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C:\Users\yilinli\Desktop\研究生课题\瞬间失效并联系统数据\"/>
    </mc:Choice>
  </mc:AlternateContent>
  <xr:revisionPtr revIDLastSave="0" documentId="13_ncr:1_{18DB4015-3C5F-4634-B00A-163AB8FF54D2}" xr6:coauthVersionLast="43" xr6:coauthVersionMax="43" xr10:uidLastSave="{00000000-0000-0000-0000-000000000000}"/>
  <bookViews>
    <workbookView xWindow="2688" yWindow="2208" windowWidth="12936" windowHeight="10752" tabRatio="878" firstSheet="40" activeTab="43" xr2:uid="{00000000-000D-0000-FFFF-FFFF00000000}"/>
  </bookViews>
  <sheets>
    <sheet name="5根构件 " sheetId="44" r:id="rId1"/>
    <sheet name="6根构件 " sheetId="45" r:id="rId2"/>
    <sheet name="7根构件" sheetId="1" r:id="rId3"/>
    <sheet name="8根构件开始" sheetId="58" r:id="rId4"/>
    <sheet name="9根构件" sheetId="5" r:id="rId5"/>
    <sheet name="10根构件" sheetId="59" r:id="rId6"/>
    <sheet name="11根构件 " sheetId="2" r:id="rId7"/>
    <sheet name="12根构件" sheetId="60" r:id="rId8"/>
    <sheet name="13根构件" sheetId="8" r:id="rId9"/>
    <sheet name="14根构件" sheetId="9" r:id="rId10"/>
    <sheet name="15根构件 " sheetId="3" r:id="rId11"/>
    <sheet name="16根构件  " sheetId="11" r:id="rId12"/>
    <sheet name="17根构件  " sheetId="12" r:id="rId13"/>
    <sheet name="18根构件  " sheetId="13" r:id="rId14"/>
    <sheet name="19根构件" sheetId="14" r:id="rId15"/>
    <sheet name="20根构件" sheetId="15" r:id="rId16"/>
    <sheet name="21根构件 " sheetId="16" r:id="rId17"/>
    <sheet name="22根构件 " sheetId="17" r:id="rId18"/>
    <sheet name="23根构件" sheetId="18" r:id="rId19"/>
    <sheet name="24根构件 " sheetId="19" r:id="rId20"/>
    <sheet name="25根构件 " sheetId="20" r:id="rId21"/>
    <sheet name="26根构件" sheetId="21" r:id="rId22"/>
    <sheet name="27根构件" sheetId="46" r:id="rId23"/>
    <sheet name="28根构件" sheetId="22" r:id="rId24"/>
    <sheet name="29根构件 " sheetId="47" r:id="rId25"/>
    <sheet name="30根构件" sheetId="23" r:id="rId26"/>
    <sheet name="31根构件 " sheetId="48" r:id="rId27"/>
    <sheet name="32根构件" sheetId="34" r:id="rId28"/>
    <sheet name="33根构件 " sheetId="49" r:id="rId29"/>
    <sheet name="34根构件" sheetId="35" r:id="rId30"/>
    <sheet name="35根构件 " sheetId="50" r:id="rId31"/>
    <sheet name="36根构件 " sheetId="36" r:id="rId32"/>
    <sheet name="37根构件  " sheetId="51" r:id="rId33"/>
    <sheet name="38根构件  " sheetId="37" r:id="rId34"/>
    <sheet name="39根构件   " sheetId="52" r:id="rId35"/>
    <sheet name="40根构件  " sheetId="38" r:id="rId36"/>
    <sheet name="41根构件  " sheetId="53" r:id="rId37"/>
    <sheet name="42根构件  " sheetId="39" r:id="rId38"/>
    <sheet name="43根构件   " sheetId="54" r:id="rId39"/>
    <sheet name="44根构件 " sheetId="41" r:id="rId40"/>
    <sheet name="45根构件  " sheetId="55" r:id="rId41"/>
    <sheet name="46根构件 " sheetId="40" r:id="rId42"/>
    <sheet name="47根构件  " sheetId="56" r:id="rId43"/>
    <sheet name="48根构件 " sheetId="42" r:id="rId44"/>
    <sheet name="49根构件  " sheetId="57" r:id="rId45"/>
    <sheet name="50根构件 " sheetId="43" r:id="rId46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204" i="3" l="1"/>
  <c r="K205" i="3"/>
  <c r="K204" i="8"/>
  <c r="K205" i="8"/>
  <c r="K204" i="9"/>
  <c r="K205" i="9"/>
  <c r="K204" i="59" l="1"/>
  <c r="K205" i="59"/>
  <c r="J203" i="3" l="1"/>
  <c r="K164" i="3"/>
  <c r="V263" i="60" l="1"/>
  <c r="U263" i="60"/>
  <c r="S263" i="60"/>
  <c r="R263" i="60"/>
  <c r="J263" i="60"/>
  <c r="I263" i="60"/>
  <c r="G263" i="60"/>
  <c r="F263" i="60"/>
  <c r="V262" i="60"/>
  <c r="U262" i="60"/>
  <c r="S262" i="60"/>
  <c r="R262" i="60"/>
  <c r="J262" i="60"/>
  <c r="I262" i="60"/>
  <c r="G262" i="60"/>
  <c r="F262" i="60"/>
  <c r="X261" i="60"/>
  <c r="V261" i="60"/>
  <c r="U261" i="60"/>
  <c r="S261" i="60"/>
  <c r="R261" i="60"/>
  <c r="L261" i="60"/>
  <c r="J261" i="60"/>
  <c r="I261" i="60"/>
  <c r="G261" i="60"/>
  <c r="F261" i="60"/>
  <c r="V257" i="60"/>
  <c r="U257" i="60"/>
  <c r="S257" i="60"/>
  <c r="R257" i="60"/>
  <c r="K257" i="60"/>
  <c r="J257" i="60"/>
  <c r="I257" i="60"/>
  <c r="H257" i="60"/>
  <c r="G257" i="60"/>
  <c r="F257" i="60"/>
  <c r="V256" i="60"/>
  <c r="U256" i="60"/>
  <c r="S256" i="60"/>
  <c r="R256" i="60"/>
  <c r="K256" i="60"/>
  <c r="J256" i="60"/>
  <c r="I256" i="60"/>
  <c r="H256" i="60"/>
  <c r="G256" i="60"/>
  <c r="F256" i="60"/>
  <c r="X255" i="60"/>
  <c r="V255" i="60"/>
  <c r="U255" i="60"/>
  <c r="S255" i="60"/>
  <c r="R255" i="60"/>
  <c r="M255" i="60"/>
  <c r="L255" i="60"/>
  <c r="K255" i="60"/>
  <c r="J255" i="60"/>
  <c r="I255" i="60"/>
  <c r="H255" i="60"/>
  <c r="G255" i="60"/>
  <c r="F255" i="60"/>
  <c r="V250" i="60"/>
  <c r="U250" i="60"/>
  <c r="S250" i="60"/>
  <c r="R250" i="60"/>
  <c r="J250" i="60"/>
  <c r="I250" i="60"/>
  <c r="G250" i="60"/>
  <c r="F250" i="60"/>
  <c r="V249" i="60"/>
  <c r="U249" i="60"/>
  <c r="S249" i="60"/>
  <c r="R249" i="60"/>
  <c r="J249" i="60"/>
  <c r="I249" i="60"/>
  <c r="G249" i="60"/>
  <c r="F249" i="60"/>
  <c r="X248" i="60"/>
  <c r="V248" i="60"/>
  <c r="U248" i="60"/>
  <c r="S248" i="60"/>
  <c r="R248" i="60"/>
  <c r="L248" i="60"/>
  <c r="J248" i="60"/>
  <c r="I248" i="60"/>
  <c r="G248" i="60"/>
  <c r="F248" i="60"/>
  <c r="V244" i="60"/>
  <c r="U244" i="60"/>
  <c r="S244" i="60"/>
  <c r="R244" i="60"/>
  <c r="K244" i="60"/>
  <c r="J244" i="60"/>
  <c r="I244" i="60"/>
  <c r="H244" i="60"/>
  <c r="G244" i="60"/>
  <c r="F244" i="60"/>
  <c r="V243" i="60"/>
  <c r="U243" i="60"/>
  <c r="S243" i="60"/>
  <c r="R243" i="60"/>
  <c r="K243" i="60"/>
  <c r="J243" i="60"/>
  <c r="I243" i="60"/>
  <c r="H243" i="60"/>
  <c r="G243" i="60"/>
  <c r="F243" i="60"/>
  <c r="X242" i="60"/>
  <c r="V242" i="60"/>
  <c r="U242" i="60"/>
  <c r="S242" i="60"/>
  <c r="R242" i="60"/>
  <c r="M242" i="60"/>
  <c r="L242" i="60"/>
  <c r="K242" i="60"/>
  <c r="J242" i="60"/>
  <c r="I242" i="60"/>
  <c r="H242" i="60"/>
  <c r="G242" i="60"/>
  <c r="F242" i="60"/>
  <c r="V237" i="60"/>
  <c r="U237" i="60"/>
  <c r="S237" i="60"/>
  <c r="R237" i="60"/>
  <c r="J237" i="60"/>
  <c r="I237" i="60"/>
  <c r="G237" i="60"/>
  <c r="F237" i="60"/>
  <c r="V236" i="60"/>
  <c r="U236" i="60"/>
  <c r="S236" i="60"/>
  <c r="R236" i="60"/>
  <c r="J236" i="60"/>
  <c r="I236" i="60"/>
  <c r="G236" i="60"/>
  <c r="F236" i="60"/>
  <c r="X235" i="60"/>
  <c r="V235" i="60"/>
  <c r="U235" i="60"/>
  <c r="S235" i="60"/>
  <c r="R235" i="60"/>
  <c r="L235" i="60"/>
  <c r="J235" i="60"/>
  <c r="I235" i="60"/>
  <c r="G235" i="60"/>
  <c r="F235" i="60"/>
  <c r="V231" i="60"/>
  <c r="U231" i="60"/>
  <c r="S231" i="60"/>
  <c r="R231" i="60"/>
  <c r="K231" i="60"/>
  <c r="J231" i="60"/>
  <c r="I231" i="60"/>
  <c r="H231" i="60"/>
  <c r="G231" i="60"/>
  <c r="F231" i="60"/>
  <c r="V230" i="60"/>
  <c r="U230" i="60"/>
  <c r="S230" i="60"/>
  <c r="R230" i="60"/>
  <c r="K230" i="60"/>
  <c r="J230" i="60"/>
  <c r="I230" i="60"/>
  <c r="H230" i="60"/>
  <c r="G230" i="60"/>
  <c r="F230" i="60"/>
  <c r="X229" i="60"/>
  <c r="V229" i="60"/>
  <c r="U229" i="60"/>
  <c r="S229" i="60"/>
  <c r="R229" i="60"/>
  <c r="M229" i="60"/>
  <c r="L229" i="60"/>
  <c r="K229" i="60"/>
  <c r="J229" i="60"/>
  <c r="I229" i="60"/>
  <c r="H229" i="60"/>
  <c r="G229" i="60"/>
  <c r="F229" i="60"/>
  <c r="V224" i="60"/>
  <c r="U224" i="60"/>
  <c r="S224" i="60"/>
  <c r="R224" i="60"/>
  <c r="J224" i="60"/>
  <c r="I224" i="60"/>
  <c r="G224" i="60"/>
  <c r="F224" i="60"/>
  <c r="V223" i="60"/>
  <c r="U223" i="60"/>
  <c r="S223" i="60"/>
  <c r="R223" i="60"/>
  <c r="J223" i="60"/>
  <c r="I223" i="60"/>
  <c r="G223" i="60"/>
  <c r="F223" i="60"/>
  <c r="X222" i="60"/>
  <c r="V222" i="60"/>
  <c r="U222" i="60"/>
  <c r="S222" i="60"/>
  <c r="R222" i="60"/>
  <c r="L222" i="60"/>
  <c r="J222" i="60"/>
  <c r="I222" i="60"/>
  <c r="G222" i="60"/>
  <c r="F222" i="60"/>
  <c r="V218" i="60"/>
  <c r="U218" i="60"/>
  <c r="S218" i="60"/>
  <c r="R218" i="60"/>
  <c r="K218" i="60"/>
  <c r="J218" i="60"/>
  <c r="I218" i="60"/>
  <c r="H218" i="60"/>
  <c r="G218" i="60"/>
  <c r="F218" i="60"/>
  <c r="V217" i="60"/>
  <c r="U217" i="60"/>
  <c r="S217" i="60"/>
  <c r="R217" i="60"/>
  <c r="K217" i="60"/>
  <c r="J217" i="60"/>
  <c r="I217" i="60"/>
  <c r="H217" i="60"/>
  <c r="G217" i="60"/>
  <c r="F217" i="60"/>
  <c r="X216" i="60"/>
  <c r="V216" i="60"/>
  <c r="U216" i="60"/>
  <c r="S216" i="60"/>
  <c r="R216" i="60"/>
  <c r="M216" i="60"/>
  <c r="L216" i="60"/>
  <c r="K216" i="60"/>
  <c r="J216" i="60"/>
  <c r="I216" i="60"/>
  <c r="H216" i="60"/>
  <c r="G216" i="60"/>
  <c r="F216" i="60"/>
  <c r="V211" i="60"/>
  <c r="U211" i="60"/>
  <c r="S211" i="60"/>
  <c r="R211" i="60"/>
  <c r="J211" i="60"/>
  <c r="I211" i="60"/>
  <c r="G211" i="60"/>
  <c r="F211" i="60"/>
  <c r="V210" i="60"/>
  <c r="U210" i="60"/>
  <c r="S210" i="60"/>
  <c r="R210" i="60"/>
  <c r="J210" i="60"/>
  <c r="I210" i="60"/>
  <c r="G210" i="60"/>
  <c r="F210" i="60"/>
  <c r="X209" i="60"/>
  <c r="V209" i="60"/>
  <c r="U209" i="60"/>
  <c r="S209" i="60"/>
  <c r="R209" i="60"/>
  <c r="L209" i="60"/>
  <c r="J209" i="60"/>
  <c r="I209" i="60"/>
  <c r="G209" i="60"/>
  <c r="F209" i="60"/>
  <c r="V205" i="60"/>
  <c r="U205" i="60"/>
  <c r="S205" i="60"/>
  <c r="R205" i="60"/>
  <c r="K205" i="60"/>
  <c r="J205" i="60"/>
  <c r="I205" i="60"/>
  <c r="H205" i="60"/>
  <c r="G205" i="60"/>
  <c r="F205" i="60"/>
  <c r="V204" i="60"/>
  <c r="U204" i="60"/>
  <c r="S204" i="60"/>
  <c r="R204" i="60"/>
  <c r="K204" i="60"/>
  <c r="J204" i="60"/>
  <c r="I204" i="60"/>
  <c r="H204" i="60"/>
  <c r="G204" i="60"/>
  <c r="F204" i="60"/>
  <c r="X203" i="60"/>
  <c r="V203" i="60"/>
  <c r="U203" i="60"/>
  <c r="S203" i="60"/>
  <c r="R203" i="60"/>
  <c r="M203" i="60"/>
  <c r="L203" i="60"/>
  <c r="K203" i="60"/>
  <c r="J203" i="60"/>
  <c r="I203" i="60"/>
  <c r="H203" i="60"/>
  <c r="G203" i="60"/>
  <c r="F203" i="60"/>
  <c r="V198" i="60"/>
  <c r="U198" i="60"/>
  <c r="S198" i="60"/>
  <c r="R198" i="60"/>
  <c r="J198" i="60"/>
  <c r="I198" i="60"/>
  <c r="G198" i="60"/>
  <c r="F198" i="60"/>
  <c r="V197" i="60"/>
  <c r="U197" i="60"/>
  <c r="S197" i="60"/>
  <c r="R197" i="60"/>
  <c r="J197" i="60"/>
  <c r="I197" i="60"/>
  <c r="G197" i="60"/>
  <c r="F197" i="60"/>
  <c r="X196" i="60"/>
  <c r="V196" i="60"/>
  <c r="U196" i="60"/>
  <c r="S196" i="60"/>
  <c r="R196" i="60"/>
  <c r="L196" i="60"/>
  <c r="J196" i="60"/>
  <c r="I196" i="60"/>
  <c r="G196" i="60"/>
  <c r="F196" i="60"/>
  <c r="V192" i="60"/>
  <c r="U192" i="60"/>
  <c r="S192" i="60"/>
  <c r="R192" i="60"/>
  <c r="K192" i="60"/>
  <c r="J192" i="60"/>
  <c r="I192" i="60"/>
  <c r="H192" i="60"/>
  <c r="G192" i="60"/>
  <c r="F192" i="60"/>
  <c r="V191" i="60"/>
  <c r="U191" i="60"/>
  <c r="S191" i="60"/>
  <c r="R191" i="60"/>
  <c r="K191" i="60"/>
  <c r="J191" i="60"/>
  <c r="I191" i="60"/>
  <c r="H191" i="60"/>
  <c r="G191" i="60"/>
  <c r="F191" i="60"/>
  <c r="X190" i="60"/>
  <c r="V190" i="60"/>
  <c r="U190" i="60"/>
  <c r="S190" i="60"/>
  <c r="R190" i="60"/>
  <c r="M190" i="60"/>
  <c r="L190" i="60"/>
  <c r="K190" i="60"/>
  <c r="J190" i="60"/>
  <c r="I190" i="60"/>
  <c r="H190" i="60"/>
  <c r="G190" i="60"/>
  <c r="F190" i="60"/>
  <c r="V185" i="60"/>
  <c r="U185" i="60"/>
  <c r="S185" i="60"/>
  <c r="R185" i="60"/>
  <c r="J185" i="60"/>
  <c r="I185" i="60"/>
  <c r="G185" i="60"/>
  <c r="F185" i="60"/>
  <c r="V184" i="60"/>
  <c r="U184" i="60"/>
  <c r="S184" i="60"/>
  <c r="R184" i="60"/>
  <c r="J184" i="60"/>
  <c r="I184" i="60"/>
  <c r="G184" i="60"/>
  <c r="F184" i="60"/>
  <c r="X183" i="60"/>
  <c r="V183" i="60"/>
  <c r="U183" i="60"/>
  <c r="S183" i="60"/>
  <c r="R183" i="60"/>
  <c r="L183" i="60"/>
  <c r="J183" i="60"/>
  <c r="I183" i="60"/>
  <c r="G183" i="60"/>
  <c r="F183" i="60"/>
  <c r="V179" i="60"/>
  <c r="U179" i="60"/>
  <c r="S179" i="60"/>
  <c r="R179" i="60"/>
  <c r="K179" i="60"/>
  <c r="J179" i="60"/>
  <c r="I179" i="60"/>
  <c r="H179" i="60"/>
  <c r="G179" i="60"/>
  <c r="F179" i="60"/>
  <c r="V178" i="60"/>
  <c r="U178" i="60"/>
  <c r="S178" i="60"/>
  <c r="R178" i="60"/>
  <c r="K178" i="60"/>
  <c r="J178" i="60"/>
  <c r="I178" i="60"/>
  <c r="H178" i="60"/>
  <c r="G178" i="60"/>
  <c r="F178" i="60"/>
  <c r="X177" i="60"/>
  <c r="V177" i="60"/>
  <c r="U177" i="60"/>
  <c r="S177" i="60"/>
  <c r="R177" i="60"/>
  <c r="M177" i="60"/>
  <c r="L177" i="60"/>
  <c r="K177" i="60"/>
  <c r="J177" i="60"/>
  <c r="I177" i="60"/>
  <c r="H177" i="60"/>
  <c r="G177" i="60"/>
  <c r="F177" i="60"/>
  <c r="V172" i="60"/>
  <c r="U172" i="60"/>
  <c r="S172" i="60"/>
  <c r="R172" i="60"/>
  <c r="J172" i="60"/>
  <c r="I172" i="60"/>
  <c r="G172" i="60"/>
  <c r="F172" i="60"/>
  <c r="V171" i="60"/>
  <c r="U171" i="60"/>
  <c r="S171" i="60"/>
  <c r="R171" i="60"/>
  <c r="J171" i="60"/>
  <c r="I171" i="60"/>
  <c r="G171" i="60"/>
  <c r="F171" i="60"/>
  <c r="X170" i="60"/>
  <c r="V170" i="60"/>
  <c r="U170" i="60"/>
  <c r="S170" i="60"/>
  <c r="R170" i="60"/>
  <c r="L170" i="60"/>
  <c r="J170" i="60"/>
  <c r="I170" i="60"/>
  <c r="G170" i="60"/>
  <c r="F170" i="60"/>
  <c r="V166" i="60"/>
  <c r="U166" i="60"/>
  <c r="S166" i="60"/>
  <c r="R166" i="60"/>
  <c r="K166" i="60"/>
  <c r="J166" i="60"/>
  <c r="I166" i="60"/>
  <c r="H166" i="60"/>
  <c r="G166" i="60"/>
  <c r="F166" i="60"/>
  <c r="V165" i="60"/>
  <c r="U165" i="60"/>
  <c r="S165" i="60"/>
  <c r="R165" i="60"/>
  <c r="K165" i="60"/>
  <c r="J165" i="60"/>
  <c r="I165" i="60"/>
  <c r="H165" i="60"/>
  <c r="G165" i="60"/>
  <c r="F165" i="60"/>
  <c r="X164" i="60"/>
  <c r="V164" i="60"/>
  <c r="U164" i="60"/>
  <c r="S164" i="60"/>
  <c r="R164" i="60"/>
  <c r="M164" i="60"/>
  <c r="L164" i="60"/>
  <c r="K164" i="60"/>
  <c r="J164" i="60"/>
  <c r="I164" i="60"/>
  <c r="H164" i="60"/>
  <c r="G164" i="60"/>
  <c r="F164" i="60"/>
  <c r="V159" i="60"/>
  <c r="U159" i="60"/>
  <c r="S159" i="60"/>
  <c r="R159" i="60"/>
  <c r="J159" i="60"/>
  <c r="I159" i="60"/>
  <c r="G159" i="60"/>
  <c r="F159" i="60"/>
  <c r="V158" i="60"/>
  <c r="U158" i="60"/>
  <c r="S158" i="60"/>
  <c r="R158" i="60"/>
  <c r="J158" i="60"/>
  <c r="I158" i="60"/>
  <c r="G158" i="60"/>
  <c r="F158" i="60"/>
  <c r="X157" i="60"/>
  <c r="V157" i="60"/>
  <c r="U157" i="60"/>
  <c r="S157" i="60"/>
  <c r="R157" i="60"/>
  <c r="L157" i="60"/>
  <c r="J157" i="60"/>
  <c r="I157" i="60"/>
  <c r="G157" i="60"/>
  <c r="F157" i="60"/>
  <c r="V153" i="60"/>
  <c r="U153" i="60"/>
  <c r="S153" i="60"/>
  <c r="R153" i="60"/>
  <c r="K153" i="60"/>
  <c r="J153" i="60"/>
  <c r="I153" i="60"/>
  <c r="H153" i="60"/>
  <c r="G153" i="60"/>
  <c r="F153" i="60"/>
  <c r="V152" i="60"/>
  <c r="U152" i="60"/>
  <c r="S152" i="60"/>
  <c r="R152" i="60"/>
  <c r="K152" i="60"/>
  <c r="J152" i="60"/>
  <c r="I152" i="60"/>
  <c r="H152" i="60"/>
  <c r="G152" i="60"/>
  <c r="F152" i="60"/>
  <c r="X151" i="60"/>
  <c r="V151" i="60"/>
  <c r="U151" i="60"/>
  <c r="S151" i="60"/>
  <c r="R151" i="60"/>
  <c r="M151" i="60"/>
  <c r="L151" i="60"/>
  <c r="K151" i="60"/>
  <c r="J151" i="60"/>
  <c r="I151" i="60"/>
  <c r="H151" i="60"/>
  <c r="G151" i="60"/>
  <c r="F151" i="60"/>
  <c r="V146" i="60"/>
  <c r="U146" i="60"/>
  <c r="S146" i="60"/>
  <c r="R146" i="60"/>
  <c r="J146" i="60"/>
  <c r="I146" i="60"/>
  <c r="G146" i="60"/>
  <c r="F146" i="60"/>
  <c r="V145" i="60"/>
  <c r="U145" i="60"/>
  <c r="S145" i="60"/>
  <c r="R145" i="60"/>
  <c r="J145" i="60"/>
  <c r="I145" i="60"/>
  <c r="G145" i="60"/>
  <c r="F145" i="60"/>
  <c r="X144" i="60"/>
  <c r="V144" i="60"/>
  <c r="U144" i="60"/>
  <c r="S144" i="60"/>
  <c r="R144" i="60"/>
  <c r="L144" i="60"/>
  <c r="J144" i="60"/>
  <c r="I144" i="60"/>
  <c r="G144" i="60"/>
  <c r="F144" i="60"/>
  <c r="V140" i="60"/>
  <c r="U140" i="60"/>
  <c r="S140" i="60"/>
  <c r="R140" i="60"/>
  <c r="K140" i="60"/>
  <c r="J140" i="60"/>
  <c r="I140" i="60"/>
  <c r="H140" i="60"/>
  <c r="G140" i="60"/>
  <c r="F140" i="60"/>
  <c r="V139" i="60"/>
  <c r="U139" i="60"/>
  <c r="S139" i="60"/>
  <c r="R139" i="60"/>
  <c r="K139" i="60"/>
  <c r="J139" i="60"/>
  <c r="I139" i="60"/>
  <c r="H139" i="60"/>
  <c r="G139" i="60"/>
  <c r="F139" i="60"/>
  <c r="X138" i="60"/>
  <c r="V138" i="60"/>
  <c r="U138" i="60"/>
  <c r="S138" i="60"/>
  <c r="R138" i="60"/>
  <c r="M138" i="60"/>
  <c r="L138" i="60"/>
  <c r="K138" i="60"/>
  <c r="J138" i="60"/>
  <c r="I138" i="60"/>
  <c r="H138" i="60"/>
  <c r="G138" i="60"/>
  <c r="F138" i="60"/>
  <c r="V133" i="60"/>
  <c r="U133" i="60"/>
  <c r="S133" i="60"/>
  <c r="R133" i="60"/>
  <c r="J133" i="60"/>
  <c r="I133" i="60"/>
  <c r="G133" i="60"/>
  <c r="F133" i="60"/>
  <c r="V132" i="60"/>
  <c r="U132" i="60"/>
  <c r="S132" i="60"/>
  <c r="R132" i="60"/>
  <c r="J132" i="60"/>
  <c r="I132" i="60"/>
  <c r="G132" i="60"/>
  <c r="F132" i="60"/>
  <c r="X131" i="60"/>
  <c r="V131" i="60"/>
  <c r="U131" i="60"/>
  <c r="S131" i="60"/>
  <c r="R131" i="60"/>
  <c r="L131" i="60"/>
  <c r="J131" i="60"/>
  <c r="I131" i="60"/>
  <c r="G131" i="60"/>
  <c r="F131" i="60"/>
  <c r="V127" i="60"/>
  <c r="U127" i="60"/>
  <c r="S127" i="60"/>
  <c r="R127" i="60"/>
  <c r="K127" i="60"/>
  <c r="J127" i="60"/>
  <c r="I127" i="60"/>
  <c r="H127" i="60"/>
  <c r="G127" i="60"/>
  <c r="F127" i="60"/>
  <c r="V126" i="60"/>
  <c r="U126" i="60"/>
  <c r="S126" i="60"/>
  <c r="R126" i="60"/>
  <c r="K126" i="60"/>
  <c r="J126" i="60"/>
  <c r="I126" i="60"/>
  <c r="H126" i="60"/>
  <c r="G126" i="60"/>
  <c r="F126" i="60"/>
  <c r="X125" i="60"/>
  <c r="V125" i="60"/>
  <c r="U125" i="60"/>
  <c r="S125" i="60"/>
  <c r="R125" i="60"/>
  <c r="M125" i="60"/>
  <c r="L125" i="60"/>
  <c r="K125" i="60"/>
  <c r="J125" i="60"/>
  <c r="I125" i="60"/>
  <c r="H125" i="60"/>
  <c r="G125" i="60"/>
  <c r="F125" i="60"/>
  <c r="V120" i="60"/>
  <c r="U120" i="60"/>
  <c r="S120" i="60"/>
  <c r="R120" i="60"/>
  <c r="J120" i="60"/>
  <c r="I120" i="60"/>
  <c r="G120" i="60"/>
  <c r="F120" i="60"/>
  <c r="V119" i="60"/>
  <c r="U119" i="60"/>
  <c r="S119" i="60"/>
  <c r="R119" i="60"/>
  <c r="J119" i="60"/>
  <c r="I119" i="60"/>
  <c r="G119" i="60"/>
  <c r="F119" i="60"/>
  <c r="X118" i="60"/>
  <c r="V118" i="60"/>
  <c r="U118" i="60"/>
  <c r="S118" i="60"/>
  <c r="R118" i="60"/>
  <c r="L118" i="60"/>
  <c r="J118" i="60"/>
  <c r="I118" i="60"/>
  <c r="G118" i="60"/>
  <c r="F118" i="60"/>
  <c r="V114" i="60"/>
  <c r="U114" i="60"/>
  <c r="S114" i="60"/>
  <c r="R114" i="60"/>
  <c r="K114" i="60"/>
  <c r="J114" i="60"/>
  <c r="I114" i="60"/>
  <c r="H114" i="60"/>
  <c r="G114" i="60"/>
  <c r="F114" i="60"/>
  <c r="V113" i="60"/>
  <c r="U113" i="60"/>
  <c r="S113" i="60"/>
  <c r="R113" i="60"/>
  <c r="K113" i="60"/>
  <c r="J113" i="60"/>
  <c r="I113" i="60"/>
  <c r="H113" i="60"/>
  <c r="G113" i="60"/>
  <c r="F113" i="60"/>
  <c r="X112" i="60"/>
  <c r="V112" i="60"/>
  <c r="U112" i="60"/>
  <c r="S112" i="60"/>
  <c r="R112" i="60"/>
  <c r="M112" i="60"/>
  <c r="L112" i="60"/>
  <c r="K112" i="60"/>
  <c r="J112" i="60"/>
  <c r="I112" i="60"/>
  <c r="H112" i="60"/>
  <c r="G112" i="60"/>
  <c r="F112" i="60"/>
  <c r="V107" i="60"/>
  <c r="U107" i="60"/>
  <c r="S107" i="60"/>
  <c r="R107" i="60"/>
  <c r="J107" i="60"/>
  <c r="I107" i="60"/>
  <c r="G107" i="60"/>
  <c r="F107" i="60"/>
  <c r="V106" i="60"/>
  <c r="U106" i="60"/>
  <c r="S106" i="60"/>
  <c r="R106" i="60"/>
  <c r="J106" i="60"/>
  <c r="I106" i="60"/>
  <c r="G106" i="60"/>
  <c r="F106" i="60"/>
  <c r="X105" i="60"/>
  <c r="V105" i="60"/>
  <c r="U105" i="60"/>
  <c r="S105" i="60"/>
  <c r="R105" i="60"/>
  <c r="L105" i="60"/>
  <c r="J105" i="60"/>
  <c r="I105" i="60"/>
  <c r="G105" i="60"/>
  <c r="F105" i="60"/>
  <c r="V101" i="60"/>
  <c r="U101" i="60"/>
  <c r="S101" i="60"/>
  <c r="R101" i="60"/>
  <c r="K101" i="60"/>
  <c r="J101" i="60"/>
  <c r="I101" i="60"/>
  <c r="H101" i="60"/>
  <c r="G101" i="60"/>
  <c r="F101" i="60"/>
  <c r="V100" i="60"/>
  <c r="U100" i="60"/>
  <c r="S100" i="60"/>
  <c r="R100" i="60"/>
  <c r="K100" i="60"/>
  <c r="J100" i="60"/>
  <c r="I100" i="60"/>
  <c r="H100" i="60"/>
  <c r="G100" i="60"/>
  <c r="F100" i="60"/>
  <c r="X99" i="60"/>
  <c r="V99" i="60"/>
  <c r="U99" i="60"/>
  <c r="S99" i="60"/>
  <c r="R99" i="60"/>
  <c r="M99" i="60"/>
  <c r="L99" i="60"/>
  <c r="K99" i="60"/>
  <c r="J99" i="60"/>
  <c r="I99" i="60"/>
  <c r="H99" i="60"/>
  <c r="G99" i="60"/>
  <c r="F99" i="60"/>
  <c r="V94" i="60"/>
  <c r="U94" i="60"/>
  <c r="S94" i="60"/>
  <c r="R94" i="60"/>
  <c r="J94" i="60"/>
  <c r="I94" i="60"/>
  <c r="G94" i="60"/>
  <c r="F94" i="60"/>
  <c r="V93" i="60"/>
  <c r="U93" i="60"/>
  <c r="S93" i="60"/>
  <c r="R93" i="60"/>
  <c r="J93" i="60"/>
  <c r="I93" i="60"/>
  <c r="G93" i="60"/>
  <c r="F93" i="60"/>
  <c r="X92" i="60"/>
  <c r="V92" i="60"/>
  <c r="U92" i="60"/>
  <c r="S92" i="60"/>
  <c r="R92" i="60"/>
  <c r="L92" i="60"/>
  <c r="J92" i="60"/>
  <c r="I92" i="60"/>
  <c r="G92" i="60"/>
  <c r="F92" i="60"/>
  <c r="V88" i="60"/>
  <c r="U88" i="60"/>
  <c r="S88" i="60"/>
  <c r="R88" i="60"/>
  <c r="K88" i="60"/>
  <c r="J88" i="60"/>
  <c r="I88" i="60"/>
  <c r="H88" i="60"/>
  <c r="G88" i="60"/>
  <c r="F88" i="60"/>
  <c r="V87" i="60"/>
  <c r="U87" i="60"/>
  <c r="S87" i="60"/>
  <c r="R87" i="60"/>
  <c r="K87" i="60"/>
  <c r="J87" i="60"/>
  <c r="I87" i="60"/>
  <c r="H87" i="60"/>
  <c r="G87" i="60"/>
  <c r="F87" i="60"/>
  <c r="X86" i="60"/>
  <c r="V86" i="60"/>
  <c r="U86" i="60"/>
  <c r="S86" i="60"/>
  <c r="R86" i="60"/>
  <c r="M86" i="60"/>
  <c r="L86" i="60"/>
  <c r="K86" i="60"/>
  <c r="J86" i="60"/>
  <c r="I86" i="60"/>
  <c r="H86" i="60"/>
  <c r="G86" i="60"/>
  <c r="F86" i="60"/>
  <c r="V81" i="60"/>
  <c r="U81" i="60"/>
  <c r="S81" i="60"/>
  <c r="R81" i="60"/>
  <c r="J81" i="60"/>
  <c r="I81" i="60"/>
  <c r="G81" i="60"/>
  <c r="F81" i="60"/>
  <c r="V80" i="60"/>
  <c r="U80" i="60"/>
  <c r="S80" i="60"/>
  <c r="R80" i="60"/>
  <c r="J80" i="60"/>
  <c r="I80" i="60"/>
  <c r="G80" i="60"/>
  <c r="F80" i="60"/>
  <c r="X79" i="60"/>
  <c r="V79" i="60"/>
  <c r="U79" i="60"/>
  <c r="S79" i="60"/>
  <c r="R79" i="60"/>
  <c r="L79" i="60"/>
  <c r="J79" i="60"/>
  <c r="I79" i="60"/>
  <c r="G79" i="60"/>
  <c r="F79" i="60"/>
  <c r="V75" i="60"/>
  <c r="U75" i="60"/>
  <c r="S75" i="60"/>
  <c r="R75" i="60"/>
  <c r="K75" i="60"/>
  <c r="J75" i="60"/>
  <c r="I75" i="60"/>
  <c r="H75" i="60"/>
  <c r="G75" i="60"/>
  <c r="F75" i="60"/>
  <c r="V74" i="60"/>
  <c r="U74" i="60"/>
  <c r="S74" i="60"/>
  <c r="R74" i="60"/>
  <c r="K74" i="60"/>
  <c r="J74" i="60"/>
  <c r="I74" i="60"/>
  <c r="H74" i="60"/>
  <c r="G74" i="60"/>
  <c r="F74" i="60"/>
  <c r="X73" i="60"/>
  <c r="V73" i="60"/>
  <c r="U73" i="60"/>
  <c r="S73" i="60"/>
  <c r="R73" i="60"/>
  <c r="M73" i="60"/>
  <c r="L73" i="60"/>
  <c r="K73" i="60"/>
  <c r="J73" i="60"/>
  <c r="I73" i="60"/>
  <c r="H73" i="60"/>
  <c r="G73" i="60"/>
  <c r="F73" i="60"/>
  <c r="V263" i="59"/>
  <c r="U263" i="59"/>
  <c r="S263" i="59"/>
  <c r="R263" i="59"/>
  <c r="J263" i="59"/>
  <c r="I263" i="59"/>
  <c r="G263" i="59"/>
  <c r="F263" i="59"/>
  <c r="V262" i="59"/>
  <c r="U262" i="59"/>
  <c r="S262" i="59"/>
  <c r="R262" i="59"/>
  <c r="J262" i="59"/>
  <c r="I262" i="59"/>
  <c r="G262" i="59"/>
  <c r="F262" i="59"/>
  <c r="X261" i="59"/>
  <c r="V261" i="59"/>
  <c r="U261" i="59"/>
  <c r="S261" i="59"/>
  <c r="R261" i="59"/>
  <c r="L261" i="59"/>
  <c r="J261" i="59"/>
  <c r="I261" i="59"/>
  <c r="G261" i="59"/>
  <c r="F261" i="59"/>
  <c r="V257" i="59"/>
  <c r="U257" i="59"/>
  <c r="S257" i="59"/>
  <c r="R257" i="59"/>
  <c r="K257" i="59"/>
  <c r="J257" i="59"/>
  <c r="I257" i="59"/>
  <c r="H257" i="59"/>
  <c r="G257" i="59"/>
  <c r="F257" i="59"/>
  <c r="V256" i="59"/>
  <c r="U256" i="59"/>
  <c r="S256" i="59"/>
  <c r="R256" i="59"/>
  <c r="K256" i="59"/>
  <c r="J256" i="59"/>
  <c r="I256" i="59"/>
  <c r="H256" i="59"/>
  <c r="G256" i="59"/>
  <c r="F256" i="59"/>
  <c r="X255" i="59"/>
  <c r="V255" i="59"/>
  <c r="U255" i="59"/>
  <c r="S255" i="59"/>
  <c r="R255" i="59"/>
  <c r="M255" i="59"/>
  <c r="L255" i="59"/>
  <c r="K255" i="59"/>
  <c r="J255" i="59"/>
  <c r="I255" i="59"/>
  <c r="H255" i="59"/>
  <c r="G255" i="59"/>
  <c r="F255" i="59"/>
  <c r="V250" i="59"/>
  <c r="U250" i="59"/>
  <c r="S250" i="59"/>
  <c r="R250" i="59"/>
  <c r="J250" i="59"/>
  <c r="I250" i="59"/>
  <c r="G250" i="59"/>
  <c r="F250" i="59"/>
  <c r="V249" i="59"/>
  <c r="U249" i="59"/>
  <c r="S249" i="59"/>
  <c r="R249" i="59"/>
  <c r="J249" i="59"/>
  <c r="I249" i="59"/>
  <c r="G249" i="59"/>
  <c r="F249" i="59"/>
  <c r="X248" i="59"/>
  <c r="V248" i="59"/>
  <c r="U248" i="59"/>
  <c r="S248" i="59"/>
  <c r="R248" i="59"/>
  <c r="L248" i="59"/>
  <c r="J248" i="59"/>
  <c r="I248" i="59"/>
  <c r="G248" i="59"/>
  <c r="F248" i="59"/>
  <c r="V244" i="59"/>
  <c r="U244" i="59"/>
  <c r="S244" i="59"/>
  <c r="R244" i="59"/>
  <c r="K244" i="59"/>
  <c r="J244" i="59"/>
  <c r="I244" i="59"/>
  <c r="H244" i="59"/>
  <c r="G244" i="59"/>
  <c r="F244" i="59"/>
  <c r="V243" i="59"/>
  <c r="U243" i="59"/>
  <c r="S243" i="59"/>
  <c r="R243" i="59"/>
  <c r="K243" i="59"/>
  <c r="J243" i="59"/>
  <c r="I243" i="59"/>
  <c r="H243" i="59"/>
  <c r="G243" i="59"/>
  <c r="F243" i="59"/>
  <c r="X242" i="59"/>
  <c r="V242" i="59"/>
  <c r="U242" i="59"/>
  <c r="S242" i="59"/>
  <c r="R242" i="59"/>
  <c r="M242" i="59"/>
  <c r="L242" i="59"/>
  <c r="K242" i="59"/>
  <c r="J242" i="59"/>
  <c r="I242" i="59"/>
  <c r="H242" i="59"/>
  <c r="G242" i="59"/>
  <c r="F242" i="59"/>
  <c r="V237" i="59"/>
  <c r="U237" i="59"/>
  <c r="S237" i="59"/>
  <c r="R237" i="59"/>
  <c r="J237" i="59"/>
  <c r="I237" i="59"/>
  <c r="G237" i="59"/>
  <c r="F237" i="59"/>
  <c r="V236" i="59"/>
  <c r="U236" i="59"/>
  <c r="S236" i="59"/>
  <c r="R236" i="59"/>
  <c r="J236" i="59"/>
  <c r="I236" i="59"/>
  <c r="G236" i="59"/>
  <c r="F236" i="59"/>
  <c r="X235" i="59"/>
  <c r="V235" i="59"/>
  <c r="U235" i="59"/>
  <c r="S235" i="59"/>
  <c r="R235" i="59"/>
  <c r="L235" i="59"/>
  <c r="J235" i="59"/>
  <c r="I235" i="59"/>
  <c r="G235" i="59"/>
  <c r="F235" i="59"/>
  <c r="V231" i="59"/>
  <c r="U231" i="59"/>
  <c r="S231" i="59"/>
  <c r="R231" i="59"/>
  <c r="K231" i="59"/>
  <c r="J231" i="59"/>
  <c r="I231" i="59"/>
  <c r="H231" i="59"/>
  <c r="G231" i="59"/>
  <c r="F231" i="59"/>
  <c r="V230" i="59"/>
  <c r="U230" i="59"/>
  <c r="S230" i="59"/>
  <c r="R230" i="59"/>
  <c r="K230" i="59"/>
  <c r="J230" i="59"/>
  <c r="I230" i="59"/>
  <c r="H230" i="59"/>
  <c r="G230" i="59"/>
  <c r="F230" i="59"/>
  <c r="X229" i="59"/>
  <c r="V229" i="59"/>
  <c r="U229" i="59"/>
  <c r="S229" i="59"/>
  <c r="R229" i="59"/>
  <c r="M229" i="59"/>
  <c r="L229" i="59"/>
  <c r="K229" i="59"/>
  <c r="J229" i="59"/>
  <c r="I229" i="59"/>
  <c r="H229" i="59"/>
  <c r="G229" i="59"/>
  <c r="F229" i="59"/>
  <c r="V224" i="59"/>
  <c r="U224" i="59"/>
  <c r="S224" i="59"/>
  <c r="R224" i="59"/>
  <c r="J224" i="59"/>
  <c r="I224" i="59"/>
  <c r="G224" i="59"/>
  <c r="F224" i="59"/>
  <c r="V223" i="59"/>
  <c r="U223" i="59"/>
  <c r="S223" i="59"/>
  <c r="R223" i="59"/>
  <c r="J223" i="59"/>
  <c r="I223" i="59"/>
  <c r="G223" i="59"/>
  <c r="F223" i="59"/>
  <c r="X222" i="59"/>
  <c r="V222" i="59"/>
  <c r="U222" i="59"/>
  <c r="S222" i="59"/>
  <c r="R222" i="59"/>
  <c r="L222" i="59"/>
  <c r="J222" i="59"/>
  <c r="I222" i="59"/>
  <c r="G222" i="59"/>
  <c r="F222" i="59"/>
  <c r="V218" i="59"/>
  <c r="U218" i="59"/>
  <c r="S218" i="59"/>
  <c r="R218" i="59"/>
  <c r="K218" i="59"/>
  <c r="J218" i="59"/>
  <c r="I218" i="59"/>
  <c r="H218" i="59"/>
  <c r="G218" i="59"/>
  <c r="F218" i="59"/>
  <c r="V217" i="59"/>
  <c r="U217" i="59"/>
  <c r="S217" i="59"/>
  <c r="R217" i="59"/>
  <c r="K217" i="59"/>
  <c r="J217" i="59"/>
  <c r="I217" i="59"/>
  <c r="H217" i="59"/>
  <c r="G217" i="59"/>
  <c r="F217" i="59"/>
  <c r="X216" i="59"/>
  <c r="V216" i="59"/>
  <c r="U216" i="59"/>
  <c r="S216" i="59"/>
  <c r="R216" i="59"/>
  <c r="M216" i="59"/>
  <c r="L216" i="59"/>
  <c r="K216" i="59"/>
  <c r="J216" i="59"/>
  <c r="I216" i="59"/>
  <c r="H216" i="59"/>
  <c r="G216" i="59"/>
  <c r="F216" i="59"/>
  <c r="V211" i="59"/>
  <c r="U211" i="59"/>
  <c r="S211" i="59"/>
  <c r="R211" i="59"/>
  <c r="J211" i="59"/>
  <c r="I211" i="59"/>
  <c r="G211" i="59"/>
  <c r="F211" i="59"/>
  <c r="V210" i="59"/>
  <c r="U210" i="59"/>
  <c r="S210" i="59"/>
  <c r="R210" i="59"/>
  <c r="J210" i="59"/>
  <c r="I210" i="59"/>
  <c r="G210" i="59"/>
  <c r="F210" i="59"/>
  <c r="X209" i="59"/>
  <c r="V209" i="59"/>
  <c r="U209" i="59"/>
  <c r="S209" i="59"/>
  <c r="R209" i="59"/>
  <c r="L209" i="59"/>
  <c r="J209" i="59"/>
  <c r="I209" i="59"/>
  <c r="G209" i="59"/>
  <c r="F209" i="59"/>
  <c r="V205" i="59"/>
  <c r="U205" i="59"/>
  <c r="S205" i="59"/>
  <c r="R205" i="59"/>
  <c r="J205" i="59"/>
  <c r="I205" i="59"/>
  <c r="H205" i="59"/>
  <c r="G205" i="59"/>
  <c r="F205" i="59"/>
  <c r="V204" i="59"/>
  <c r="U204" i="59"/>
  <c r="S204" i="59"/>
  <c r="R204" i="59"/>
  <c r="J204" i="59"/>
  <c r="I204" i="59"/>
  <c r="H204" i="59"/>
  <c r="G204" i="59"/>
  <c r="F204" i="59"/>
  <c r="X203" i="59"/>
  <c r="V203" i="59"/>
  <c r="U203" i="59"/>
  <c r="S203" i="59"/>
  <c r="R203" i="59"/>
  <c r="M203" i="59"/>
  <c r="L203" i="59"/>
  <c r="K203" i="59"/>
  <c r="J203" i="59"/>
  <c r="I203" i="59"/>
  <c r="H203" i="59"/>
  <c r="G203" i="59"/>
  <c r="F203" i="59"/>
  <c r="V198" i="59"/>
  <c r="U198" i="59"/>
  <c r="S198" i="59"/>
  <c r="R198" i="59"/>
  <c r="J198" i="59"/>
  <c r="I198" i="59"/>
  <c r="G198" i="59"/>
  <c r="F198" i="59"/>
  <c r="V197" i="59"/>
  <c r="U197" i="59"/>
  <c r="S197" i="59"/>
  <c r="R197" i="59"/>
  <c r="J197" i="59"/>
  <c r="I197" i="59"/>
  <c r="G197" i="59"/>
  <c r="F197" i="59"/>
  <c r="X196" i="59"/>
  <c r="V196" i="59"/>
  <c r="U196" i="59"/>
  <c r="S196" i="59"/>
  <c r="R196" i="59"/>
  <c r="L196" i="59"/>
  <c r="J196" i="59"/>
  <c r="I196" i="59"/>
  <c r="G196" i="59"/>
  <c r="F196" i="59"/>
  <c r="V192" i="59"/>
  <c r="U192" i="59"/>
  <c r="S192" i="59"/>
  <c r="R192" i="59"/>
  <c r="K192" i="59"/>
  <c r="J192" i="59"/>
  <c r="I192" i="59"/>
  <c r="H192" i="59"/>
  <c r="G192" i="59"/>
  <c r="F192" i="59"/>
  <c r="V191" i="59"/>
  <c r="U191" i="59"/>
  <c r="S191" i="59"/>
  <c r="R191" i="59"/>
  <c r="K191" i="59"/>
  <c r="J191" i="59"/>
  <c r="I191" i="59"/>
  <c r="H191" i="59"/>
  <c r="G191" i="59"/>
  <c r="F191" i="59"/>
  <c r="X190" i="59"/>
  <c r="V190" i="59"/>
  <c r="U190" i="59"/>
  <c r="S190" i="59"/>
  <c r="R190" i="59"/>
  <c r="M190" i="59"/>
  <c r="L190" i="59"/>
  <c r="K190" i="59"/>
  <c r="J190" i="59"/>
  <c r="I190" i="59"/>
  <c r="H190" i="59"/>
  <c r="G190" i="59"/>
  <c r="F190" i="59"/>
  <c r="V185" i="59"/>
  <c r="U185" i="59"/>
  <c r="S185" i="59"/>
  <c r="R185" i="59"/>
  <c r="J185" i="59"/>
  <c r="I185" i="59"/>
  <c r="G185" i="59"/>
  <c r="F185" i="59"/>
  <c r="V184" i="59"/>
  <c r="U184" i="59"/>
  <c r="S184" i="59"/>
  <c r="R184" i="59"/>
  <c r="J184" i="59"/>
  <c r="I184" i="59"/>
  <c r="G184" i="59"/>
  <c r="F184" i="59"/>
  <c r="X183" i="59"/>
  <c r="V183" i="59"/>
  <c r="U183" i="59"/>
  <c r="S183" i="59"/>
  <c r="R183" i="59"/>
  <c r="L183" i="59"/>
  <c r="J183" i="59"/>
  <c r="I183" i="59"/>
  <c r="G183" i="59"/>
  <c r="F183" i="59"/>
  <c r="V179" i="59"/>
  <c r="U179" i="59"/>
  <c r="S179" i="59"/>
  <c r="R179" i="59"/>
  <c r="K179" i="59"/>
  <c r="J179" i="59"/>
  <c r="I179" i="59"/>
  <c r="H179" i="59"/>
  <c r="G179" i="59"/>
  <c r="F179" i="59"/>
  <c r="V178" i="59"/>
  <c r="U178" i="59"/>
  <c r="S178" i="59"/>
  <c r="R178" i="59"/>
  <c r="K178" i="59"/>
  <c r="J178" i="59"/>
  <c r="I178" i="59"/>
  <c r="H178" i="59"/>
  <c r="G178" i="59"/>
  <c r="F178" i="59"/>
  <c r="X177" i="59"/>
  <c r="V177" i="59"/>
  <c r="U177" i="59"/>
  <c r="S177" i="59"/>
  <c r="R177" i="59"/>
  <c r="M177" i="59"/>
  <c r="L177" i="59"/>
  <c r="K177" i="59"/>
  <c r="J177" i="59"/>
  <c r="I177" i="59"/>
  <c r="H177" i="59"/>
  <c r="G177" i="59"/>
  <c r="F177" i="59"/>
  <c r="V172" i="59"/>
  <c r="U172" i="59"/>
  <c r="S172" i="59"/>
  <c r="R172" i="59"/>
  <c r="J172" i="59"/>
  <c r="I172" i="59"/>
  <c r="G172" i="59"/>
  <c r="F172" i="59"/>
  <c r="V171" i="59"/>
  <c r="U171" i="59"/>
  <c r="S171" i="59"/>
  <c r="R171" i="59"/>
  <c r="J171" i="59"/>
  <c r="I171" i="59"/>
  <c r="G171" i="59"/>
  <c r="F171" i="59"/>
  <c r="X170" i="59"/>
  <c r="V170" i="59"/>
  <c r="U170" i="59"/>
  <c r="S170" i="59"/>
  <c r="R170" i="59"/>
  <c r="L170" i="59"/>
  <c r="J170" i="59"/>
  <c r="I170" i="59"/>
  <c r="G170" i="59"/>
  <c r="F170" i="59"/>
  <c r="V166" i="59"/>
  <c r="U166" i="59"/>
  <c r="S166" i="59"/>
  <c r="R166" i="59"/>
  <c r="K166" i="59"/>
  <c r="J166" i="59"/>
  <c r="I166" i="59"/>
  <c r="H166" i="59"/>
  <c r="G166" i="59"/>
  <c r="F166" i="59"/>
  <c r="V165" i="59"/>
  <c r="U165" i="59"/>
  <c r="S165" i="59"/>
  <c r="R165" i="59"/>
  <c r="K165" i="59"/>
  <c r="J165" i="59"/>
  <c r="I165" i="59"/>
  <c r="H165" i="59"/>
  <c r="G165" i="59"/>
  <c r="F165" i="59"/>
  <c r="X164" i="59"/>
  <c r="V164" i="59"/>
  <c r="U164" i="59"/>
  <c r="S164" i="59"/>
  <c r="R164" i="59"/>
  <c r="M164" i="59"/>
  <c r="L164" i="59"/>
  <c r="K164" i="59"/>
  <c r="J164" i="59"/>
  <c r="I164" i="59"/>
  <c r="H164" i="59"/>
  <c r="G164" i="59"/>
  <c r="F164" i="59"/>
  <c r="V159" i="59"/>
  <c r="U159" i="59"/>
  <c r="S159" i="59"/>
  <c r="R159" i="59"/>
  <c r="J159" i="59"/>
  <c r="I159" i="59"/>
  <c r="G159" i="59"/>
  <c r="F159" i="59"/>
  <c r="V158" i="59"/>
  <c r="U158" i="59"/>
  <c r="S158" i="59"/>
  <c r="R158" i="59"/>
  <c r="J158" i="59"/>
  <c r="I158" i="59"/>
  <c r="G158" i="59"/>
  <c r="F158" i="59"/>
  <c r="X157" i="59"/>
  <c r="V157" i="59"/>
  <c r="U157" i="59"/>
  <c r="S157" i="59"/>
  <c r="R157" i="59"/>
  <c r="L157" i="59"/>
  <c r="J157" i="59"/>
  <c r="I157" i="59"/>
  <c r="G157" i="59"/>
  <c r="F157" i="59"/>
  <c r="V153" i="59"/>
  <c r="U153" i="59"/>
  <c r="S153" i="59"/>
  <c r="R153" i="59"/>
  <c r="K153" i="59"/>
  <c r="J153" i="59"/>
  <c r="I153" i="59"/>
  <c r="H153" i="59"/>
  <c r="G153" i="59"/>
  <c r="F153" i="59"/>
  <c r="V152" i="59"/>
  <c r="U152" i="59"/>
  <c r="S152" i="59"/>
  <c r="R152" i="59"/>
  <c r="K152" i="59"/>
  <c r="J152" i="59"/>
  <c r="I152" i="59"/>
  <c r="H152" i="59"/>
  <c r="G152" i="59"/>
  <c r="F152" i="59"/>
  <c r="X151" i="59"/>
  <c r="V151" i="59"/>
  <c r="U151" i="59"/>
  <c r="S151" i="59"/>
  <c r="R151" i="59"/>
  <c r="M151" i="59"/>
  <c r="L151" i="59"/>
  <c r="K151" i="59"/>
  <c r="J151" i="59"/>
  <c r="I151" i="59"/>
  <c r="H151" i="59"/>
  <c r="G151" i="59"/>
  <c r="F151" i="59"/>
  <c r="V146" i="59"/>
  <c r="U146" i="59"/>
  <c r="S146" i="59"/>
  <c r="R146" i="59"/>
  <c r="J146" i="59"/>
  <c r="I146" i="59"/>
  <c r="G146" i="59"/>
  <c r="F146" i="59"/>
  <c r="V145" i="59"/>
  <c r="U145" i="59"/>
  <c r="S145" i="59"/>
  <c r="R145" i="59"/>
  <c r="J145" i="59"/>
  <c r="I145" i="59"/>
  <c r="G145" i="59"/>
  <c r="F145" i="59"/>
  <c r="X144" i="59"/>
  <c r="V144" i="59"/>
  <c r="U144" i="59"/>
  <c r="S144" i="59"/>
  <c r="R144" i="59"/>
  <c r="L144" i="59"/>
  <c r="J144" i="59"/>
  <c r="I144" i="59"/>
  <c r="G144" i="59"/>
  <c r="F144" i="59"/>
  <c r="V140" i="59"/>
  <c r="U140" i="59"/>
  <c r="S140" i="59"/>
  <c r="R140" i="59"/>
  <c r="K140" i="59"/>
  <c r="J140" i="59"/>
  <c r="I140" i="59"/>
  <c r="H140" i="59"/>
  <c r="G140" i="59"/>
  <c r="F140" i="59"/>
  <c r="V139" i="59"/>
  <c r="U139" i="59"/>
  <c r="S139" i="59"/>
  <c r="R139" i="59"/>
  <c r="K139" i="59"/>
  <c r="J139" i="59"/>
  <c r="I139" i="59"/>
  <c r="H139" i="59"/>
  <c r="G139" i="59"/>
  <c r="F139" i="59"/>
  <c r="X138" i="59"/>
  <c r="V138" i="59"/>
  <c r="U138" i="59"/>
  <c r="S138" i="59"/>
  <c r="R138" i="59"/>
  <c r="M138" i="59"/>
  <c r="L138" i="59"/>
  <c r="K138" i="59"/>
  <c r="J138" i="59"/>
  <c r="I138" i="59"/>
  <c r="H138" i="59"/>
  <c r="G138" i="59"/>
  <c r="F138" i="59"/>
  <c r="V133" i="59"/>
  <c r="U133" i="59"/>
  <c r="S133" i="59"/>
  <c r="R133" i="59"/>
  <c r="J133" i="59"/>
  <c r="I133" i="59"/>
  <c r="G133" i="59"/>
  <c r="F133" i="59"/>
  <c r="V132" i="59"/>
  <c r="U132" i="59"/>
  <c r="S132" i="59"/>
  <c r="R132" i="59"/>
  <c r="J132" i="59"/>
  <c r="I132" i="59"/>
  <c r="G132" i="59"/>
  <c r="F132" i="59"/>
  <c r="X131" i="59"/>
  <c r="V131" i="59"/>
  <c r="U131" i="59"/>
  <c r="S131" i="59"/>
  <c r="R131" i="59"/>
  <c r="L131" i="59"/>
  <c r="J131" i="59"/>
  <c r="I131" i="59"/>
  <c r="G131" i="59"/>
  <c r="F131" i="59"/>
  <c r="V127" i="59"/>
  <c r="U127" i="59"/>
  <c r="S127" i="59"/>
  <c r="R127" i="59"/>
  <c r="K127" i="59"/>
  <c r="J127" i="59"/>
  <c r="I127" i="59"/>
  <c r="H127" i="59"/>
  <c r="G127" i="59"/>
  <c r="F127" i="59"/>
  <c r="V126" i="59"/>
  <c r="U126" i="59"/>
  <c r="S126" i="59"/>
  <c r="R126" i="59"/>
  <c r="K126" i="59"/>
  <c r="J126" i="59"/>
  <c r="I126" i="59"/>
  <c r="H126" i="59"/>
  <c r="G126" i="59"/>
  <c r="F126" i="59"/>
  <c r="X125" i="59"/>
  <c r="V125" i="59"/>
  <c r="U125" i="59"/>
  <c r="S125" i="59"/>
  <c r="R125" i="59"/>
  <c r="M125" i="59"/>
  <c r="L125" i="59"/>
  <c r="K125" i="59"/>
  <c r="J125" i="59"/>
  <c r="I125" i="59"/>
  <c r="H125" i="59"/>
  <c r="G125" i="59"/>
  <c r="F125" i="59"/>
  <c r="V120" i="59"/>
  <c r="U120" i="59"/>
  <c r="S120" i="59"/>
  <c r="R120" i="59"/>
  <c r="J120" i="59"/>
  <c r="I120" i="59"/>
  <c r="G120" i="59"/>
  <c r="F120" i="59"/>
  <c r="V119" i="59"/>
  <c r="U119" i="59"/>
  <c r="S119" i="59"/>
  <c r="R119" i="59"/>
  <c r="J119" i="59"/>
  <c r="I119" i="59"/>
  <c r="G119" i="59"/>
  <c r="F119" i="59"/>
  <c r="X118" i="59"/>
  <c r="V118" i="59"/>
  <c r="U118" i="59"/>
  <c r="S118" i="59"/>
  <c r="R118" i="59"/>
  <c r="L118" i="59"/>
  <c r="J118" i="59"/>
  <c r="I118" i="59"/>
  <c r="G118" i="59"/>
  <c r="F118" i="59"/>
  <c r="V114" i="59"/>
  <c r="U114" i="59"/>
  <c r="S114" i="59"/>
  <c r="R114" i="59"/>
  <c r="K114" i="59"/>
  <c r="J114" i="59"/>
  <c r="I114" i="59"/>
  <c r="H114" i="59"/>
  <c r="G114" i="59"/>
  <c r="F114" i="59"/>
  <c r="V113" i="59"/>
  <c r="U113" i="59"/>
  <c r="S113" i="59"/>
  <c r="R113" i="59"/>
  <c r="K113" i="59"/>
  <c r="J113" i="59"/>
  <c r="I113" i="59"/>
  <c r="H113" i="59"/>
  <c r="G113" i="59"/>
  <c r="F113" i="59"/>
  <c r="X112" i="59"/>
  <c r="V112" i="59"/>
  <c r="U112" i="59"/>
  <c r="S112" i="59"/>
  <c r="R112" i="59"/>
  <c r="M112" i="59"/>
  <c r="L112" i="59"/>
  <c r="K112" i="59"/>
  <c r="J112" i="59"/>
  <c r="I112" i="59"/>
  <c r="H112" i="59"/>
  <c r="G112" i="59"/>
  <c r="F112" i="59"/>
  <c r="V107" i="59"/>
  <c r="U107" i="59"/>
  <c r="S107" i="59"/>
  <c r="R107" i="59"/>
  <c r="J107" i="59"/>
  <c r="I107" i="59"/>
  <c r="G107" i="59"/>
  <c r="F107" i="59"/>
  <c r="V106" i="59"/>
  <c r="U106" i="59"/>
  <c r="S106" i="59"/>
  <c r="R106" i="59"/>
  <c r="J106" i="59"/>
  <c r="I106" i="59"/>
  <c r="G106" i="59"/>
  <c r="F106" i="59"/>
  <c r="X105" i="59"/>
  <c r="V105" i="59"/>
  <c r="U105" i="59"/>
  <c r="S105" i="59"/>
  <c r="R105" i="59"/>
  <c r="L105" i="59"/>
  <c r="J105" i="59"/>
  <c r="I105" i="59"/>
  <c r="G105" i="59"/>
  <c r="F105" i="59"/>
  <c r="V101" i="59"/>
  <c r="U101" i="59"/>
  <c r="S101" i="59"/>
  <c r="R101" i="59"/>
  <c r="K101" i="59"/>
  <c r="J101" i="59"/>
  <c r="I101" i="59"/>
  <c r="H101" i="59"/>
  <c r="G101" i="59"/>
  <c r="F101" i="59"/>
  <c r="V100" i="59"/>
  <c r="U100" i="59"/>
  <c r="S100" i="59"/>
  <c r="R100" i="59"/>
  <c r="K100" i="59"/>
  <c r="J100" i="59"/>
  <c r="I100" i="59"/>
  <c r="H100" i="59"/>
  <c r="G100" i="59"/>
  <c r="F100" i="59"/>
  <c r="X99" i="59"/>
  <c r="V99" i="59"/>
  <c r="U99" i="59"/>
  <c r="S99" i="59"/>
  <c r="R99" i="59"/>
  <c r="M99" i="59"/>
  <c r="L99" i="59"/>
  <c r="K99" i="59"/>
  <c r="J99" i="59"/>
  <c r="I99" i="59"/>
  <c r="H99" i="59"/>
  <c r="G99" i="59"/>
  <c r="F99" i="59"/>
  <c r="V94" i="59"/>
  <c r="U94" i="59"/>
  <c r="S94" i="59"/>
  <c r="R94" i="59"/>
  <c r="J94" i="59"/>
  <c r="I94" i="59"/>
  <c r="G94" i="59"/>
  <c r="F94" i="59"/>
  <c r="V93" i="59"/>
  <c r="U93" i="59"/>
  <c r="S93" i="59"/>
  <c r="R93" i="59"/>
  <c r="J93" i="59"/>
  <c r="I93" i="59"/>
  <c r="G93" i="59"/>
  <c r="F93" i="59"/>
  <c r="X92" i="59"/>
  <c r="V92" i="59"/>
  <c r="U92" i="59"/>
  <c r="S92" i="59"/>
  <c r="R92" i="59"/>
  <c r="L92" i="59"/>
  <c r="J92" i="59"/>
  <c r="I92" i="59"/>
  <c r="G92" i="59"/>
  <c r="F92" i="59"/>
  <c r="V88" i="59"/>
  <c r="U88" i="59"/>
  <c r="S88" i="59"/>
  <c r="R88" i="59"/>
  <c r="K88" i="59"/>
  <c r="J88" i="59"/>
  <c r="I88" i="59"/>
  <c r="H88" i="59"/>
  <c r="G88" i="59"/>
  <c r="F88" i="59"/>
  <c r="V87" i="59"/>
  <c r="U87" i="59"/>
  <c r="S87" i="59"/>
  <c r="R87" i="59"/>
  <c r="K87" i="59"/>
  <c r="J87" i="59"/>
  <c r="I87" i="59"/>
  <c r="H87" i="59"/>
  <c r="G87" i="59"/>
  <c r="F87" i="59"/>
  <c r="X86" i="59"/>
  <c r="V86" i="59"/>
  <c r="U86" i="59"/>
  <c r="S86" i="59"/>
  <c r="R86" i="59"/>
  <c r="M86" i="59"/>
  <c r="L86" i="59"/>
  <c r="K86" i="59"/>
  <c r="J86" i="59"/>
  <c r="I86" i="59"/>
  <c r="H86" i="59"/>
  <c r="G86" i="59"/>
  <c r="F86" i="59"/>
  <c r="V81" i="59"/>
  <c r="U81" i="59"/>
  <c r="S81" i="59"/>
  <c r="R81" i="59"/>
  <c r="J81" i="59"/>
  <c r="I81" i="59"/>
  <c r="G81" i="59"/>
  <c r="F81" i="59"/>
  <c r="V80" i="59"/>
  <c r="U80" i="59"/>
  <c r="S80" i="59"/>
  <c r="R80" i="59"/>
  <c r="J80" i="59"/>
  <c r="I80" i="59"/>
  <c r="G80" i="59"/>
  <c r="F80" i="59"/>
  <c r="X79" i="59"/>
  <c r="V79" i="59"/>
  <c r="U79" i="59"/>
  <c r="S79" i="59"/>
  <c r="R79" i="59"/>
  <c r="L79" i="59"/>
  <c r="J79" i="59"/>
  <c r="I79" i="59"/>
  <c r="G79" i="59"/>
  <c r="F79" i="59"/>
  <c r="V75" i="59"/>
  <c r="U75" i="59"/>
  <c r="S75" i="59"/>
  <c r="R75" i="59"/>
  <c r="K75" i="59"/>
  <c r="J75" i="59"/>
  <c r="I75" i="59"/>
  <c r="H75" i="59"/>
  <c r="G75" i="59"/>
  <c r="F75" i="59"/>
  <c r="V74" i="59"/>
  <c r="U74" i="59"/>
  <c r="S74" i="59"/>
  <c r="R74" i="59"/>
  <c r="K74" i="59"/>
  <c r="J74" i="59"/>
  <c r="I74" i="59"/>
  <c r="H74" i="59"/>
  <c r="G74" i="59"/>
  <c r="F74" i="59"/>
  <c r="X73" i="59"/>
  <c r="V73" i="59"/>
  <c r="U73" i="59"/>
  <c r="S73" i="59"/>
  <c r="R73" i="59"/>
  <c r="M73" i="59"/>
  <c r="L73" i="59"/>
  <c r="K73" i="59"/>
  <c r="J73" i="59"/>
  <c r="I73" i="59"/>
  <c r="H73" i="59"/>
  <c r="G73" i="59"/>
  <c r="F73" i="59"/>
  <c r="V263" i="58" l="1"/>
  <c r="U263" i="58"/>
  <c r="S263" i="58"/>
  <c r="R263" i="58"/>
  <c r="J263" i="58"/>
  <c r="I263" i="58"/>
  <c r="G263" i="58"/>
  <c r="F263" i="58"/>
  <c r="V262" i="58"/>
  <c r="U262" i="58"/>
  <c r="S262" i="58"/>
  <c r="R262" i="58"/>
  <c r="J262" i="58"/>
  <c r="I262" i="58"/>
  <c r="G262" i="58"/>
  <c r="F262" i="58"/>
  <c r="X261" i="58"/>
  <c r="V261" i="58"/>
  <c r="U261" i="58"/>
  <c r="S261" i="58"/>
  <c r="R261" i="58"/>
  <c r="L261" i="58"/>
  <c r="J261" i="58"/>
  <c r="I261" i="58"/>
  <c r="G261" i="58"/>
  <c r="F261" i="58"/>
  <c r="V257" i="58"/>
  <c r="U257" i="58"/>
  <c r="S257" i="58"/>
  <c r="R257" i="58"/>
  <c r="K257" i="58"/>
  <c r="J257" i="58"/>
  <c r="I257" i="58"/>
  <c r="H257" i="58"/>
  <c r="G257" i="58"/>
  <c r="F257" i="58"/>
  <c r="V256" i="58"/>
  <c r="U256" i="58"/>
  <c r="S256" i="58"/>
  <c r="R256" i="58"/>
  <c r="K256" i="58"/>
  <c r="J256" i="58"/>
  <c r="I256" i="58"/>
  <c r="H256" i="58"/>
  <c r="G256" i="58"/>
  <c r="F256" i="58"/>
  <c r="X255" i="58"/>
  <c r="V255" i="58"/>
  <c r="U255" i="58"/>
  <c r="S255" i="58"/>
  <c r="R255" i="58"/>
  <c r="M255" i="58"/>
  <c r="L255" i="58"/>
  <c r="K255" i="58"/>
  <c r="J255" i="58"/>
  <c r="I255" i="58"/>
  <c r="H255" i="58"/>
  <c r="G255" i="58"/>
  <c r="F255" i="58"/>
  <c r="V250" i="58"/>
  <c r="U250" i="58"/>
  <c r="S250" i="58"/>
  <c r="R250" i="58"/>
  <c r="J250" i="58"/>
  <c r="I250" i="58"/>
  <c r="G250" i="58"/>
  <c r="F250" i="58"/>
  <c r="V249" i="58"/>
  <c r="U249" i="58"/>
  <c r="S249" i="58"/>
  <c r="R249" i="58"/>
  <c r="J249" i="58"/>
  <c r="I249" i="58"/>
  <c r="G249" i="58"/>
  <c r="F249" i="58"/>
  <c r="X248" i="58"/>
  <c r="V248" i="58"/>
  <c r="U248" i="58"/>
  <c r="S248" i="58"/>
  <c r="R248" i="58"/>
  <c r="L248" i="58"/>
  <c r="J248" i="58"/>
  <c r="I248" i="58"/>
  <c r="G248" i="58"/>
  <c r="F248" i="58"/>
  <c r="V244" i="58"/>
  <c r="U244" i="58"/>
  <c r="S244" i="58"/>
  <c r="R244" i="58"/>
  <c r="K244" i="58"/>
  <c r="J244" i="58"/>
  <c r="I244" i="58"/>
  <c r="H244" i="58"/>
  <c r="G244" i="58"/>
  <c r="F244" i="58"/>
  <c r="V243" i="58"/>
  <c r="U243" i="58"/>
  <c r="S243" i="58"/>
  <c r="R243" i="58"/>
  <c r="K243" i="58"/>
  <c r="J243" i="58"/>
  <c r="I243" i="58"/>
  <c r="H243" i="58"/>
  <c r="G243" i="58"/>
  <c r="F243" i="58"/>
  <c r="X242" i="58"/>
  <c r="V242" i="58"/>
  <c r="U242" i="58"/>
  <c r="S242" i="58"/>
  <c r="R242" i="58"/>
  <c r="M242" i="58"/>
  <c r="L242" i="58"/>
  <c r="K242" i="58"/>
  <c r="J242" i="58"/>
  <c r="I242" i="58"/>
  <c r="H242" i="58"/>
  <c r="G242" i="58"/>
  <c r="F242" i="58"/>
  <c r="V237" i="58"/>
  <c r="U237" i="58"/>
  <c r="S237" i="58"/>
  <c r="R237" i="58"/>
  <c r="J237" i="58"/>
  <c r="I237" i="58"/>
  <c r="G237" i="58"/>
  <c r="F237" i="58"/>
  <c r="V236" i="58"/>
  <c r="U236" i="58"/>
  <c r="S236" i="58"/>
  <c r="R236" i="58"/>
  <c r="J236" i="58"/>
  <c r="I236" i="58"/>
  <c r="G236" i="58"/>
  <c r="F236" i="58"/>
  <c r="X235" i="58"/>
  <c r="V235" i="58"/>
  <c r="U235" i="58"/>
  <c r="S235" i="58"/>
  <c r="R235" i="58"/>
  <c r="L235" i="58"/>
  <c r="J235" i="58"/>
  <c r="I235" i="58"/>
  <c r="G235" i="58"/>
  <c r="F235" i="58"/>
  <c r="V231" i="58"/>
  <c r="U231" i="58"/>
  <c r="S231" i="58"/>
  <c r="R231" i="58"/>
  <c r="K231" i="58"/>
  <c r="J231" i="58"/>
  <c r="I231" i="58"/>
  <c r="H231" i="58"/>
  <c r="G231" i="58"/>
  <c r="F231" i="58"/>
  <c r="V230" i="58"/>
  <c r="U230" i="58"/>
  <c r="S230" i="58"/>
  <c r="R230" i="58"/>
  <c r="K230" i="58"/>
  <c r="J230" i="58"/>
  <c r="I230" i="58"/>
  <c r="H230" i="58"/>
  <c r="G230" i="58"/>
  <c r="F230" i="58"/>
  <c r="X229" i="58"/>
  <c r="V229" i="58"/>
  <c r="U229" i="58"/>
  <c r="S229" i="58"/>
  <c r="R229" i="58"/>
  <c r="M229" i="58"/>
  <c r="L229" i="58"/>
  <c r="K229" i="58"/>
  <c r="J229" i="58"/>
  <c r="I229" i="58"/>
  <c r="H229" i="58"/>
  <c r="G229" i="58"/>
  <c r="F229" i="58"/>
  <c r="V224" i="58"/>
  <c r="U224" i="58"/>
  <c r="S224" i="58"/>
  <c r="R224" i="58"/>
  <c r="J224" i="58"/>
  <c r="I224" i="58"/>
  <c r="G224" i="58"/>
  <c r="F224" i="58"/>
  <c r="V223" i="58"/>
  <c r="U223" i="58"/>
  <c r="S223" i="58"/>
  <c r="R223" i="58"/>
  <c r="J223" i="58"/>
  <c r="I223" i="58"/>
  <c r="G223" i="58"/>
  <c r="F223" i="58"/>
  <c r="X222" i="58"/>
  <c r="V222" i="58"/>
  <c r="U222" i="58"/>
  <c r="S222" i="58"/>
  <c r="R222" i="58"/>
  <c r="L222" i="58"/>
  <c r="J222" i="58"/>
  <c r="I222" i="58"/>
  <c r="G222" i="58"/>
  <c r="F222" i="58"/>
  <c r="V218" i="58"/>
  <c r="U218" i="58"/>
  <c r="S218" i="58"/>
  <c r="R218" i="58"/>
  <c r="K218" i="58"/>
  <c r="J218" i="58"/>
  <c r="I218" i="58"/>
  <c r="H218" i="58"/>
  <c r="G218" i="58"/>
  <c r="F218" i="58"/>
  <c r="V217" i="58"/>
  <c r="U217" i="58"/>
  <c r="S217" i="58"/>
  <c r="R217" i="58"/>
  <c r="K217" i="58"/>
  <c r="J217" i="58"/>
  <c r="I217" i="58"/>
  <c r="H217" i="58"/>
  <c r="G217" i="58"/>
  <c r="F217" i="58"/>
  <c r="X216" i="58"/>
  <c r="V216" i="58"/>
  <c r="U216" i="58"/>
  <c r="S216" i="58"/>
  <c r="R216" i="58"/>
  <c r="M216" i="58"/>
  <c r="L216" i="58"/>
  <c r="K216" i="58"/>
  <c r="J216" i="58"/>
  <c r="I216" i="58"/>
  <c r="H216" i="58"/>
  <c r="G216" i="58"/>
  <c r="F216" i="58"/>
  <c r="V211" i="58"/>
  <c r="U211" i="58"/>
  <c r="S211" i="58"/>
  <c r="R211" i="58"/>
  <c r="J211" i="58"/>
  <c r="I211" i="58"/>
  <c r="G211" i="58"/>
  <c r="F211" i="58"/>
  <c r="V210" i="58"/>
  <c r="U210" i="58"/>
  <c r="S210" i="58"/>
  <c r="R210" i="58"/>
  <c r="J210" i="58"/>
  <c r="I210" i="58"/>
  <c r="G210" i="58"/>
  <c r="F210" i="58"/>
  <c r="X209" i="58"/>
  <c r="V209" i="58"/>
  <c r="U209" i="58"/>
  <c r="S209" i="58"/>
  <c r="R209" i="58"/>
  <c r="L209" i="58"/>
  <c r="J209" i="58"/>
  <c r="I209" i="58"/>
  <c r="G209" i="58"/>
  <c r="F209" i="58"/>
  <c r="V205" i="58"/>
  <c r="U205" i="58"/>
  <c r="S205" i="58"/>
  <c r="R205" i="58"/>
  <c r="K205" i="58"/>
  <c r="J205" i="58"/>
  <c r="I205" i="58"/>
  <c r="H205" i="58"/>
  <c r="G205" i="58"/>
  <c r="F205" i="58"/>
  <c r="V204" i="58"/>
  <c r="U204" i="58"/>
  <c r="S204" i="58"/>
  <c r="R204" i="58"/>
  <c r="K204" i="58"/>
  <c r="J204" i="58"/>
  <c r="I204" i="58"/>
  <c r="H204" i="58"/>
  <c r="G204" i="58"/>
  <c r="F204" i="58"/>
  <c r="X203" i="58"/>
  <c r="V203" i="58"/>
  <c r="U203" i="58"/>
  <c r="S203" i="58"/>
  <c r="R203" i="58"/>
  <c r="M203" i="58"/>
  <c r="L203" i="58"/>
  <c r="K203" i="58"/>
  <c r="J203" i="58"/>
  <c r="I203" i="58"/>
  <c r="H203" i="58"/>
  <c r="G203" i="58"/>
  <c r="F203" i="58"/>
  <c r="V198" i="58"/>
  <c r="U198" i="58"/>
  <c r="S198" i="58"/>
  <c r="R198" i="58"/>
  <c r="J198" i="58"/>
  <c r="I198" i="58"/>
  <c r="G198" i="58"/>
  <c r="F198" i="58"/>
  <c r="V197" i="58"/>
  <c r="U197" i="58"/>
  <c r="S197" i="58"/>
  <c r="R197" i="58"/>
  <c r="J197" i="58"/>
  <c r="I197" i="58"/>
  <c r="G197" i="58"/>
  <c r="F197" i="58"/>
  <c r="X196" i="58"/>
  <c r="V196" i="58"/>
  <c r="U196" i="58"/>
  <c r="S196" i="58"/>
  <c r="R196" i="58"/>
  <c r="L196" i="58"/>
  <c r="J196" i="58"/>
  <c r="I196" i="58"/>
  <c r="G196" i="58"/>
  <c r="F196" i="58"/>
  <c r="V192" i="58"/>
  <c r="U192" i="58"/>
  <c r="S192" i="58"/>
  <c r="R192" i="58"/>
  <c r="K192" i="58"/>
  <c r="J192" i="58"/>
  <c r="I192" i="58"/>
  <c r="H192" i="58"/>
  <c r="G192" i="58"/>
  <c r="F192" i="58"/>
  <c r="V191" i="58"/>
  <c r="U191" i="58"/>
  <c r="S191" i="58"/>
  <c r="R191" i="58"/>
  <c r="K191" i="58"/>
  <c r="J191" i="58"/>
  <c r="I191" i="58"/>
  <c r="H191" i="58"/>
  <c r="G191" i="58"/>
  <c r="F191" i="58"/>
  <c r="X190" i="58"/>
  <c r="V190" i="58"/>
  <c r="U190" i="58"/>
  <c r="S190" i="58"/>
  <c r="R190" i="58"/>
  <c r="M190" i="58"/>
  <c r="L190" i="58"/>
  <c r="K190" i="58"/>
  <c r="J190" i="58"/>
  <c r="I190" i="58"/>
  <c r="H190" i="58"/>
  <c r="G190" i="58"/>
  <c r="F190" i="58"/>
  <c r="V185" i="58"/>
  <c r="U185" i="58"/>
  <c r="S185" i="58"/>
  <c r="R185" i="58"/>
  <c r="J185" i="58"/>
  <c r="I185" i="58"/>
  <c r="G185" i="58"/>
  <c r="F185" i="58"/>
  <c r="V184" i="58"/>
  <c r="U184" i="58"/>
  <c r="S184" i="58"/>
  <c r="R184" i="58"/>
  <c r="J184" i="58"/>
  <c r="I184" i="58"/>
  <c r="G184" i="58"/>
  <c r="F184" i="58"/>
  <c r="X183" i="58"/>
  <c r="V183" i="58"/>
  <c r="U183" i="58"/>
  <c r="S183" i="58"/>
  <c r="R183" i="58"/>
  <c r="L183" i="58"/>
  <c r="J183" i="58"/>
  <c r="I183" i="58"/>
  <c r="G183" i="58"/>
  <c r="F183" i="58"/>
  <c r="V179" i="58"/>
  <c r="U179" i="58"/>
  <c r="S179" i="58"/>
  <c r="R179" i="58"/>
  <c r="K179" i="58"/>
  <c r="J179" i="58"/>
  <c r="I179" i="58"/>
  <c r="H179" i="58"/>
  <c r="G179" i="58"/>
  <c r="F179" i="58"/>
  <c r="V178" i="58"/>
  <c r="U178" i="58"/>
  <c r="S178" i="58"/>
  <c r="R178" i="58"/>
  <c r="K178" i="58"/>
  <c r="J178" i="58"/>
  <c r="I178" i="58"/>
  <c r="H178" i="58"/>
  <c r="G178" i="58"/>
  <c r="F178" i="58"/>
  <c r="X177" i="58"/>
  <c r="V177" i="58"/>
  <c r="U177" i="58"/>
  <c r="S177" i="58"/>
  <c r="R177" i="58"/>
  <c r="M177" i="58"/>
  <c r="L177" i="58"/>
  <c r="K177" i="58"/>
  <c r="J177" i="58"/>
  <c r="I177" i="58"/>
  <c r="H177" i="58"/>
  <c r="G177" i="58"/>
  <c r="F177" i="58"/>
  <c r="V172" i="58"/>
  <c r="U172" i="58"/>
  <c r="S172" i="58"/>
  <c r="R172" i="58"/>
  <c r="J172" i="58"/>
  <c r="I172" i="58"/>
  <c r="G172" i="58"/>
  <c r="F172" i="58"/>
  <c r="V171" i="58"/>
  <c r="U171" i="58"/>
  <c r="S171" i="58"/>
  <c r="R171" i="58"/>
  <c r="J171" i="58"/>
  <c r="I171" i="58"/>
  <c r="G171" i="58"/>
  <c r="F171" i="58"/>
  <c r="X170" i="58"/>
  <c r="V170" i="58"/>
  <c r="U170" i="58"/>
  <c r="S170" i="58"/>
  <c r="R170" i="58"/>
  <c r="L170" i="58"/>
  <c r="J170" i="58"/>
  <c r="I170" i="58"/>
  <c r="G170" i="58"/>
  <c r="F170" i="58"/>
  <c r="V166" i="58"/>
  <c r="U166" i="58"/>
  <c r="S166" i="58"/>
  <c r="R166" i="58"/>
  <c r="K166" i="58"/>
  <c r="J166" i="58"/>
  <c r="I166" i="58"/>
  <c r="H166" i="58"/>
  <c r="G166" i="58"/>
  <c r="F166" i="58"/>
  <c r="V165" i="58"/>
  <c r="U165" i="58"/>
  <c r="S165" i="58"/>
  <c r="R165" i="58"/>
  <c r="K165" i="58"/>
  <c r="J165" i="58"/>
  <c r="I165" i="58"/>
  <c r="H165" i="58"/>
  <c r="G165" i="58"/>
  <c r="F165" i="58"/>
  <c r="X164" i="58"/>
  <c r="V164" i="58"/>
  <c r="U164" i="58"/>
  <c r="S164" i="58"/>
  <c r="R164" i="58"/>
  <c r="M164" i="58"/>
  <c r="L164" i="58"/>
  <c r="K164" i="58"/>
  <c r="J164" i="58"/>
  <c r="I164" i="58"/>
  <c r="H164" i="58"/>
  <c r="G164" i="58"/>
  <c r="F164" i="58"/>
  <c r="V159" i="58"/>
  <c r="U159" i="58"/>
  <c r="S159" i="58"/>
  <c r="R159" i="58"/>
  <c r="J159" i="58"/>
  <c r="I159" i="58"/>
  <c r="G159" i="58"/>
  <c r="F159" i="58"/>
  <c r="V158" i="58"/>
  <c r="U158" i="58"/>
  <c r="S158" i="58"/>
  <c r="R158" i="58"/>
  <c r="J158" i="58"/>
  <c r="I158" i="58"/>
  <c r="G158" i="58"/>
  <c r="F158" i="58"/>
  <c r="X157" i="58"/>
  <c r="V157" i="58"/>
  <c r="U157" i="58"/>
  <c r="S157" i="58"/>
  <c r="R157" i="58"/>
  <c r="L157" i="58"/>
  <c r="J157" i="58"/>
  <c r="I157" i="58"/>
  <c r="G157" i="58"/>
  <c r="F157" i="58"/>
  <c r="V153" i="58"/>
  <c r="U153" i="58"/>
  <c r="S153" i="58"/>
  <c r="R153" i="58"/>
  <c r="K153" i="58"/>
  <c r="J153" i="58"/>
  <c r="I153" i="58"/>
  <c r="H153" i="58"/>
  <c r="G153" i="58"/>
  <c r="F153" i="58"/>
  <c r="V152" i="58"/>
  <c r="U152" i="58"/>
  <c r="S152" i="58"/>
  <c r="R152" i="58"/>
  <c r="K152" i="58"/>
  <c r="J152" i="58"/>
  <c r="I152" i="58"/>
  <c r="H152" i="58"/>
  <c r="G152" i="58"/>
  <c r="F152" i="58"/>
  <c r="X151" i="58"/>
  <c r="V151" i="58"/>
  <c r="U151" i="58"/>
  <c r="S151" i="58"/>
  <c r="R151" i="58"/>
  <c r="M151" i="58"/>
  <c r="L151" i="58"/>
  <c r="K151" i="58"/>
  <c r="J151" i="58"/>
  <c r="I151" i="58"/>
  <c r="H151" i="58"/>
  <c r="G151" i="58"/>
  <c r="F151" i="58"/>
  <c r="V146" i="58"/>
  <c r="U146" i="58"/>
  <c r="S146" i="58"/>
  <c r="R146" i="58"/>
  <c r="J146" i="58"/>
  <c r="I146" i="58"/>
  <c r="G146" i="58"/>
  <c r="F146" i="58"/>
  <c r="V145" i="58"/>
  <c r="U145" i="58"/>
  <c r="S145" i="58"/>
  <c r="R145" i="58"/>
  <c r="J145" i="58"/>
  <c r="I145" i="58"/>
  <c r="G145" i="58"/>
  <c r="F145" i="58"/>
  <c r="X144" i="58"/>
  <c r="V144" i="58"/>
  <c r="U144" i="58"/>
  <c r="S144" i="58"/>
  <c r="R144" i="58"/>
  <c r="L144" i="58"/>
  <c r="J144" i="58"/>
  <c r="I144" i="58"/>
  <c r="G144" i="58"/>
  <c r="F144" i="58"/>
  <c r="V140" i="58"/>
  <c r="U140" i="58"/>
  <c r="S140" i="58"/>
  <c r="R140" i="58"/>
  <c r="K140" i="58"/>
  <c r="J140" i="58"/>
  <c r="I140" i="58"/>
  <c r="H140" i="58"/>
  <c r="G140" i="58"/>
  <c r="F140" i="58"/>
  <c r="V139" i="58"/>
  <c r="U139" i="58"/>
  <c r="S139" i="58"/>
  <c r="R139" i="58"/>
  <c r="K139" i="58"/>
  <c r="J139" i="58"/>
  <c r="I139" i="58"/>
  <c r="H139" i="58"/>
  <c r="G139" i="58"/>
  <c r="F139" i="58"/>
  <c r="X138" i="58"/>
  <c r="V138" i="58"/>
  <c r="U138" i="58"/>
  <c r="S138" i="58"/>
  <c r="R138" i="58"/>
  <c r="M138" i="58"/>
  <c r="L138" i="58"/>
  <c r="K138" i="58"/>
  <c r="J138" i="58"/>
  <c r="I138" i="58"/>
  <c r="H138" i="58"/>
  <c r="G138" i="58"/>
  <c r="F138" i="58"/>
  <c r="V133" i="58"/>
  <c r="U133" i="58"/>
  <c r="S133" i="58"/>
  <c r="R133" i="58"/>
  <c r="J133" i="58"/>
  <c r="I133" i="58"/>
  <c r="G133" i="58"/>
  <c r="F133" i="58"/>
  <c r="V132" i="58"/>
  <c r="U132" i="58"/>
  <c r="S132" i="58"/>
  <c r="R132" i="58"/>
  <c r="J132" i="58"/>
  <c r="I132" i="58"/>
  <c r="G132" i="58"/>
  <c r="F132" i="58"/>
  <c r="X131" i="58"/>
  <c r="V131" i="58"/>
  <c r="U131" i="58"/>
  <c r="S131" i="58"/>
  <c r="R131" i="58"/>
  <c r="L131" i="58"/>
  <c r="J131" i="58"/>
  <c r="I131" i="58"/>
  <c r="G131" i="58"/>
  <c r="F131" i="58"/>
  <c r="V127" i="58"/>
  <c r="U127" i="58"/>
  <c r="S127" i="58"/>
  <c r="R127" i="58"/>
  <c r="K127" i="58"/>
  <c r="J127" i="58"/>
  <c r="I127" i="58"/>
  <c r="H127" i="58"/>
  <c r="G127" i="58"/>
  <c r="F127" i="58"/>
  <c r="V126" i="58"/>
  <c r="U126" i="58"/>
  <c r="S126" i="58"/>
  <c r="R126" i="58"/>
  <c r="K126" i="58"/>
  <c r="J126" i="58"/>
  <c r="I126" i="58"/>
  <c r="H126" i="58"/>
  <c r="G126" i="58"/>
  <c r="F126" i="58"/>
  <c r="X125" i="58"/>
  <c r="V125" i="58"/>
  <c r="U125" i="58"/>
  <c r="S125" i="58"/>
  <c r="R125" i="58"/>
  <c r="M125" i="58"/>
  <c r="L125" i="58"/>
  <c r="K125" i="58"/>
  <c r="J125" i="58"/>
  <c r="I125" i="58"/>
  <c r="H125" i="58"/>
  <c r="G125" i="58"/>
  <c r="F125" i="58"/>
  <c r="V120" i="58"/>
  <c r="U120" i="58"/>
  <c r="S120" i="58"/>
  <c r="R120" i="58"/>
  <c r="J120" i="58"/>
  <c r="I120" i="58"/>
  <c r="G120" i="58"/>
  <c r="F120" i="58"/>
  <c r="V119" i="58"/>
  <c r="U119" i="58"/>
  <c r="S119" i="58"/>
  <c r="R119" i="58"/>
  <c r="J119" i="58"/>
  <c r="I119" i="58"/>
  <c r="G119" i="58"/>
  <c r="F119" i="58"/>
  <c r="X118" i="58"/>
  <c r="V118" i="58"/>
  <c r="U118" i="58"/>
  <c r="S118" i="58"/>
  <c r="R118" i="58"/>
  <c r="L118" i="58"/>
  <c r="J118" i="58"/>
  <c r="I118" i="58"/>
  <c r="G118" i="58"/>
  <c r="F118" i="58"/>
  <c r="V114" i="58"/>
  <c r="U114" i="58"/>
  <c r="S114" i="58"/>
  <c r="R114" i="58"/>
  <c r="K114" i="58"/>
  <c r="J114" i="58"/>
  <c r="I114" i="58"/>
  <c r="H114" i="58"/>
  <c r="G114" i="58"/>
  <c r="F114" i="58"/>
  <c r="V113" i="58"/>
  <c r="U113" i="58"/>
  <c r="S113" i="58"/>
  <c r="R113" i="58"/>
  <c r="K113" i="58"/>
  <c r="J113" i="58"/>
  <c r="I113" i="58"/>
  <c r="H113" i="58"/>
  <c r="G113" i="58"/>
  <c r="F113" i="58"/>
  <c r="X112" i="58"/>
  <c r="V112" i="58"/>
  <c r="U112" i="58"/>
  <c r="S112" i="58"/>
  <c r="R112" i="58"/>
  <c r="M112" i="58"/>
  <c r="L112" i="58"/>
  <c r="K112" i="58"/>
  <c r="J112" i="58"/>
  <c r="I112" i="58"/>
  <c r="H112" i="58"/>
  <c r="G112" i="58"/>
  <c r="F112" i="58"/>
  <c r="V107" i="58"/>
  <c r="U107" i="58"/>
  <c r="S107" i="58"/>
  <c r="R107" i="58"/>
  <c r="J107" i="58"/>
  <c r="I107" i="58"/>
  <c r="G107" i="58"/>
  <c r="F107" i="58"/>
  <c r="V106" i="58"/>
  <c r="U106" i="58"/>
  <c r="S106" i="58"/>
  <c r="R106" i="58"/>
  <c r="J106" i="58"/>
  <c r="I106" i="58"/>
  <c r="G106" i="58"/>
  <c r="F106" i="58"/>
  <c r="X105" i="58"/>
  <c r="V105" i="58"/>
  <c r="U105" i="58"/>
  <c r="S105" i="58"/>
  <c r="R105" i="58"/>
  <c r="L105" i="58"/>
  <c r="J105" i="58"/>
  <c r="I105" i="58"/>
  <c r="G105" i="58"/>
  <c r="F105" i="58"/>
  <c r="V101" i="58"/>
  <c r="U101" i="58"/>
  <c r="S101" i="58"/>
  <c r="R101" i="58"/>
  <c r="K101" i="58"/>
  <c r="J101" i="58"/>
  <c r="I101" i="58"/>
  <c r="H101" i="58"/>
  <c r="G101" i="58"/>
  <c r="F101" i="58"/>
  <c r="V100" i="58"/>
  <c r="U100" i="58"/>
  <c r="S100" i="58"/>
  <c r="R100" i="58"/>
  <c r="K100" i="58"/>
  <c r="J100" i="58"/>
  <c r="I100" i="58"/>
  <c r="H100" i="58"/>
  <c r="G100" i="58"/>
  <c r="F100" i="58"/>
  <c r="X99" i="58"/>
  <c r="V99" i="58"/>
  <c r="U99" i="58"/>
  <c r="S99" i="58"/>
  <c r="R99" i="58"/>
  <c r="M99" i="58"/>
  <c r="L99" i="58"/>
  <c r="K99" i="58"/>
  <c r="J99" i="58"/>
  <c r="I99" i="58"/>
  <c r="H99" i="58"/>
  <c r="G99" i="58"/>
  <c r="F99" i="58"/>
  <c r="V94" i="58"/>
  <c r="U94" i="58"/>
  <c r="S94" i="58"/>
  <c r="R94" i="58"/>
  <c r="J94" i="58"/>
  <c r="I94" i="58"/>
  <c r="G94" i="58"/>
  <c r="F94" i="58"/>
  <c r="V93" i="58"/>
  <c r="U93" i="58"/>
  <c r="S93" i="58"/>
  <c r="R93" i="58"/>
  <c r="J93" i="58"/>
  <c r="I93" i="58"/>
  <c r="G93" i="58"/>
  <c r="F93" i="58"/>
  <c r="X92" i="58"/>
  <c r="V92" i="58"/>
  <c r="U92" i="58"/>
  <c r="S92" i="58"/>
  <c r="R92" i="58"/>
  <c r="L92" i="58"/>
  <c r="J92" i="58"/>
  <c r="I92" i="58"/>
  <c r="G92" i="58"/>
  <c r="F92" i="58"/>
  <c r="V88" i="58"/>
  <c r="U88" i="58"/>
  <c r="S88" i="58"/>
  <c r="R88" i="58"/>
  <c r="K88" i="58"/>
  <c r="J88" i="58"/>
  <c r="I88" i="58"/>
  <c r="H88" i="58"/>
  <c r="G88" i="58"/>
  <c r="F88" i="58"/>
  <c r="V87" i="58"/>
  <c r="U87" i="58"/>
  <c r="S87" i="58"/>
  <c r="R87" i="58"/>
  <c r="K87" i="58"/>
  <c r="J87" i="58"/>
  <c r="I87" i="58"/>
  <c r="H87" i="58"/>
  <c r="G87" i="58"/>
  <c r="F87" i="58"/>
  <c r="X86" i="58"/>
  <c r="V86" i="58"/>
  <c r="U86" i="58"/>
  <c r="S86" i="58"/>
  <c r="R86" i="58"/>
  <c r="M86" i="58"/>
  <c r="L86" i="58"/>
  <c r="K86" i="58"/>
  <c r="J86" i="58"/>
  <c r="I86" i="58"/>
  <c r="H86" i="58"/>
  <c r="G86" i="58"/>
  <c r="F86" i="58"/>
  <c r="V81" i="58"/>
  <c r="U81" i="58"/>
  <c r="S81" i="58"/>
  <c r="R81" i="58"/>
  <c r="J81" i="58"/>
  <c r="I81" i="58"/>
  <c r="G81" i="58"/>
  <c r="F81" i="58"/>
  <c r="V80" i="58"/>
  <c r="U80" i="58"/>
  <c r="S80" i="58"/>
  <c r="R80" i="58"/>
  <c r="J80" i="58"/>
  <c r="I80" i="58"/>
  <c r="G80" i="58"/>
  <c r="F80" i="58"/>
  <c r="X79" i="58"/>
  <c r="V79" i="58"/>
  <c r="U79" i="58"/>
  <c r="S79" i="58"/>
  <c r="R79" i="58"/>
  <c r="L79" i="58"/>
  <c r="J79" i="58"/>
  <c r="I79" i="58"/>
  <c r="G79" i="58"/>
  <c r="F79" i="58"/>
  <c r="V75" i="58"/>
  <c r="U75" i="58"/>
  <c r="S75" i="58"/>
  <c r="R75" i="58"/>
  <c r="K75" i="58"/>
  <c r="J75" i="58"/>
  <c r="I75" i="58"/>
  <c r="H75" i="58"/>
  <c r="G75" i="58"/>
  <c r="F75" i="58"/>
  <c r="V74" i="58"/>
  <c r="U74" i="58"/>
  <c r="S74" i="58"/>
  <c r="R74" i="58"/>
  <c r="K74" i="58"/>
  <c r="J74" i="58"/>
  <c r="I74" i="58"/>
  <c r="H74" i="58"/>
  <c r="G74" i="58"/>
  <c r="F74" i="58"/>
  <c r="X73" i="58"/>
  <c r="V73" i="58"/>
  <c r="U73" i="58"/>
  <c r="S73" i="58"/>
  <c r="R73" i="58"/>
  <c r="M73" i="58"/>
  <c r="L73" i="58"/>
  <c r="K73" i="58"/>
  <c r="J73" i="58"/>
  <c r="I73" i="58"/>
  <c r="H73" i="58"/>
  <c r="G73" i="58"/>
  <c r="F73" i="58"/>
  <c r="V263" i="43" l="1"/>
  <c r="U263" i="43"/>
  <c r="S263" i="43"/>
  <c r="R263" i="43"/>
  <c r="J263" i="43"/>
  <c r="I263" i="43"/>
  <c r="G263" i="43"/>
  <c r="F263" i="43"/>
  <c r="V262" i="43"/>
  <c r="U262" i="43"/>
  <c r="S262" i="43"/>
  <c r="R262" i="43"/>
  <c r="J262" i="43"/>
  <c r="I262" i="43"/>
  <c r="G262" i="43"/>
  <c r="F262" i="43"/>
  <c r="X261" i="43"/>
  <c r="V261" i="43"/>
  <c r="U261" i="43"/>
  <c r="S261" i="43"/>
  <c r="R261" i="43"/>
  <c r="L261" i="43"/>
  <c r="J261" i="43"/>
  <c r="I261" i="43"/>
  <c r="G261" i="43"/>
  <c r="F261" i="43"/>
  <c r="V257" i="43"/>
  <c r="U257" i="43"/>
  <c r="S257" i="43"/>
  <c r="R257" i="43"/>
  <c r="K257" i="43"/>
  <c r="J257" i="43"/>
  <c r="I257" i="43"/>
  <c r="H257" i="43"/>
  <c r="G257" i="43"/>
  <c r="F257" i="43"/>
  <c r="V256" i="43"/>
  <c r="U256" i="43"/>
  <c r="S256" i="43"/>
  <c r="R256" i="43"/>
  <c r="K256" i="43"/>
  <c r="J256" i="43"/>
  <c r="I256" i="43"/>
  <c r="H256" i="43"/>
  <c r="G256" i="43"/>
  <c r="F256" i="43"/>
  <c r="X255" i="43"/>
  <c r="V255" i="43"/>
  <c r="U255" i="43"/>
  <c r="S255" i="43"/>
  <c r="R255" i="43"/>
  <c r="M255" i="43"/>
  <c r="L255" i="43"/>
  <c r="K255" i="43"/>
  <c r="J255" i="43"/>
  <c r="I255" i="43"/>
  <c r="H255" i="43"/>
  <c r="G255" i="43"/>
  <c r="F255" i="43"/>
  <c r="V250" i="43"/>
  <c r="U250" i="43"/>
  <c r="S250" i="43"/>
  <c r="R250" i="43"/>
  <c r="J250" i="43"/>
  <c r="I250" i="43"/>
  <c r="G250" i="43"/>
  <c r="F250" i="43"/>
  <c r="V249" i="43"/>
  <c r="U249" i="43"/>
  <c r="S249" i="43"/>
  <c r="R249" i="43"/>
  <c r="J249" i="43"/>
  <c r="I249" i="43"/>
  <c r="G249" i="43"/>
  <c r="F249" i="43"/>
  <c r="X248" i="43"/>
  <c r="V248" i="43"/>
  <c r="U248" i="43"/>
  <c r="S248" i="43"/>
  <c r="R248" i="43"/>
  <c r="L248" i="43"/>
  <c r="J248" i="43"/>
  <c r="I248" i="43"/>
  <c r="G248" i="43"/>
  <c r="F248" i="43"/>
  <c r="V244" i="43"/>
  <c r="U244" i="43"/>
  <c r="S244" i="43"/>
  <c r="R244" i="43"/>
  <c r="K244" i="43"/>
  <c r="J244" i="43"/>
  <c r="I244" i="43"/>
  <c r="H244" i="43"/>
  <c r="G244" i="43"/>
  <c r="F244" i="43"/>
  <c r="V243" i="43"/>
  <c r="U243" i="43"/>
  <c r="S243" i="43"/>
  <c r="R243" i="43"/>
  <c r="K243" i="43"/>
  <c r="J243" i="43"/>
  <c r="I243" i="43"/>
  <c r="H243" i="43"/>
  <c r="G243" i="43"/>
  <c r="F243" i="43"/>
  <c r="X242" i="43"/>
  <c r="V242" i="43"/>
  <c r="U242" i="43"/>
  <c r="S242" i="43"/>
  <c r="R242" i="43"/>
  <c r="M242" i="43"/>
  <c r="L242" i="43"/>
  <c r="K242" i="43"/>
  <c r="J242" i="43"/>
  <c r="I242" i="43"/>
  <c r="H242" i="43"/>
  <c r="G242" i="43"/>
  <c r="F242" i="43"/>
  <c r="V237" i="43"/>
  <c r="U237" i="43"/>
  <c r="S237" i="43"/>
  <c r="R237" i="43"/>
  <c r="J237" i="43"/>
  <c r="I237" i="43"/>
  <c r="G237" i="43"/>
  <c r="F237" i="43"/>
  <c r="V236" i="43"/>
  <c r="U236" i="43"/>
  <c r="S236" i="43"/>
  <c r="R236" i="43"/>
  <c r="J236" i="43"/>
  <c r="I236" i="43"/>
  <c r="G236" i="43"/>
  <c r="F236" i="43"/>
  <c r="X235" i="43"/>
  <c r="V235" i="43"/>
  <c r="U235" i="43"/>
  <c r="S235" i="43"/>
  <c r="R235" i="43"/>
  <c r="L235" i="43"/>
  <c r="J235" i="43"/>
  <c r="I235" i="43"/>
  <c r="G235" i="43"/>
  <c r="F235" i="43"/>
  <c r="V231" i="43"/>
  <c r="U231" i="43"/>
  <c r="S231" i="43"/>
  <c r="R231" i="43"/>
  <c r="K231" i="43"/>
  <c r="J231" i="43"/>
  <c r="I231" i="43"/>
  <c r="H231" i="43"/>
  <c r="G231" i="43"/>
  <c r="F231" i="43"/>
  <c r="V230" i="43"/>
  <c r="U230" i="43"/>
  <c r="S230" i="43"/>
  <c r="R230" i="43"/>
  <c r="K230" i="43"/>
  <c r="J230" i="43"/>
  <c r="I230" i="43"/>
  <c r="H230" i="43"/>
  <c r="G230" i="43"/>
  <c r="F230" i="43"/>
  <c r="X229" i="43"/>
  <c r="V229" i="43"/>
  <c r="U229" i="43"/>
  <c r="S229" i="43"/>
  <c r="R229" i="43"/>
  <c r="M229" i="43"/>
  <c r="L229" i="43"/>
  <c r="K229" i="43"/>
  <c r="J229" i="43"/>
  <c r="I229" i="43"/>
  <c r="H229" i="43"/>
  <c r="G229" i="43"/>
  <c r="F229" i="43"/>
  <c r="V224" i="43"/>
  <c r="U224" i="43"/>
  <c r="S224" i="43"/>
  <c r="R224" i="43"/>
  <c r="J224" i="43"/>
  <c r="I224" i="43"/>
  <c r="G224" i="43"/>
  <c r="F224" i="43"/>
  <c r="V223" i="43"/>
  <c r="U223" i="43"/>
  <c r="S223" i="43"/>
  <c r="R223" i="43"/>
  <c r="J223" i="43"/>
  <c r="I223" i="43"/>
  <c r="G223" i="43"/>
  <c r="F223" i="43"/>
  <c r="X222" i="43"/>
  <c r="V222" i="43"/>
  <c r="U222" i="43"/>
  <c r="S222" i="43"/>
  <c r="R222" i="43"/>
  <c r="L222" i="43"/>
  <c r="J222" i="43"/>
  <c r="I222" i="43"/>
  <c r="G222" i="43"/>
  <c r="F222" i="43"/>
  <c r="V218" i="43"/>
  <c r="U218" i="43"/>
  <c r="S218" i="43"/>
  <c r="R218" i="43"/>
  <c r="K218" i="43"/>
  <c r="J218" i="43"/>
  <c r="I218" i="43"/>
  <c r="H218" i="43"/>
  <c r="G218" i="43"/>
  <c r="F218" i="43"/>
  <c r="V217" i="43"/>
  <c r="U217" i="43"/>
  <c r="S217" i="43"/>
  <c r="R217" i="43"/>
  <c r="K217" i="43"/>
  <c r="J217" i="43"/>
  <c r="I217" i="43"/>
  <c r="H217" i="43"/>
  <c r="G217" i="43"/>
  <c r="F217" i="43"/>
  <c r="X216" i="43"/>
  <c r="V216" i="43"/>
  <c r="U216" i="43"/>
  <c r="S216" i="43"/>
  <c r="R216" i="43"/>
  <c r="M216" i="43"/>
  <c r="L216" i="43"/>
  <c r="K216" i="43"/>
  <c r="J216" i="43"/>
  <c r="I216" i="43"/>
  <c r="H216" i="43"/>
  <c r="G216" i="43"/>
  <c r="F216" i="43"/>
  <c r="V211" i="43"/>
  <c r="U211" i="43"/>
  <c r="S211" i="43"/>
  <c r="R211" i="43"/>
  <c r="J211" i="43"/>
  <c r="I211" i="43"/>
  <c r="G211" i="43"/>
  <c r="F211" i="43"/>
  <c r="V210" i="43"/>
  <c r="U210" i="43"/>
  <c r="S210" i="43"/>
  <c r="R210" i="43"/>
  <c r="J210" i="43"/>
  <c r="I210" i="43"/>
  <c r="G210" i="43"/>
  <c r="F210" i="43"/>
  <c r="X209" i="43"/>
  <c r="V209" i="43"/>
  <c r="U209" i="43"/>
  <c r="S209" i="43"/>
  <c r="R209" i="43"/>
  <c r="L209" i="43"/>
  <c r="J209" i="43"/>
  <c r="I209" i="43"/>
  <c r="G209" i="43"/>
  <c r="F209" i="43"/>
  <c r="V205" i="43"/>
  <c r="U205" i="43"/>
  <c r="S205" i="43"/>
  <c r="R205" i="43"/>
  <c r="K205" i="43"/>
  <c r="J205" i="43"/>
  <c r="I205" i="43"/>
  <c r="H205" i="43"/>
  <c r="G205" i="43"/>
  <c r="F205" i="43"/>
  <c r="V204" i="43"/>
  <c r="U204" i="43"/>
  <c r="S204" i="43"/>
  <c r="R204" i="43"/>
  <c r="K204" i="43"/>
  <c r="J204" i="43"/>
  <c r="I204" i="43"/>
  <c r="H204" i="43"/>
  <c r="G204" i="43"/>
  <c r="F204" i="43"/>
  <c r="X203" i="43"/>
  <c r="V203" i="43"/>
  <c r="U203" i="43"/>
  <c r="S203" i="43"/>
  <c r="R203" i="43"/>
  <c r="M203" i="43"/>
  <c r="L203" i="43"/>
  <c r="K203" i="43"/>
  <c r="J203" i="43"/>
  <c r="I203" i="43"/>
  <c r="H203" i="43"/>
  <c r="G203" i="43"/>
  <c r="F203" i="43"/>
  <c r="V198" i="43"/>
  <c r="U198" i="43"/>
  <c r="S198" i="43"/>
  <c r="R198" i="43"/>
  <c r="J198" i="43"/>
  <c r="I198" i="43"/>
  <c r="G198" i="43"/>
  <c r="F198" i="43"/>
  <c r="V197" i="43"/>
  <c r="U197" i="43"/>
  <c r="S197" i="43"/>
  <c r="R197" i="43"/>
  <c r="J197" i="43"/>
  <c r="I197" i="43"/>
  <c r="G197" i="43"/>
  <c r="F197" i="43"/>
  <c r="X196" i="43"/>
  <c r="V196" i="43"/>
  <c r="U196" i="43"/>
  <c r="S196" i="43"/>
  <c r="R196" i="43"/>
  <c r="L196" i="43"/>
  <c r="J196" i="43"/>
  <c r="I196" i="43"/>
  <c r="G196" i="43"/>
  <c r="F196" i="43"/>
  <c r="V192" i="43"/>
  <c r="U192" i="43"/>
  <c r="S192" i="43"/>
  <c r="R192" i="43"/>
  <c r="K192" i="43"/>
  <c r="J192" i="43"/>
  <c r="I192" i="43"/>
  <c r="H192" i="43"/>
  <c r="G192" i="43"/>
  <c r="F192" i="43"/>
  <c r="V191" i="43"/>
  <c r="U191" i="43"/>
  <c r="S191" i="43"/>
  <c r="R191" i="43"/>
  <c r="K191" i="43"/>
  <c r="J191" i="43"/>
  <c r="I191" i="43"/>
  <c r="H191" i="43"/>
  <c r="G191" i="43"/>
  <c r="F191" i="43"/>
  <c r="X190" i="43"/>
  <c r="V190" i="43"/>
  <c r="U190" i="43"/>
  <c r="S190" i="43"/>
  <c r="R190" i="43"/>
  <c r="M190" i="43"/>
  <c r="L190" i="43"/>
  <c r="K190" i="43"/>
  <c r="J190" i="43"/>
  <c r="I190" i="43"/>
  <c r="H190" i="43"/>
  <c r="G190" i="43"/>
  <c r="F190" i="43"/>
  <c r="V185" i="43"/>
  <c r="U185" i="43"/>
  <c r="S185" i="43"/>
  <c r="R185" i="43"/>
  <c r="J185" i="43"/>
  <c r="I185" i="43"/>
  <c r="G185" i="43"/>
  <c r="F185" i="43"/>
  <c r="V184" i="43"/>
  <c r="U184" i="43"/>
  <c r="S184" i="43"/>
  <c r="R184" i="43"/>
  <c r="J184" i="43"/>
  <c r="I184" i="43"/>
  <c r="G184" i="43"/>
  <c r="F184" i="43"/>
  <c r="X183" i="43"/>
  <c r="V183" i="43"/>
  <c r="U183" i="43"/>
  <c r="S183" i="43"/>
  <c r="R183" i="43"/>
  <c r="L183" i="43"/>
  <c r="J183" i="43"/>
  <c r="I183" i="43"/>
  <c r="G183" i="43"/>
  <c r="F183" i="43"/>
  <c r="V179" i="43"/>
  <c r="U179" i="43"/>
  <c r="S179" i="43"/>
  <c r="R179" i="43"/>
  <c r="K179" i="43"/>
  <c r="J179" i="43"/>
  <c r="I179" i="43"/>
  <c r="H179" i="43"/>
  <c r="G179" i="43"/>
  <c r="F179" i="43"/>
  <c r="V178" i="43"/>
  <c r="U178" i="43"/>
  <c r="S178" i="43"/>
  <c r="R178" i="43"/>
  <c r="K178" i="43"/>
  <c r="J178" i="43"/>
  <c r="I178" i="43"/>
  <c r="H178" i="43"/>
  <c r="G178" i="43"/>
  <c r="F178" i="43"/>
  <c r="X177" i="43"/>
  <c r="V177" i="43"/>
  <c r="U177" i="43"/>
  <c r="S177" i="43"/>
  <c r="R177" i="43"/>
  <c r="M177" i="43"/>
  <c r="L177" i="43"/>
  <c r="K177" i="43"/>
  <c r="J177" i="43"/>
  <c r="I177" i="43"/>
  <c r="H177" i="43"/>
  <c r="G177" i="43"/>
  <c r="F177" i="43"/>
  <c r="V172" i="43"/>
  <c r="U172" i="43"/>
  <c r="S172" i="43"/>
  <c r="R172" i="43"/>
  <c r="J172" i="43"/>
  <c r="I172" i="43"/>
  <c r="G172" i="43"/>
  <c r="F172" i="43"/>
  <c r="V171" i="43"/>
  <c r="U171" i="43"/>
  <c r="S171" i="43"/>
  <c r="R171" i="43"/>
  <c r="J171" i="43"/>
  <c r="I171" i="43"/>
  <c r="G171" i="43"/>
  <c r="F171" i="43"/>
  <c r="X170" i="43"/>
  <c r="V170" i="43"/>
  <c r="U170" i="43"/>
  <c r="S170" i="43"/>
  <c r="R170" i="43"/>
  <c r="L170" i="43"/>
  <c r="J170" i="43"/>
  <c r="I170" i="43"/>
  <c r="G170" i="43"/>
  <c r="F170" i="43"/>
  <c r="V166" i="43"/>
  <c r="U166" i="43"/>
  <c r="S166" i="43"/>
  <c r="R166" i="43"/>
  <c r="K166" i="43"/>
  <c r="J166" i="43"/>
  <c r="I166" i="43"/>
  <c r="H166" i="43"/>
  <c r="G166" i="43"/>
  <c r="F166" i="43"/>
  <c r="V165" i="43"/>
  <c r="U165" i="43"/>
  <c r="S165" i="43"/>
  <c r="R165" i="43"/>
  <c r="K165" i="43"/>
  <c r="J165" i="43"/>
  <c r="I165" i="43"/>
  <c r="H165" i="43"/>
  <c r="G165" i="43"/>
  <c r="F165" i="43"/>
  <c r="X164" i="43"/>
  <c r="V164" i="43"/>
  <c r="U164" i="43"/>
  <c r="S164" i="43"/>
  <c r="R164" i="43"/>
  <c r="M164" i="43"/>
  <c r="L164" i="43"/>
  <c r="K164" i="43"/>
  <c r="J164" i="43"/>
  <c r="I164" i="43"/>
  <c r="H164" i="43"/>
  <c r="G164" i="43"/>
  <c r="F164" i="43"/>
  <c r="V159" i="43"/>
  <c r="U159" i="43"/>
  <c r="S159" i="43"/>
  <c r="R159" i="43"/>
  <c r="J159" i="43"/>
  <c r="I159" i="43"/>
  <c r="G159" i="43"/>
  <c r="F159" i="43"/>
  <c r="V158" i="43"/>
  <c r="U158" i="43"/>
  <c r="S158" i="43"/>
  <c r="R158" i="43"/>
  <c r="J158" i="43"/>
  <c r="I158" i="43"/>
  <c r="G158" i="43"/>
  <c r="F158" i="43"/>
  <c r="X157" i="43"/>
  <c r="V157" i="43"/>
  <c r="U157" i="43"/>
  <c r="S157" i="43"/>
  <c r="R157" i="43"/>
  <c r="L157" i="43"/>
  <c r="J157" i="43"/>
  <c r="I157" i="43"/>
  <c r="G157" i="43"/>
  <c r="F157" i="43"/>
  <c r="V153" i="43"/>
  <c r="U153" i="43"/>
  <c r="S153" i="43"/>
  <c r="R153" i="43"/>
  <c r="K153" i="43"/>
  <c r="J153" i="43"/>
  <c r="I153" i="43"/>
  <c r="H153" i="43"/>
  <c r="G153" i="43"/>
  <c r="F153" i="43"/>
  <c r="V152" i="43"/>
  <c r="U152" i="43"/>
  <c r="S152" i="43"/>
  <c r="R152" i="43"/>
  <c r="K152" i="43"/>
  <c r="J152" i="43"/>
  <c r="I152" i="43"/>
  <c r="H152" i="43"/>
  <c r="G152" i="43"/>
  <c r="F152" i="43"/>
  <c r="X151" i="43"/>
  <c r="V151" i="43"/>
  <c r="U151" i="43"/>
  <c r="S151" i="43"/>
  <c r="R151" i="43"/>
  <c r="M151" i="43"/>
  <c r="L151" i="43"/>
  <c r="K151" i="43"/>
  <c r="J151" i="43"/>
  <c r="I151" i="43"/>
  <c r="H151" i="43"/>
  <c r="G151" i="43"/>
  <c r="F151" i="43"/>
  <c r="V146" i="43"/>
  <c r="U146" i="43"/>
  <c r="S146" i="43"/>
  <c r="R146" i="43"/>
  <c r="J146" i="43"/>
  <c r="I146" i="43"/>
  <c r="G146" i="43"/>
  <c r="F146" i="43"/>
  <c r="V145" i="43"/>
  <c r="U145" i="43"/>
  <c r="S145" i="43"/>
  <c r="R145" i="43"/>
  <c r="J145" i="43"/>
  <c r="I145" i="43"/>
  <c r="G145" i="43"/>
  <c r="F145" i="43"/>
  <c r="X144" i="43"/>
  <c r="V144" i="43"/>
  <c r="U144" i="43"/>
  <c r="S144" i="43"/>
  <c r="R144" i="43"/>
  <c r="L144" i="43"/>
  <c r="J144" i="43"/>
  <c r="I144" i="43"/>
  <c r="G144" i="43"/>
  <c r="F144" i="43"/>
  <c r="V140" i="43"/>
  <c r="U140" i="43"/>
  <c r="S140" i="43"/>
  <c r="R140" i="43"/>
  <c r="K140" i="43"/>
  <c r="J140" i="43"/>
  <c r="I140" i="43"/>
  <c r="H140" i="43"/>
  <c r="G140" i="43"/>
  <c r="F140" i="43"/>
  <c r="V139" i="43"/>
  <c r="U139" i="43"/>
  <c r="S139" i="43"/>
  <c r="R139" i="43"/>
  <c r="K139" i="43"/>
  <c r="J139" i="43"/>
  <c r="I139" i="43"/>
  <c r="H139" i="43"/>
  <c r="G139" i="43"/>
  <c r="F139" i="43"/>
  <c r="X138" i="43"/>
  <c r="V138" i="43"/>
  <c r="U138" i="43"/>
  <c r="S138" i="43"/>
  <c r="R138" i="43"/>
  <c r="M138" i="43"/>
  <c r="L138" i="43"/>
  <c r="K138" i="43"/>
  <c r="J138" i="43"/>
  <c r="I138" i="43"/>
  <c r="H138" i="43"/>
  <c r="G138" i="43"/>
  <c r="F138" i="43"/>
  <c r="V133" i="43"/>
  <c r="U133" i="43"/>
  <c r="S133" i="43"/>
  <c r="R133" i="43"/>
  <c r="J133" i="43"/>
  <c r="I133" i="43"/>
  <c r="G133" i="43"/>
  <c r="F133" i="43"/>
  <c r="V132" i="43"/>
  <c r="U132" i="43"/>
  <c r="S132" i="43"/>
  <c r="R132" i="43"/>
  <c r="J132" i="43"/>
  <c r="I132" i="43"/>
  <c r="G132" i="43"/>
  <c r="F132" i="43"/>
  <c r="X131" i="43"/>
  <c r="V131" i="43"/>
  <c r="U131" i="43"/>
  <c r="S131" i="43"/>
  <c r="R131" i="43"/>
  <c r="L131" i="43"/>
  <c r="J131" i="43"/>
  <c r="I131" i="43"/>
  <c r="G131" i="43"/>
  <c r="F131" i="43"/>
  <c r="V127" i="43"/>
  <c r="U127" i="43"/>
  <c r="S127" i="43"/>
  <c r="R127" i="43"/>
  <c r="K127" i="43"/>
  <c r="J127" i="43"/>
  <c r="I127" i="43"/>
  <c r="H127" i="43"/>
  <c r="G127" i="43"/>
  <c r="F127" i="43"/>
  <c r="V126" i="43"/>
  <c r="U126" i="43"/>
  <c r="S126" i="43"/>
  <c r="R126" i="43"/>
  <c r="K126" i="43"/>
  <c r="J126" i="43"/>
  <c r="I126" i="43"/>
  <c r="H126" i="43"/>
  <c r="G126" i="43"/>
  <c r="F126" i="43"/>
  <c r="X125" i="43"/>
  <c r="V125" i="43"/>
  <c r="U125" i="43"/>
  <c r="S125" i="43"/>
  <c r="R125" i="43"/>
  <c r="M125" i="43"/>
  <c r="L125" i="43"/>
  <c r="K125" i="43"/>
  <c r="J125" i="43"/>
  <c r="I125" i="43"/>
  <c r="H125" i="43"/>
  <c r="G125" i="43"/>
  <c r="F125" i="43"/>
  <c r="V120" i="43"/>
  <c r="U120" i="43"/>
  <c r="S120" i="43"/>
  <c r="R120" i="43"/>
  <c r="J120" i="43"/>
  <c r="I120" i="43"/>
  <c r="G120" i="43"/>
  <c r="F120" i="43"/>
  <c r="V119" i="43"/>
  <c r="U119" i="43"/>
  <c r="S119" i="43"/>
  <c r="R119" i="43"/>
  <c r="J119" i="43"/>
  <c r="I119" i="43"/>
  <c r="G119" i="43"/>
  <c r="F119" i="43"/>
  <c r="X118" i="43"/>
  <c r="V118" i="43"/>
  <c r="U118" i="43"/>
  <c r="S118" i="43"/>
  <c r="R118" i="43"/>
  <c r="L118" i="43"/>
  <c r="J118" i="43"/>
  <c r="I118" i="43"/>
  <c r="G118" i="43"/>
  <c r="F118" i="43"/>
  <c r="V114" i="43"/>
  <c r="U114" i="43"/>
  <c r="S114" i="43"/>
  <c r="R114" i="43"/>
  <c r="K114" i="43"/>
  <c r="J114" i="43"/>
  <c r="I114" i="43"/>
  <c r="H114" i="43"/>
  <c r="G114" i="43"/>
  <c r="F114" i="43"/>
  <c r="V113" i="43"/>
  <c r="U113" i="43"/>
  <c r="S113" i="43"/>
  <c r="R113" i="43"/>
  <c r="K113" i="43"/>
  <c r="J113" i="43"/>
  <c r="I113" i="43"/>
  <c r="H113" i="43"/>
  <c r="G113" i="43"/>
  <c r="F113" i="43"/>
  <c r="X112" i="43"/>
  <c r="V112" i="43"/>
  <c r="U112" i="43"/>
  <c r="S112" i="43"/>
  <c r="R112" i="43"/>
  <c r="M112" i="43"/>
  <c r="L112" i="43"/>
  <c r="K112" i="43"/>
  <c r="J112" i="43"/>
  <c r="I112" i="43"/>
  <c r="H112" i="43"/>
  <c r="G112" i="43"/>
  <c r="F112" i="43"/>
  <c r="V107" i="43"/>
  <c r="U107" i="43"/>
  <c r="S107" i="43"/>
  <c r="R107" i="43"/>
  <c r="J107" i="43"/>
  <c r="I107" i="43"/>
  <c r="G107" i="43"/>
  <c r="F107" i="43"/>
  <c r="V106" i="43"/>
  <c r="U106" i="43"/>
  <c r="S106" i="43"/>
  <c r="R106" i="43"/>
  <c r="J106" i="43"/>
  <c r="I106" i="43"/>
  <c r="G106" i="43"/>
  <c r="F106" i="43"/>
  <c r="X105" i="43"/>
  <c r="V105" i="43"/>
  <c r="U105" i="43"/>
  <c r="S105" i="43"/>
  <c r="R105" i="43"/>
  <c r="L105" i="43"/>
  <c r="J105" i="43"/>
  <c r="I105" i="43"/>
  <c r="G105" i="43"/>
  <c r="F105" i="43"/>
  <c r="V101" i="43"/>
  <c r="U101" i="43"/>
  <c r="S101" i="43"/>
  <c r="R101" i="43"/>
  <c r="K101" i="43"/>
  <c r="J101" i="43"/>
  <c r="I101" i="43"/>
  <c r="H101" i="43"/>
  <c r="G101" i="43"/>
  <c r="F101" i="43"/>
  <c r="V100" i="43"/>
  <c r="U100" i="43"/>
  <c r="S100" i="43"/>
  <c r="R100" i="43"/>
  <c r="K100" i="43"/>
  <c r="J100" i="43"/>
  <c r="I100" i="43"/>
  <c r="H100" i="43"/>
  <c r="G100" i="43"/>
  <c r="F100" i="43"/>
  <c r="X99" i="43"/>
  <c r="V99" i="43"/>
  <c r="U99" i="43"/>
  <c r="S99" i="43"/>
  <c r="R99" i="43"/>
  <c r="M99" i="43"/>
  <c r="L99" i="43"/>
  <c r="K99" i="43"/>
  <c r="J99" i="43"/>
  <c r="I99" i="43"/>
  <c r="H99" i="43"/>
  <c r="G99" i="43"/>
  <c r="F99" i="43"/>
  <c r="V94" i="43"/>
  <c r="U94" i="43"/>
  <c r="S94" i="43"/>
  <c r="R94" i="43"/>
  <c r="J94" i="43"/>
  <c r="I94" i="43"/>
  <c r="G94" i="43"/>
  <c r="F94" i="43"/>
  <c r="V93" i="43"/>
  <c r="U93" i="43"/>
  <c r="S93" i="43"/>
  <c r="R93" i="43"/>
  <c r="J93" i="43"/>
  <c r="I93" i="43"/>
  <c r="G93" i="43"/>
  <c r="F93" i="43"/>
  <c r="X92" i="43"/>
  <c r="V92" i="43"/>
  <c r="U92" i="43"/>
  <c r="S92" i="43"/>
  <c r="R92" i="43"/>
  <c r="L92" i="43"/>
  <c r="J92" i="43"/>
  <c r="I92" i="43"/>
  <c r="G92" i="43"/>
  <c r="F92" i="43"/>
  <c r="V88" i="43"/>
  <c r="U88" i="43"/>
  <c r="S88" i="43"/>
  <c r="R88" i="43"/>
  <c r="K88" i="43"/>
  <c r="J88" i="43"/>
  <c r="I88" i="43"/>
  <c r="H88" i="43"/>
  <c r="G88" i="43"/>
  <c r="F88" i="43"/>
  <c r="V87" i="43"/>
  <c r="U87" i="43"/>
  <c r="S87" i="43"/>
  <c r="R87" i="43"/>
  <c r="K87" i="43"/>
  <c r="J87" i="43"/>
  <c r="I87" i="43"/>
  <c r="H87" i="43"/>
  <c r="G87" i="43"/>
  <c r="F87" i="43"/>
  <c r="X86" i="43"/>
  <c r="V86" i="43"/>
  <c r="U86" i="43"/>
  <c r="S86" i="43"/>
  <c r="R86" i="43"/>
  <c r="M86" i="43"/>
  <c r="L86" i="43"/>
  <c r="K86" i="43"/>
  <c r="J86" i="43"/>
  <c r="I86" i="43"/>
  <c r="H86" i="43"/>
  <c r="G86" i="43"/>
  <c r="F86" i="43"/>
  <c r="V81" i="43"/>
  <c r="U81" i="43"/>
  <c r="S81" i="43"/>
  <c r="R81" i="43"/>
  <c r="J81" i="43"/>
  <c r="I81" i="43"/>
  <c r="G81" i="43"/>
  <c r="F81" i="43"/>
  <c r="V80" i="43"/>
  <c r="U80" i="43"/>
  <c r="S80" i="43"/>
  <c r="R80" i="43"/>
  <c r="J80" i="43"/>
  <c r="I80" i="43"/>
  <c r="G80" i="43"/>
  <c r="F80" i="43"/>
  <c r="X79" i="43"/>
  <c r="V79" i="43"/>
  <c r="U79" i="43"/>
  <c r="S79" i="43"/>
  <c r="R79" i="43"/>
  <c r="L79" i="43"/>
  <c r="J79" i="43"/>
  <c r="I79" i="43"/>
  <c r="G79" i="43"/>
  <c r="F79" i="43"/>
  <c r="V75" i="43"/>
  <c r="U75" i="43"/>
  <c r="S75" i="43"/>
  <c r="R75" i="43"/>
  <c r="K75" i="43"/>
  <c r="J75" i="43"/>
  <c r="I75" i="43"/>
  <c r="H75" i="43"/>
  <c r="G75" i="43"/>
  <c r="F75" i="43"/>
  <c r="V74" i="43"/>
  <c r="U74" i="43"/>
  <c r="S74" i="43"/>
  <c r="R74" i="43"/>
  <c r="K74" i="43"/>
  <c r="J74" i="43"/>
  <c r="I74" i="43"/>
  <c r="H74" i="43"/>
  <c r="G74" i="43"/>
  <c r="F74" i="43"/>
  <c r="X73" i="43"/>
  <c r="V73" i="43"/>
  <c r="U73" i="43"/>
  <c r="S73" i="43"/>
  <c r="R73" i="43"/>
  <c r="M73" i="43"/>
  <c r="L73" i="43"/>
  <c r="K73" i="43"/>
  <c r="J73" i="43"/>
  <c r="I73" i="43"/>
  <c r="H73" i="43"/>
  <c r="G73" i="43"/>
  <c r="F73" i="43"/>
  <c r="V263" i="57"/>
  <c r="U263" i="57"/>
  <c r="S263" i="57"/>
  <c r="R263" i="57"/>
  <c r="J263" i="57"/>
  <c r="I263" i="57"/>
  <c r="G263" i="57"/>
  <c r="F263" i="57"/>
  <c r="V262" i="57"/>
  <c r="U262" i="57"/>
  <c r="S262" i="57"/>
  <c r="R262" i="57"/>
  <c r="J262" i="57"/>
  <c r="I262" i="57"/>
  <c r="G262" i="57"/>
  <c r="F262" i="57"/>
  <c r="X261" i="57"/>
  <c r="V261" i="57"/>
  <c r="U261" i="57"/>
  <c r="S261" i="57"/>
  <c r="R261" i="57"/>
  <c r="L261" i="57"/>
  <c r="J261" i="57"/>
  <c r="I261" i="57"/>
  <c r="G261" i="57"/>
  <c r="F261" i="57"/>
  <c r="V257" i="57"/>
  <c r="U257" i="57"/>
  <c r="S257" i="57"/>
  <c r="R257" i="57"/>
  <c r="K257" i="57"/>
  <c r="J257" i="57"/>
  <c r="I257" i="57"/>
  <c r="H257" i="57"/>
  <c r="G257" i="57"/>
  <c r="F257" i="57"/>
  <c r="V256" i="57"/>
  <c r="U256" i="57"/>
  <c r="S256" i="57"/>
  <c r="R256" i="57"/>
  <c r="K256" i="57"/>
  <c r="J256" i="57"/>
  <c r="I256" i="57"/>
  <c r="H256" i="57"/>
  <c r="G256" i="57"/>
  <c r="F256" i="57"/>
  <c r="X255" i="57"/>
  <c r="V255" i="57"/>
  <c r="U255" i="57"/>
  <c r="S255" i="57"/>
  <c r="R255" i="57"/>
  <c r="M255" i="57"/>
  <c r="L255" i="57"/>
  <c r="K255" i="57"/>
  <c r="J255" i="57"/>
  <c r="I255" i="57"/>
  <c r="H255" i="57"/>
  <c r="G255" i="57"/>
  <c r="F255" i="57"/>
  <c r="V250" i="57"/>
  <c r="U250" i="57"/>
  <c r="S250" i="57"/>
  <c r="R250" i="57"/>
  <c r="J250" i="57"/>
  <c r="I250" i="57"/>
  <c r="G250" i="57"/>
  <c r="F250" i="57"/>
  <c r="V249" i="57"/>
  <c r="U249" i="57"/>
  <c r="S249" i="57"/>
  <c r="R249" i="57"/>
  <c r="J249" i="57"/>
  <c r="I249" i="57"/>
  <c r="G249" i="57"/>
  <c r="F249" i="57"/>
  <c r="X248" i="57"/>
  <c r="V248" i="57"/>
  <c r="U248" i="57"/>
  <c r="S248" i="57"/>
  <c r="R248" i="57"/>
  <c r="L248" i="57"/>
  <c r="J248" i="57"/>
  <c r="I248" i="57"/>
  <c r="G248" i="57"/>
  <c r="F248" i="57"/>
  <c r="V244" i="57"/>
  <c r="U244" i="57"/>
  <c r="S244" i="57"/>
  <c r="R244" i="57"/>
  <c r="K244" i="57"/>
  <c r="J244" i="57"/>
  <c r="I244" i="57"/>
  <c r="H244" i="57"/>
  <c r="G244" i="57"/>
  <c r="F244" i="57"/>
  <c r="V243" i="57"/>
  <c r="U243" i="57"/>
  <c r="S243" i="57"/>
  <c r="R243" i="57"/>
  <c r="K243" i="57"/>
  <c r="J243" i="57"/>
  <c r="I243" i="57"/>
  <c r="H243" i="57"/>
  <c r="G243" i="57"/>
  <c r="F243" i="57"/>
  <c r="X242" i="57"/>
  <c r="V242" i="57"/>
  <c r="U242" i="57"/>
  <c r="S242" i="57"/>
  <c r="R242" i="57"/>
  <c r="M242" i="57"/>
  <c r="L242" i="57"/>
  <c r="K242" i="57"/>
  <c r="J242" i="57"/>
  <c r="I242" i="57"/>
  <c r="H242" i="57"/>
  <c r="G242" i="57"/>
  <c r="F242" i="57"/>
  <c r="V237" i="57"/>
  <c r="U237" i="57"/>
  <c r="S237" i="57"/>
  <c r="R237" i="57"/>
  <c r="J237" i="57"/>
  <c r="I237" i="57"/>
  <c r="G237" i="57"/>
  <c r="F237" i="57"/>
  <c r="V236" i="57"/>
  <c r="U236" i="57"/>
  <c r="S236" i="57"/>
  <c r="R236" i="57"/>
  <c r="J236" i="57"/>
  <c r="I236" i="57"/>
  <c r="G236" i="57"/>
  <c r="F236" i="57"/>
  <c r="X235" i="57"/>
  <c r="V235" i="57"/>
  <c r="U235" i="57"/>
  <c r="S235" i="57"/>
  <c r="R235" i="57"/>
  <c r="L235" i="57"/>
  <c r="J235" i="57"/>
  <c r="I235" i="57"/>
  <c r="G235" i="57"/>
  <c r="F235" i="57"/>
  <c r="V231" i="57"/>
  <c r="U231" i="57"/>
  <c r="S231" i="57"/>
  <c r="R231" i="57"/>
  <c r="K231" i="57"/>
  <c r="J231" i="57"/>
  <c r="I231" i="57"/>
  <c r="H231" i="57"/>
  <c r="G231" i="57"/>
  <c r="F231" i="57"/>
  <c r="V230" i="57"/>
  <c r="U230" i="57"/>
  <c r="S230" i="57"/>
  <c r="R230" i="57"/>
  <c r="K230" i="57"/>
  <c r="J230" i="57"/>
  <c r="I230" i="57"/>
  <c r="H230" i="57"/>
  <c r="G230" i="57"/>
  <c r="F230" i="57"/>
  <c r="X229" i="57"/>
  <c r="V229" i="57"/>
  <c r="U229" i="57"/>
  <c r="S229" i="57"/>
  <c r="R229" i="57"/>
  <c r="M229" i="57"/>
  <c r="L229" i="57"/>
  <c r="K229" i="57"/>
  <c r="J229" i="57"/>
  <c r="I229" i="57"/>
  <c r="H229" i="57"/>
  <c r="G229" i="57"/>
  <c r="F229" i="57"/>
  <c r="V224" i="57"/>
  <c r="U224" i="57"/>
  <c r="S224" i="57"/>
  <c r="R224" i="57"/>
  <c r="J224" i="57"/>
  <c r="I224" i="57"/>
  <c r="G224" i="57"/>
  <c r="F224" i="57"/>
  <c r="V223" i="57"/>
  <c r="U223" i="57"/>
  <c r="S223" i="57"/>
  <c r="R223" i="57"/>
  <c r="J223" i="57"/>
  <c r="I223" i="57"/>
  <c r="G223" i="57"/>
  <c r="F223" i="57"/>
  <c r="X222" i="57"/>
  <c r="V222" i="57"/>
  <c r="U222" i="57"/>
  <c r="S222" i="57"/>
  <c r="R222" i="57"/>
  <c r="L222" i="57"/>
  <c r="J222" i="57"/>
  <c r="I222" i="57"/>
  <c r="G222" i="57"/>
  <c r="F222" i="57"/>
  <c r="V218" i="57"/>
  <c r="U218" i="57"/>
  <c r="S218" i="57"/>
  <c r="R218" i="57"/>
  <c r="K218" i="57"/>
  <c r="J218" i="57"/>
  <c r="I218" i="57"/>
  <c r="H218" i="57"/>
  <c r="G218" i="57"/>
  <c r="F218" i="57"/>
  <c r="V217" i="57"/>
  <c r="U217" i="57"/>
  <c r="S217" i="57"/>
  <c r="R217" i="57"/>
  <c r="K217" i="57"/>
  <c r="J217" i="57"/>
  <c r="I217" i="57"/>
  <c r="H217" i="57"/>
  <c r="G217" i="57"/>
  <c r="F217" i="57"/>
  <c r="X216" i="57"/>
  <c r="V216" i="57"/>
  <c r="U216" i="57"/>
  <c r="S216" i="57"/>
  <c r="R216" i="57"/>
  <c r="M216" i="57"/>
  <c r="L216" i="57"/>
  <c r="K216" i="57"/>
  <c r="J216" i="57"/>
  <c r="I216" i="57"/>
  <c r="H216" i="57"/>
  <c r="G216" i="57"/>
  <c r="F216" i="57"/>
  <c r="V211" i="57"/>
  <c r="U211" i="57"/>
  <c r="S211" i="57"/>
  <c r="R211" i="57"/>
  <c r="J211" i="57"/>
  <c r="I211" i="57"/>
  <c r="G211" i="57"/>
  <c r="F211" i="57"/>
  <c r="V210" i="57"/>
  <c r="U210" i="57"/>
  <c r="S210" i="57"/>
  <c r="R210" i="57"/>
  <c r="J210" i="57"/>
  <c r="I210" i="57"/>
  <c r="G210" i="57"/>
  <c r="F210" i="57"/>
  <c r="X209" i="57"/>
  <c r="V209" i="57"/>
  <c r="U209" i="57"/>
  <c r="S209" i="57"/>
  <c r="R209" i="57"/>
  <c r="L209" i="57"/>
  <c r="J209" i="57"/>
  <c r="I209" i="57"/>
  <c r="G209" i="57"/>
  <c r="F209" i="57"/>
  <c r="V205" i="57"/>
  <c r="U205" i="57"/>
  <c r="S205" i="57"/>
  <c r="R205" i="57"/>
  <c r="K205" i="57"/>
  <c r="J205" i="57"/>
  <c r="I205" i="57"/>
  <c r="H205" i="57"/>
  <c r="G205" i="57"/>
  <c r="F205" i="57"/>
  <c r="V204" i="57"/>
  <c r="U204" i="57"/>
  <c r="S204" i="57"/>
  <c r="R204" i="57"/>
  <c r="K204" i="57"/>
  <c r="J204" i="57"/>
  <c r="I204" i="57"/>
  <c r="H204" i="57"/>
  <c r="G204" i="57"/>
  <c r="F204" i="57"/>
  <c r="X203" i="57"/>
  <c r="V203" i="57"/>
  <c r="U203" i="57"/>
  <c r="S203" i="57"/>
  <c r="R203" i="57"/>
  <c r="M203" i="57"/>
  <c r="L203" i="57"/>
  <c r="K203" i="57"/>
  <c r="J203" i="57"/>
  <c r="I203" i="57"/>
  <c r="H203" i="57"/>
  <c r="G203" i="57"/>
  <c r="F203" i="57"/>
  <c r="V198" i="57"/>
  <c r="U198" i="57"/>
  <c r="S198" i="57"/>
  <c r="R198" i="57"/>
  <c r="J198" i="57"/>
  <c r="I198" i="57"/>
  <c r="G198" i="57"/>
  <c r="F198" i="57"/>
  <c r="V197" i="57"/>
  <c r="U197" i="57"/>
  <c r="S197" i="57"/>
  <c r="R197" i="57"/>
  <c r="J197" i="57"/>
  <c r="I197" i="57"/>
  <c r="G197" i="57"/>
  <c r="F197" i="57"/>
  <c r="X196" i="57"/>
  <c r="V196" i="57"/>
  <c r="U196" i="57"/>
  <c r="S196" i="57"/>
  <c r="R196" i="57"/>
  <c r="L196" i="57"/>
  <c r="J196" i="57"/>
  <c r="I196" i="57"/>
  <c r="G196" i="57"/>
  <c r="F196" i="57"/>
  <c r="V192" i="57"/>
  <c r="U192" i="57"/>
  <c r="S192" i="57"/>
  <c r="R192" i="57"/>
  <c r="K192" i="57"/>
  <c r="J192" i="57"/>
  <c r="I192" i="57"/>
  <c r="H192" i="57"/>
  <c r="G192" i="57"/>
  <c r="F192" i="57"/>
  <c r="V191" i="57"/>
  <c r="U191" i="57"/>
  <c r="S191" i="57"/>
  <c r="R191" i="57"/>
  <c r="K191" i="57"/>
  <c r="J191" i="57"/>
  <c r="I191" i="57"/>
  <c r="H191" i="57"/>
  <c r="G191" i="57"/>
  <c r="F191" i="57"/>
  <c r="X190" i="57"/>
  <c r="V190" i="57"/>
  <c r="U190" i="57"/>
  <c r="S190" i="57"/>
  <c r="R190" i="57"/>
  <c r="M190" i="57"/>
  <c r="L190" i="57"/>
  <c r="K190" i="57"/>
  <c r="J190" i="57"/>
  <c r="I190" i="57"/>
  <c r="H190" i="57"/>
  <c r="G190" i="57"/>
  <c r="F190" i="57"/>
  <c r="V185" i="57"/>
  <c r="U185" i="57"/>
  <c r="S185" i="57"/>
  <c r="R185" i="57"/>
  <c r="J185" i="57"/>
  <c r="I185" i="57"/>
  <c r="G185" i="57"/>
  <c r="F185" i="57"/>
  <c r="V184" i="57"/>
  <c r="U184" i="57"/>
  <c r="S184" i="57"/>
  <c r="R184" i="57"/>
  <c r="J184" i="57"/>
  <c r="I184" i="57"/>
  <c r="G184" i="57"/>
  <c r="F184" i="57"/>
  <c r="X183" i="57"/>
  <c r="V183" i="57"/>
  <c r="U183" i="57"/>
  <c r="S183" i="57"/>
  <c r="R183" i="57"/>
  <c r="L183" i="57"/>
  <c r="J183" i="57"/>
  <c r="I183" i="57"/>
  <c r="G183" i="57"/>
  <c r="F183" i="57"/>
  <c r="V179" i="57"/>
  <c r="U179" i="57"/>
  <c r="S179" i="57"/>
  <c r="R179" i="57"/>
  <c r="K179" i="57"/>
  <c r="J179" i="57"/>
  <c r="I179" i="57"/>
  <c r="H179" i="57"/>
  <c r="G179" i="57"/>
  <c r="F179" i="57"/>
  <c r="V178" i="57"/>
  <c r="U178" i="57"/>
  <c r="S178" i="57"/>
  <c r="R178" i="57"/>
  <c r="K178" i="57"/>
  <c r="J178" i="57"/>
  <c r="I178" i="57"/>
  <c r="H178" i="57"/>
  <c r="G178" i="57"/>
  <c r="F178" i="57"/>
  <c r="X177" i="57"/>
  <c r="V177" i="57"/>
  <c r="U177" i="57"/>
  <c r="S177" i="57"/>
  <c r="R177" i="57"/>
  <c r="M177" i="57"/>
  <c r="L177" i="57"/>
  <c r="K177" i="57"/>
  <c r="J177" i="57"/>
  <c r="I177" i="57"/>
  <c r="H177" i="57"/>
  <c r="G177" i="57"/>
  <c r="F177" i="57"/>
  <c r="V172" i="57"/>
  <c r="U172" i="57"/>
  <c r="S172" i="57"/>
  <c r="R172" i="57"/>
  <c r="J172" i="57"/>
  <c r="I172" i="57"/>
  <c r="G172" i="57"/>
  <c r="F172" i="57"/>
  <c r="V171" i="57"/>
  <c r="U171" i="57"/>
  <c r="S171" i="57"/>
  <c r="R171" i="57"/>
  <c r="J171" i="57"/>
  <c r="I171" i="57"/>
  <c r="G171" i="57"/>
  <c r="F171" i="57"/>
  <c r="X170" i="57"/>
  <c r="V170" i="57"/>
  <c r="U170" i="57"/>
  <c r="S170" i="57"/>
  <c r="R170" i="57"/>
  <c r="L170" i="57"/>
  <c r="J170" i="57"/>
  <c r="I170" i="57"/>
  <c r="G170" i="57"/>
  <c r="F170" i="57"/>
  <c r="V166" i="57"/>
  <c r="U166" i="57"/>
  <c r="S166" i="57"/>
  <c r="R166" i="57"/>
  <c r="K166" i="57"/>
  <c r="J166" i="57"/>
  <c r="I166" i="57"/>
  <c r="H166" i="57"/>
  <c r="G166" i="57"/>
  <c r="F166" i="57"/>
  <c r="V165" i="57"/>
  <c r="U165" i="57"/>
  <c r="S165" i="57"/>
  <c r="R165" i="57"/>
  <c r="K165" i="57"/>
  <c r="J165" i="57"/>
  <c r="I165" i="57"/>
  <c r="H165" i="57"/>
  <c r="G165" i="57"/>
  <c r="F165" i="57"/>
  <c r="X164" i="57"/>
  <c r="V164" i="57"/>
  <c r="U164" i="57"/>
  <c r="S164" i="57"/>
  <c r="R164" i="57"/>
  <c r="M164" i="57"/>
  <c r="L164" i="57"/>
  <c r="K164" i="57"/>
  <c r="J164" i="57"/>
  <c r="I164" i="57"/>
  <c r="H164" i="57"/>
  <c r="G164" i="57"/>
  <c r="F164" i="57"/>
  <c r="V159" i="57"/>
  <c r="U159" i="57"/>
  <c r="S159" i="57"/>
  <c r="R159" i="57"/>
  <c r="J159" i="57"/>
  <c r="I159" i="57"/>
  <c r="G159" i="57"/>
  <c r="F159" i="57"/>
  <c r="V158" i="57"/>
  <c r="U158" i="57"/>
  <c r="S158" i="57"/>
  <c r="R158" i="57"/>
  <c r="J158" i="57"/>
  <c r="I158" i="57"/>
  <c r="G158" i="57"/>
  <c r="F158" i="57"/>
  <c r="X157" i="57"/>
  <c r="V157" i="57"/>
  <c r="U157" i="57"/>
  <c r="S157" i="57"/>
  <c r="R157" i="57"/>
  <c r="L157" i="57"/>
  <c r="J157" i="57"/>
  <c r="I157" i="57"/>
  <c r="G157" i="57"/>
  <c r="F157" i="57"/>
  <c r="V153" i="57"/>
  <c r="U153" i="57"/>
  <c r="S153" i="57"/>
  <c r="R153" i="57"/>
  <c r="K153" i="57"/>
  <c r="J153" i="57"/>
  <c r="I153" i="57"/>
  <c r="H153" i="57"/>
  <c r="G153" i="57"/>
  <c r="F153" i="57"/>
  <c r="V152" i="57"/>
  <c r="U152" i="57"/>
  <c r="S152" i="57"/>
  <c r="R152" i="57"/>
  <c r="K152" i="57"/>
  <c r="J152" i="57"/>
  <c r="I152" i="57"/>
  <c r="H152" i="57"/>
  <c r="G152" i="57"/>
  <c r="F152" i="57"/>
  <c r="X151" i="57"/>
  <c r="V151" i="57"/>
  <c r="U151" i="57"/>
  <c r="S151" i="57"/>
  <c r="R151" i="57"/>
  <c r="M151" i="57"/>
  <c r="L151" i="57"/>
  <c r="K151" i="57"/>
  <c r="J151" i="57"/>
  <c r="I151" i="57"/>
  <c r="H151" i="57"/>
  <c r="G151" i="57"/>
  <c r="F151" i="57"/>
  <c r="V146" i="57"/>
  <c r="U146" i="57"/>
  <c r="S146" i="57"/>
  <c r="R146" i="57"/>
  <c r="J146" i="57"/>
  <c r="I146" i="57"/>
  <c r="G146" i="57"/>
  <c r="F146" i="57"/>
  <c r="V145" i="57"/>
  <c r="U145" i="57"/>
  <c r="S145" i="57"/>
  <c r="R145" i="57"/>
  <c r="J145" i="57"/>
  <c r="I145" i="57"/>
  <c r="G145" i="57"/>
  <c r="F145" i="57"/>
  <c r="X144" i="57"/>
  <c r="V144" i="57"/>
  <c r="U144" i="57"/>
  <c r="S144" i="57"/>
  <c r="R144" i="57"/>
  <c r="L144" i="57"/>
  <c r="J144" i="57"/>
  <c r="I144" i="57"/>
  <c r="G144" i="57"/>
  <c r="F144" i="57"/>
  <c r="V140" i="57"/>
  <c r="U140" i="57"/>
  <c r="S140" i="57"/>
  <c r="R140" i="57"/>
  <c r="K140" i="57"/>
  <c r="J140" i="57"/>
  <c r="I140" i="57"/>
  <c r="H140" i="57"/>
  <c r="G140" i="57"/>
  <c r="F140" i="57"/>
  <c r="V139" i="57"/>
  <c r="U139" i="57"/>
  <c r="S139" i="57"/>
  <c r="R139" i="57"/>
  <c r="K139" i="57"/>
  <c r="J139" i="57"/>
  <c r="I139" i="57"/>
  <c r="H139" i="57"/>
  <c r="G139" i="57"/>
  <c r="F139" i="57"/>
  <c r="X138" i="57"/>
  <c r="V138" i="57"/>
  <c r="U138" i="57"/>
  <c r="S138" i="57"/>
  <c r="R138" i="57"/>
  <c r="M138" i="57"/>
  <c r="L138" i="57"/>
  <c r="K138" i="57"/>
  <c r="J138" i="57"/>
  <c r="I138" i="57"/>
  <c r="H138" i="57"/>
  <c r="G138" i="57"/>
  <c r="F138" i="57"/>
  <c r="V133" i="57"/>
  <c r="U133" i="57"/>
  <c r="S133" i="57"/>
  <c r="R133" i="57"/>
  <c r="J133" i="57"/>
  <c r="I133" i="57"/>
  <c r="G133" i="57"/>
  <c r="F133" i="57"/>
  <c r="V132" i="57"/>
  <c r="U132" i="57"/>
  <c r="S132" i="57"/>
  <c r="R132" i="57"/>
  <c r="J132" i="57"/>
  <c r="I132" i="57"/>
  <c r="G132" i="57"/>
  <c r="F132" i="57"/>
  <c r="X131" i="57"/>
  <c r="V131" i="57"/>
  <c r="U131" i="57"/>
  <c r="S131" i="57"/>
  <c r="R131" i="57"/>
  <c r="L131" i="57"/>
  <c r="J131" i="57"/>
  <c r="I131" i="57"/>
  <c r="G131" i="57"/>
  <c r="F131" i="57"/>
  <c r="V127" i="57"/>
  <c r="U127" i="57"/>
  <c r="S127" i="57"/>
  <c r="R127" i="57"/>
  <c r="K127" i="57"/>
  <c r="J127" i="57"/>
  <c r="I127" i="57"/>
  <c r="H127" i="57"/>
  <c r="G127" i="57"/>
  <c r="F127" i="57"/>
  <c r="V126" i="57"/>
  <c r="U126" i="57"/>
  <c r="S126" i="57"/>
  <c r="R126" i="57"/>
  <c r="K126" i="57"/>
  <c r="J126" i="57"/>
  <c r="I126" i="57"/>
  <c r="H126" i="57"/>
  <c r="G126" i="57"/>
  <c r="F126" i="57"/>
  <c r="X125" i="57"/>
  <c r="V125" i="57"/>
  <c r="U125" i="57"/>
  <c r="S125" i="57"/>
  <c r="R125" i="57"/>
  <c r="M125" i="57"/>
  <c r="L125" i="57"/>
  <c r="K125" i="57"/>
  <c r="J125" i="57"/>
  <c r="I125" i="57"/>
  <c r="H125" i="57"/>
  <c r="G125" i="57"/>
  <c r="F125" i="57"/>
  <c r="V120" i="57"/>
  <c r="U120" i="57"/>
  <c r="S120" i="57"/>
  <c r="R120" i="57"/>
  <c r="J120" i="57"/>
  <c r="I120" i="57"/>
  <c r="G120" i="57"/>
  <c r="F120" i="57"/>
  <c r="V119" i="57"/>
  <c r="U119" i="57"/>
  <c r="S119" i="57"/>
  <c r="R119" i="57"/>
  <c r="J119" i="57"/>
  <c r="I119" i="57"/>
  <c r="G119" i="57"/>
  <c r="F119" i="57"/>
  <c r="X118" i="57"/>
  <c r="V118" i="57"/>
  <c r="U118" i="57"/>
  <c r="S118" i="57"/>
  <c r="R118" i="57"/>
  <c r="L118" i="57"/>
  <c r="J118" i="57"/>
  <c r="I118" i="57"/>
  <c r="G118" i="57"/>
  <c r="F118" i="57"/>
  <c r="V114" i="57"/>
  <c r="U114" i="57"/>
  <c r="S114" i="57"/>
  <c r="R114" i="57"/>
  <c r="K114" i="57"/>
  <c r="J114" i="57"/>
  <c r="I114" i="57"/>
  <c r="H114" i="57"/>
  <c r="G114" i="57"/>
  <c r="F114" i="57"/>
  <c r="V113" i="57"/>
  <c r="U113" i="57"/>
  <c r="S113" i="57"/>
  <c r="R113" i="57"/>
  <c r="K113" i="57"/>
  <c r="J113" i="57"/>
  <c r="I113" i="57"/>
  <c r="H113" i="57"/>
  <c r="G113" i="57"/>
  <c r="F113" i="57"/>
  <c r="X112" i="57"/>
  <c r="V112" i="57"/>
  <c r="U112" i="57"/>
  <c r="S112" i="57"/>
  <c r="R112" i="57"/>
  <c r="M112" i="57"/>
  <c r="L112" i="57"/>
  <c r="K112" i="57"/>
  <c r="J112" i="57"/>
  <c r="I112" i="57"/>
  <c r="H112" i="57"/>
  <c r="G112" i="57"/>
  <c r="F112" i="57"/>
  <c r="V107" i="57"/>
  <c r="U107" i="57"/>
  <c r="S107" i="57"/>
  <c r="R107" i="57"/>
  <c r="J107" i="57"/>
  <c r="I107" i="57"/>
  <c r="G107" i="57"/>
  <c r="F107" i="57"/>
  <c r="V106" i="57"/>
  <c r="U106" i="57"/>
  <c r="S106" i="57"/>
  <c r="R106" i="57"/>
  <c r="J106" i="57"/>
  <c r="I106" i="57"/>
  <c r="G106" i="57"/>
  <c r="F106" i="57"/>
  <c r="X105" i="57"/>
  <c r="V105" i="57"/>
  <c r="U105" i="57"/>
  <c r="S105" i="57"/>
  <c r="R105" i="57"/>
  <c r="L105" i="57"/>
  <c r="J105" i="57"/>
  <c r="I105" i="57"/>
  <c r="G105" i="57"/>
  <c r="F105" i="57"/>
  <c r="V101" i="57"/>
  <c r="U101" i="57"/>
  <c r="S101" i="57"/>
  <c r="R101" i="57"/>
  <c r="K101" i="57"/>
  <c r="J101" i="57"/>
  <c r="I101" i="57"/>
  <c r="H101" i="57"/>
  <c r="G101" i="57"/>
  <c r="F101" i="57"/>
  <c r="V100" i="57"/>
  <c r="U100" i="57"/>
  <c r="S100" i="57"/>
  <c r="R100" i="57"/>
  <c r="K100" i="57"/>
  <c r="J100" i="57"/>
  <c r="I100" i="57"/>
  <c r="H100" i="57"/>
  <c r="G100" i="57"/>
  <c r="F100" i="57"/>
  <c r="X99" i="57"/>
  <c r="V99" i="57"/>
  <c r="U99" i="57"/>
  <c r="S99" i="57"/>
  <c r="R99" i="57"/>
  <c r="M99" i="57"/>
  <c r="L99" i="57"/>
  <c r="K99" i="57"/>
  <c r="J99" i="57"/>
  <c r="I99" i="57"/>
  <c r="H99" i="57"/>
  <c r="G99" i="57"/>
  <c r="F99" i="57"/>
  <c r="V94" i="57"/>
  <c r="U94" i="57"/>
  <c r="S94" i="57"/>
  <c r="R94" i="57"/>
  <c r="J94" i="57"/>
  <c r="I94" i="57"/>
  <c r="G94" i="57"/>
  <c r="F94" i="57"/>
  <c r="V93" i="57"/>
  <c r="U93" i="57"/>
  <c r="S93" i="57"/>
  <c r="R93" i="57"/>
  <c r="J93" i="57"/>
  <c r="I93" i="57"/>
  <c r="G93" i="57"/>
  <c r="F93" i="57"/>
  <c r="X92" i="57"/>
  <c r="V92" i="57"/>
  <c r="U92" i="57"/>
  <c r="S92" i="57"/>
  <c r="R92" i="57"/>
  <c r="L92" i="57"/>
  <c r="J92" i="57"/>
  <c r="I92" i="57"/>
  <c r="G92" i="57"/>
  <c r="F92" i="57"/>
  <c r="V88" i="57"/>
  <c r="U88" i="57"/>
  <c r="S88" i="57"/>
  <c r="R88" i="57"/>
  <c r="K88" i="57"/>
  <c r="J88" i="57"/>
  <c r="I88" i="57"/>
  <c r="H88" i="57"/>
  <c r="G88" i="57"/>
  <c r="F88" i="57"/>
  <c r="V87" i="57"/>
  <c r="U87" i="57"/>
  <c r="S87" i="57"/>
  <c r="R87" i="57"/>
  <c r="K87" i="57"/>
  <c r="J87" i="57"/>
  <c r="I87" i="57"/>
  <c r="H87" i="57"/>
  <c r="G87" i="57"/>
  <c r="F87" i="57"/>
  <c r="X86" i="57"/>
  <c r="V86" i="57"/>
  <c r="U86" i="57"/>
  <c r="S86" i="57"/>
  <c r="R86" i="57"/>
  <c r="M86" i="57"/>
  <c r="L86" i="57"/>
  <c r="K86" i="57"/>
  <c r="J86" i="57"/>
  <c r="I86" i="57"/>
  <c r="H86" i="57"/>
  <c r="G86" i="57"/>
  <c r="F86" i="57"/>
  <c r="V81" i="57"/>
  <c r="U81" i="57"/>
  <c r="S81" i="57"/>
  <c r="R81" i="57"/>
  <c r="J81" i="57"/>
  <c r="I81" i="57"/>
  <c r="G81" i="57"/>
  <c r="F81" i="57"/>
  <c r="V80" i="57"/>
  <c r="U80" i="57"/>
  <c r="S80" i="57"/>
  <c r="R80" i="57"/>
  <c r="J80" i="57"/>
  <c r="I80" i="57"/>
  <c r="G80" i="57"/>
  <c r="F80" i="57"/>
  <c r="X79" i="57"/>
  <c r="V79" i="57"/>
  <c r="U79" i="57"/>
  <c r="S79" i="57"/>
  <c r="R79" i="57"/>
  <c r="L79" i="57"/>
  <c r="J79" i="57"/>
  <c r="I79" i="57"/>
  <c r="G79" i="57"/>
  <c r="F79" i="57"/>
  <c r="V75" i="57"/>
  <c r="U75" i="57"/>
  <c r="S75" i="57"/>
  <c r="R75" i="57"/>
  <c r="K75" i="57"/>
  <c r="J75" i="57"/>
  <c r="I75" i="57"/>
  <c r="H75" i="57"/>
  <c r="G75" i="57"/>
  <c r="F75" i="57"/>
  <c r="V74" i="57"/>
  <c r="U74" i="57"/>
  <c r="S74" i="57"/>
  <c r="R74" i="57"/>
  <c r="K74" i="57"/>
  <c r="J74" i="57"/>
  <c r="I74" i="57"/>
  <c r="H74" i="57"/>
  <c r="G74" i="57"/>
  <c r="F74" i="57"/>
  <c r="X73" i="57"/>
  <c r="V73" i="57"/>
  <c r="U73" i="57"/>
  <c r="S73" i="57"/>
  <c r="R73" i="57"/>
  <c r="M73" i="57"/>
  <c r="L73" i="57"/>
  <c r="K73" i="57"/>
  <c r="J73" i="57"/>
  <c r="I73" i="57"/>
  <c r="H73" i="57"/>
  <c r="G73" i="57"/>
  <c r="F73" i="57"/>
  <c r="V263" i="42"/>
  <c r="U263" i="42"/>
  <c r="S263" i="42"/>
  <c r="R263" i="42"/>
  <c r="J263" i="42"/>
  <c r="I263" i="42"/>
  <c r="G263" i="42"/>
  <c r="F263" i="42"/>
  <c r="V262" i="42"/>
  <c r="U262" i="42"/>
  <c r="S262" i="42"/>
  <c r="R262" i="42"/>
  <c r="J262" i="42"/>
  <c r="I262" i="42"/>
  <c r="G262" i="42"/>
  <c r="F262" i="42"/>
  <c r="X261" i="42"/>
  <c r="V261" i="42"/>
  <c r="U261" i="42"/>
  <c r="S261" i="42"/>
  <c r="R261" i="42"/>
  <c r="L261" i="42"/>
  <c r="J261" i="42"/>
  <c r="I261" i="42"/>
  <c r="G261" i="42"/>
  <c r="F261" i="42"/>
  <c r="V257" i="42"/>
  <c r="U257" i="42"/>
  <c r="S257" i="42"/>
  <c r="R257" i="42"/>
  <c r="K257" i="42"/>
  <c r="J257" i="42"/>
  <c r="I257" i="42"/>
  <c r="H257" i="42"/>
  <c r="G257" i="42"/>
  <c r="F257" i="42"/>
  <c r="V256" i="42"/>
  <c r="U256" i="42"/>
  <c r="S256" i="42"/>
  <c r="R256" i="42"/>
  <c r="K256" i="42"/>
  <c r="J256" i="42"/>
  <c r="I256" i="42"/>
  <c r="H256" i="42"/>
  <c r="G256" i="42"/>
  <c r="F256" i="42"/>
  <c r="X255" i="42"/>
  <c r="V255" i="42"/>
  <c r="U255" i="42"/>
  <c r="S255" i="42"/>
  <c r="R255" i="42"/>
  <c r="M255" i="42"/>
  <c r="L255" i="42"/>
  <c r="K255" i="42"/>
  <c r="J255" i="42"/>
  <c r="I255" i="42"/>
  <c r="H255" i="42"/>
  <c r="G255" i="42"/>
  <c r="F255" i="42"/>
  <c r="V250" i="42"/>
  <c r="U250" i="42"/>
  <c r="S250" i="42"/>
  <c r="R250" i="42"/>
  <c r="J250" i="42"/>
  <c r="I250" i="42"/>
  <c r="G250" i="42"/>
  <c r="F250" i="42"/>
  <c r="V249" i="42"/>
  <c r="U249" i="42"/>
  <c r="S249" i="42"/>
  <c r="R249" i="42"/>
  <c r="J249" i="42"/>
  <c r="I249" i="42"/>
  <c r="G249" i="42"/>
  <c r="F249" i="42"/>
  <c r="X248" i="42"/>
  <c r="V248" i="42"/>
  <c r="U248" i="42"/>
  <c r="S248" i="42"/>
  <c r="R248" i="42"/>
  <c r="L248" i="42"/>
  <c r="J248" i="42"/>
  <c r="I248" i="42"/>
  <c r="G248" i="42"/>
  <c r="F248" i="42"/>
  <c r="V244" i="42"/>
  <c r="U244" i="42"/>
  <c r="S244" i="42"/>
  <c r="R244" i="42"/>
  <c r="K244" i="42"/>
  <c r="J244" i="42"/>
  <c r="I244" i="42"/>
  <c r="H244" i="42"/>
  <c r="G244" i="42"/>
  <c r="F244" i="42"/>
  <c r="V243" i="42"/>
  <c r="U243" i="42"/>
  <c r="S243" i="42"/>
  <c r="R243" i="42"/>
  <c r="K243" i="42"/>
  <c r="J243" i="42"/>
  <c r="I243" i="42"/>
  <c r="H243" i="42"/>
  <c r="G243" i="42"/>
  <c r="F243" i="42"/>
  <c r="X242" i="42"/>
  <c r="V242" i="42"/>
  <c r="U242" i="42"/>
  <c r="S242" i="42"/>
  <c r="R242" i="42"/>
  <c r="M242" i="42"/>
  <c r="L242" i="42"/>
  <c r="K242" i="42"/>
  <c r="J242" i="42"/>
  <c r="I242" i="42"/>
  <c r="H242" i="42"/>
  <c r="G242" i="42"/>
  <c r="F242" i="42"/>
  <c r="V237" i="42"/>
  <c r="U237" i="42"/>
  <c r="S237" i="42"/>
  <c r="R237" i="42"/>
  <c r="J237" i="42"/>
  <c r="I237" i="42"/>
  <c r="G237" i="42"/>
  <c r="F237" i="42"/>
  <c r="V236" i="42"/>
  <c r="U236" i="42"/>
  <c r="S236" i="42"/>
  <c r="R236" i="42"/>
  <c r="J236" i="42"/>
  <c r="I236" i="42"/>
  <c r="G236" i="42"/>
  <c r="F236" i="42"/>
  <c r="X235" i="42"/>
  <c r="V235" i="42"/>
  <c r="U235" i="42"/>
  <c r="S235" i="42"/>
  <c r="R235" i="42"/>
  <c r="L235" i="42"/>
  <c r="J235" i="42"/>
  <c r="I235" i="42"/>
  <c r="G235" i="42"/>
  <c r="F235" i="42"/>
  <c r="V231" i="42"/>
  <c r="U231" i="42"/>
  <c r="S231" i="42"/>
  <c r="R231" i="42"/>
  <c r="K231" i="42"/>
  <c r="J231" i="42"/>
  <c r="I231" i="42"/>
  <c r="H231" i="42"/>
  <c r="G231" i="42"/>
  <c r="F231" i="42"/>
  <c r="V230" i="42"/>
  <c r="U230" i="42"/>
  <c r="S230" i="42"/>
  <c r="R230" i="42"/>
  <c r="K230" i="42"/>
  <c r="J230" i="42"/>
  <c r="I230" i="42"/>
  <c r="H230" i="42"/>
  <c r="G230" i="42"/>
  <c r="F230" i="42"/>
  <c r="X229" i="42"/>
  <c r="V229" i="42"/>
  <c r="U229" i="42"/>
  <c r="S229" i="42"/>
  <c r="R229" i="42"/>
  <c r="M229" i="42"/>
  <c r="L229" i="42"/>
  <c r="K229" i="42"/>
  <c r="J229" i="42"/>
  <c r="I229" i="42"/>
  <c r="H229" i="42"/>
  <c r="G229" i="42"/>
  <c r="F229" i="42"/>
  <c r="V224" i="42"/>
  <c r="U224" i="42"/>
  <c r="S224" i="42"/>
  <c r="R224" i="42"/>
  <c r="J224" i="42"/>
  <c r="I224" i="42"/>
  <c r="G224" i="42"/>
  <c r="F224" i="42"/>
  <c r="V223" i="42"/>
  <c r="U223" i="42"/>
  <c r="S223" i="42"/>
  <c r="R223" i="42"/>
  <c r="J223" i="42"/>
  <c r="I223" i="42"/>
  <c r="G223" i="42"/>
  <c r="F223" i="42"/>
  <c r="X222" i="42"/>
  <c r="V222" i="42"/>
  <c r="U222" i="42"/>
  <c r="S222" i="42"/>
  <c r="R222" i="42"/>
  <c r="L222" i="42"/>
  <c r="J222" i="42"/>
  <c r="I222" i="42"/>
  <c r="G222" i="42"/>
  <c r="F222" i="42"/>
  <c r="V218" i="42"/>
  <c r="U218" i="42"/>
  <c r="S218" i="42"/>
  <c r="R218" i="42"/>
  <c r="K218" i="42"/>
  <c r="J218" i="42"/>
  <c r="I218" i="42"/>
  <c r="H218" i="42"/>
  <c r="G218" i="42"/>
  <c r="F218" i="42"/>
  <c r="V217" i="42"/>
  <c r="U217" i="42"/>
  <c r="S217" i="42"/>
  <c r="R217" i="42"/>
  <c r="K217" i="42"/>
  <c r="J217" i="42"/>
  <c r="I217" i="42"/>
  <c r="H217" i="42"/>
  <c r="G217" i="42"/>
  <c r="F217" i="42"/>
  <c r="X216" i="42"/>
  <c r="V216" i="42"/>
  <c r="U216" i="42"/>
  <c r="S216" i="42"/>
  <c r="R216" i="42"/>
  <c r="M216" i="42"/>
  <c r="L216" i="42"/>
  <c r="K216" i="42"/>
  <c r="J216" i="42"/>
  <c r="I216" i="42"/>
  <c r="H216" i="42"/>
  <c r="G216" i="42"/>
  <c r="F216" i="42"/>
  <c r="V211" i="42"/>
  <c r="U211" i="42"/>
  <c r="S211" i="42"/>
  <c r="R211" i="42"/>
  <c r="J211" i="42"/>
  <c r="I211" i="42"/>
  <c r="G211" i="42"/>
  <c r="F211" i="42"/>
  <c r="V210" i="42"/>
  <c r="U210" i="42"/>
  <c r="S210" i="42"/>
  <c r="R210" i="42"/>
  <c r="J210" i="42"/>
  <c r="I210" i="42"/>
  <c r="G210" i="42"/>
  <c r="F210" i="42"/>
  <c r="X209" i="42"/>
  <c r="V209" i="42"/>
  <c r="U209" i="42"/>
  <c r="S209" i="42"/>
  <c r="R209" i="42"/>
  <c r="L209" i="42"/>
  <c r="J209" i="42"/>
  <c r="I209" i="42"/>
  <c r="G209" i="42"/>
  <c r="F209" i="42"/>
  <c r="V205" i="42"/>
  <c r="U205" i="42"/>
  <c r="S205" i="42"/>
  <c r="R205" i="42"/>
  <c r="K205" i="42"/>
  <c r="J205" i="42"/>
  <c r="I205" i="42"/>
  <c r="H205" i="42"/>
  <c r="G205" i="42"/>
  <c r="F205" i="42"/>
  <c r="V204" i="42"/>
  <c r="U204" i="42"/>
  <c r="S204" i="42"/>
  <c r="R204" i="42"/>
  <c r="K204" i="42"/>
  <c r="J204" i="42"/>
  <c r="I204" i="42"/>
  <c r="H204" i="42"/>
  <c r="G204" i="42"/>
  <c r="F204" i="42"/>
  <c r="X203" i="42"/>
  <c r="V203" i="42"/>
  <c r="U203" i="42"/>
  <c r="S203" i="42"/>
  <c r="R203" i="42"/>
  <c r="M203" i="42"/>
  <c r="L203" i="42"/>
  <c r="K203" i="42"/>
  <c r="J203" i="42"/>
  <c r="I203" i="42"/>
  <c r="H203" i="42"/>
  <c r="G203" i="42"/>
  <c r="F203" i="42"/>
  <c r="V198" i="42"/>
  <c r="U198" i="42"/>
  <c r="S198" i="42"/>
  <c r="R198" i="42"/>
  <c r="J198" i="42"/>
  <c r="I198" i="42"/>
  <c r="G198" i="42"/>
  <c r="F198" i="42"/>
  <c r="V197" i="42"/>
  <c r="U197" i="42"/>
  <c r="S197" i="42"/>
  <c r="R197" i="42"/>
  <c r="J197" i="42"/>
  <c r="I197" i="42"/>
  <c r="G197" i="42"/>
  <c r="F197" i="42"/>
  <c r="X196" i="42"/>
  <c r="V196" i="42"/>
  <c r="U196" i="42"/>
  <c r="S196" i="42"/>
  <c r="R196" i="42"/>
  <c r="L196" i="42"/>
  <c r="J196" i="42"/>
  <c r="I196" i="42"/>
  <c r="G196" i="42"/>
  <c r="F196" i="42"/>
  <c r="V192" i="42"/>
  <c r="U192" i="42"/>
  <c r="S192" i="42"/>
  <c r="R192" i="42"/>
  <c r="K192" i="42"/>
  <c r="J192" i="42"/>
  <c r="I192" i="42"/>
  <c r="H192" i="42"/>
  <c r="G192" i="42"/>
  <c r="F192" i="42"/>
  <c r="V191" i="42"/>
  <c r="U191" i="42"/>
  <c r="S191" i="42"/>
  <c r="R191" i="42"/>
  <c r="K191" i="42"/>
  <c r="J191" i="42"/>
  <c r="I191" i="42"/>
  <c r="H191" i="42"/>
  <c r="G191" i="42"/>
  <c r="F191" i="42"/>
  <c r="X190" i="42"/>
  <c r="V190" i="42"/>
  <c r="U190" i="42"/>
  <c r="S190" i="42"/>
  <c r="R190" i="42"/>
  <c r="M190" i="42"/>
  <c r="L190" i="42"/>
  <c r="K190" i="42"/>
  <c r="J190" i="42"/>
  <c r="I190" i="42"/>
  <c r="H190" i="42"/>
  <c r="G190" i="42"/>
  <c r="F190" i="42"/>
  <c r="V185" i="42"/>
  <c r="U185" i="42"/>
  <c r="S185" i="42"/>
  <c r="R185" i="42"/>
  <c r="J185" i="42"/>
  <c r="I185" i="42"/>
  <c r="G185" i="42"/>
  <c r="F185" i="42"/>
  <c r="V184" i="42"/>
  <c r="U184" i="42"/>
  <c r="S184" i="42"/>
  <c r="R184" i="42"/>
  <c r="J184" i="42"/>
  <c r="I184" i="42"/>
  <c r="G184" i="42"/>
  <c r="F184" i="42"/>
  <c r="X183" i="42"/>
  <c r="V183" i="42"/>
  <c r="U183" i="42"/>
  <c r="S183" i="42"/>
  <c r="R183" i="42"/>
  <c r="L183" i="42"/>
  <c r="J183" i="42"/>
  <c r="I183" i="42"/>
  <c r="G183" i="42"/>
  <c r="F183" i="42"/>
  <c r="V179" i="42"/>
  <c r="U179" i="42"/>
  <c r="S179" i="42"/>
  <c r="R179" i="42"/>
  <c r="K179" i="42"/>
  <c r="J179" i="42"/>
  <c r="I179" i="42"/>
  <c r="H179" i="42"/>
  <c r="G179" i="42"/>
  <c r="F179" i="42"/>
  <c r="V178" i="42"/>
  <c r="U178" i="42"/>
  <c r="S178" i="42"/>
  <c r="R178" i="42"/>
  <c r="K178" i="42"/>
  <c r="J178" i="42"/>
  <c r="I178" i="42"/>
  <c r="H178" i="42"/>
  <c r="G178" i="42"/>
  <c r="F178" i="42"/>
  <c r="X177" i="42"/>
  <c r="V177" i="42"/>
  <c r="U177" i="42"/>
  <c r="S177" i="42"/>
  <c r="R177" i="42"/>
  <c r="M177" i="42"/>
  <c r="L177" i="42"/>
  <c r="K177" i="42"/>
  <c r="J177" i="42"/>
  <c r="I177" i="42"/>
  <c r="H177" i="42"/>
  <c r="G177" i="42"/>
  <c r="F177" i="42"/>
  <c r="V172" i="42"/>
  <c r="U172" i="42"/>
  <c r="S172" i="42"/>
  <c r="R172" i="42"/>
  <c r="J172" i="42"/>
  <c r="I172" i="42"/>
  <c r="G172" i="42"/>
  <c r="F172" i="42"/>
  <c r="V171" i="42"/>
  <c r="U171" i="42"/>
  <c r="S171" i="42"/>
  <c r="R171" i="42"/>
  <c r="J171" i="42"/>
  <c r="I171" i="42"/>
  <c r="G171" i="42"/>
  <c r="F171" i="42"/>
  <c r="X170" i="42"/>
  <c r="V170" i="42"/>
  <c r="U170" i="42"/>
  <c r="S170" i="42"/>
  <c r="R170" i="42"/>
  <c r="L170" i="42"/>
  <c r="J170" i="42"/>
  <c r="I170" i="42"/>
  <c r="G170" i="42"/>
  <c r="F170" i="42"/>
  <c r="V166" i="42"/>
  <c r="U166" i="42"/>
  <c r="S166" i="42"/>
  <c r="R166" i="42"/>
  <c r="K166" i="42"/>
  <c r="J166" i="42"/>
  <c r="I166" i="42"/>
  <c r="H166" i="42"/>
  <c r="G166" i="42"/>
  <c r="F166" i="42"/>
  <c r="V165" i="42"/>
  <c r="U165" i="42"/>
  <c r="S165" i="42"/>
  <c r="R165" i="42"/>
  <c r="K165" i="42"/>
  <c r="J165" i="42"/>
  <c r="I165" i="42"/>
  <c r="H165" i="42"/>
  <c r="G165" i="42"/>
  <c r="F165" i="42"/>
  <c r="X164" i="42"/>
  <c r="V164" i="42"/>
  <c r="U164" i="42"/>
  <c r="S164" i="42"/>
  <c r="R164" i="42"/>
  <c r="M164" i="42"/>
  <c r="L164" i="42"/>
  <c r="K164" i="42"/>
  <c r="J164" i="42"/>
  <c r="I164" i="42"/>
  <c r="H164" i="42"/>
  <c r="G164" i="42"/>
  <c r="F164" i="42"/>
  <c r="V159" i="42"/>
  <c r="U159" i="42"/>
  <c r="S159" i="42"/>
  <c r="R159" i="42"/>
  <c r="J159" i="42"/>
  <c r="I159" i="42"/>
  <c r="G159" i="42"/>
  <c r="F159" i="42"/>
  <c r="V158" i="42"/>
  <c r="U158" i="42"/>
  <c r="S158" i="42"/>
  <c r="R158" i="42"/>
  <c r="J158" i="42"/>
  <c r="I158" i="42"/>
  <c r="G158" i="42"/>
  <c r="F158" i="42"/>
  <c r="X157" i="42"/>
  <c r="V157" i="42"/>
  <c r="U157" i="42"/>
  <c r="S157" i="42"/>
  <c r="R157" i="42"/>
  <c r="L157" i="42"/>
  <c r="J157" i="42"/>
  <c r="I157" i="42"/>
  <c r="G157" i="42"/>
  <c r="F157" i="42"/>
  <c r="V153" i="42"/>
  <c r="U153" i="42"/>
  <c r="S153" i="42"/>
  <c r="R153" i="42"/>
  <c r="K153" i="42"/>
  <c r="J153" i="42"/>
  <c r="I153" i="42"/>
  <c r="H153" i="42"/>
  <c r="G153" i="42"/>
  <c r="F153" i="42"/>
  <c r="V152" i="42"/>
  <c r="U152" i="42"/>
  <c r="S152" i="42"/>
  <c r="R152" i="42"/>
  <c r="K152" i="42"/>
  <c r="J152" i="42"/>
  <c r="I152" i="42"/>
  <c r="H152" i="42"/>
  <c r="G152" i="42"/>
  <c r="F152" i="42"/>
  <c r="X151" i="42"/>
  <c r="V151" i="42"/>
  <c r="U151" i="42"/>
  <c r="S151" i="42"/>
  <c r="R151" i="42"/>
  <c r="M151" i="42"/>
  <c r="L151" i="42"/>
  <c r="K151" i="42"/>
  <c r="J151" i="42"/>
  <c r="I151" i="42"/>
  <c r="H151" i="42"/>
  <c r="G151" i="42"/>
  <c r="F151" i="42"/>
  <c r="V146" i="42"/>
  <c r="U146" i="42"/>
  <c r="S146" i="42"/>
  <c r="R146" i="42"/>
  <c r="J146" i="42"/>
  <c r="I146" i="42"/>
  <c r="G146" i="42"/>
  <c r="F146" i="42"/>
  <c r="V145" i="42"/>
  <c r="U145" i="42"/>
  <c r="S145" i="42"/>
  <c r="R145" i="42"/>
  <c r="J145" i="42"/>
  <c r="I145" i="42"/>
  <c r="G145" i="42"/>
  <c r="F145" i="42"/>
  <c r="X144" i="42"/>
  <c r="V144" i="42"/>
  <c r="U144" i="42"/>
  <c r="S144" i="42"/>
  <c r="R144" i="42"/>
  <c r="L144" i="42"/>
  <c r="J144" i="42"/>
  <c r="I144" i="42"/>
  <c r="G144" i="42"/>
  <c r="F144" i="42"/>
  <c r="V140" i="42"/>
  <c r="U140" i="42"/>
  <c r="S140" i="42"/>
  <c r="R140" i="42"/>
  <c r="K140" i="42"/>
  <c r="J140" i="42"/>
  <c r="I140" i="42"/>
  <c r="H140" i="42"/>
  <c r="G140" i="42"/>
  <c r="F140" i="42"/>
  <c r="V139" i="42"/>
  <c r="U139" i="42"/>
  <c r="S139" i="42"/>
  <c r="R139" i="42"/>
  <c r="K139" i="42"/>
  <c r="J139" i="42"/>
  <c r="I139" i="42"/>
  <c r="H139" i="42"/>
  <c r="G139" i="42"/>
  <c r="F139" i="42"/>
  <c r="X138" i="42"/>
  <c r="V138" i="42"/>
  <c r="U138" i="42"/>
  <c r="S138" i="42"/>
  <c r="R138" i="42"/>
  <c r="M138" i="42"/>
  <c r="L138" i="42"/>
  <c r="K138" i="42"/>
  <c r="J138" i="42"/>
  <c r="I138" i="42"/>
  <c r="H138" i="42"/>
  <c r="G138" i="42"/>
  <c r="F138" i="42"/>
  <c r="V133" i="42"/>
  <c r="U133" i="42"/>
  <c r="S133" i="42"/>
  <c r="R133" i="42"/>
  <c r="J133" i="42"/>
  <c r="I133" i="42"/>
  <c r="G133" i="42"/>
  <c r="F133" i="42"/>
  <c r="V132" i="42"/>
  <c r="U132" i="42"/>
  <c r="S132" i="42"/>
  <c r="R132" i="42"/>
  <c r="J132" i="42"/>
  <c r="I132" i="42"/>
  <c r="G132" i="42"/>
  <c r="F132" i="42"/>
  <c r="X131" i="42"/>
  <c r="V131" i="42"/>
  <c r="U131" i="42"/>
  <c r="S131" i="42"/>
  <c r="R131" i="42"/>
  <c r="L131" i="42"/>
  <c r="J131" i="42"/>
  <c r="I131" i="42"/>
  <c r="G131" i="42"/>
  <c r="F131" i="42"/>
  <c r="V127" i="42"/>
  <c r="U127" i="42"/>
  <c r="S127" i="42"/>
  <c r="R127" i="42"/>
  <c r="K127" i="42"/>
  <c r="J127" i="42"/>
  <c r="I127" i="42"/>
  <c r="H127" i="42"/>
  <c r="G127" i="42"/>
  <c r="F127" i="42"/>
  <c r="V126" i="42"/>
  <c r="U126" i="42"/>
  <c r="S126" i="42"/>
  <c r="R126" i="42"/>
  <c r="K126" i="42"/>
  <c r="J126" i="42"/>
  <c r="I126" i="42"/>
  <c r="H126" i="42"/>
  <c r="G126" i="42"/>
  <c r="F126" i="42"/>
  <c r="X125" i="42"/>
  <c r="V125" i="42"/>
  <c r="U125" i="42"/>
  <c r="S125" i="42"/>
  <c r="R125" i="42"/>
  <c r="M125" i="42"/>
  <c r="L125" i="42"/>
  <c r="K125" i="42"/>
  <c r="J125" i="42"/>
  <c r="I125" i="42"/>
  <c r="H125" i="42"/>
  <c r="G125" i="42"/>
  <c r="F125" i="42"/>
  <c r="V120" i="42"/>
  <c r="U120" i="42"/>
  <c r="S120" i="42"/>
  <c r="R120" i="42"/>
  <c r="J120" i="42"/>
  <c r="I120" i="42"/>
  <c r="G120" i="42"/>
  <c r="F120" i="42"/>
  <c r="V119" i="42"/>
  <c r="U119" i="42"/>
  <c r="S119" i="42"/>
  <c r="R119" i="42"/>
  <c r="J119" i="42"/>
  <c r="I119" i="42"/>
  <c r="G119" i="42"/>
  <c r="F119" i="42"/>
  <c r="X118" i="42"/>
  <c r="V118" i="42"/>
  <c r="U118" i="42"/>
  <c r="S118" i="42"/>
  <c r="R118" i="42"/>
  <c r="L118" i="42"/>
  <c r="J118" i="42"/>
  <c r="I118" i="42"/>
  <c r="G118" i="42"/>
  <c r="F118" i="42"/>
  <c r="V114" i="42"/>
  <c r="U114" i="42"/>
  <c r="S114" i="42"/>
  <c r="R114" i="42"/>
  <c r="K114" i="42"/>
  <c r="J114" i="42"/>
  <c r="I114" i="42"/>
  <c r="H114" i="42"/>
  <c r="G114" i="42"/>
  <c r="F114" i="42"/>
  <c r="V113" i="42"/>
  <c r="U113" i="42"/>
  <c r="S113" i="42"/>
  <c r="R113" i="42"/>
  <c r="K113" i="42"/>
  <c r="J113" i="42"/>
  <c r="I113" i="42"/>
  <c r="H113" i="42"/>
  <c r="G113" i="42"/>
  <c r="F113" i="42"/>
  <c r="X112" i="42"/>
  <c r="V112" i="42"/>
  <c r="U112" i="42"/>
  <c r="S112" i="42"/>
  <c r="R112" i="42"/>
  <c r="M112" i="42"/>
  <c r="L112" i="42"/>
  <c r="K112" i="42"/>
  <c r="J112" i="42"/>
  <c r="I112" i="42"/>
  <c r="H112" i="42"/>
  <c r="G112" i="42"/>
  <c r="F112" i="42"/>
  <c r="V107" i="42"/>
  <c r="U107" i="42"/>
  <c r="S107" i="42"/>
  <c r="R107" i="42"/>
  <c r="J107" i="42"/>
  <c r="I107" i="42"/>
  <c r="G107" i="42"/>
  <c r="F107" i="42"/>
  <c r="V106" i="42"/>
  <c r="U106" i="42"/>
  <c r="S106" i="42"/>
  <c r="R106" i="42"/>
  <c r="J106" i="42"/>
  <c r="I106" i="42"/>
  <c r="G106" i="42"/>
  <c r="F106" i="42"/>
  <c r="X105" i="42"/>
  <c r="V105" i="42"/>
  <c r="U105" i="42"/>
  <c r="S105" i="42"/>
  <c r="R105" i="42"/>
  <c r="L105" i="42"/>
  <c r="J105" i="42"/>
  <c r="I105" i="42"/>
  <c r="G105" i="42"/>
  <c r="F105" i="42"/>
  <c r="V101" i="42"/>
  <c r="U101" i="42"/>
  <c r="S101" i="42"/>
  <c r="R101" i="42"/>
  <c r="K101" i="42"/>
  <c r="J101" i="42"/>
  <c r="I101" i="42"/>
  <c r="H101" i="42"/>
  <c r="G101" i="42"/>
  <c r="F101" i="42"/>
  <c r="V100" i="42"/>
  <c r="U100" i="42"/>
  <c r="S100" i="42"/>
  <c r="R100" i="42"/>
  <c r="K100" i="42"/>
  <c r="J100" i="42"/>
  <c r="I100" i="42"/>
  <c r="H100" i="42"/>
  <c r="G100" i="42"/>
  <c r="F100" i="42"/>
  <c r="X99" i="42"/>
  <c r="V99" i="42"/>
  <c r="U99" i="42"/>
  <c r="S99" i="42"/>
  <c r="R99" i="42"/>
  <c r="M99" i="42"/>
  <c r="L99" i="42"/>
  <c r="K99" i="42"/>
  <c r="J99" i="42"/>
  <c r="I99" i="42"/>
  <c r="H99" i="42"/>
  <c r="G99" i="42"/>
  <c r="F99" i="42"/>
  <c r="V94" i="42"/>
  <c r="U94" i="42"/>
  <c r="S94" i="42"/>
  <c r="R94" i="42"/>
  <c r="J94" i="42"/>
  <c r="I94" i="42"/>
  <c r="G94" i="42"/>
  <c r="F94" i="42"/>
  <c r="V93" i="42"/>
  <c r="U93" i="42"/>
  <c r="S93" i="42"/>
  <c r="R93" i="42"/>
  <c r="J93" i="42"/>
  <c r="I93" i="42"/>
  <c r="G93" i="42"/>
  <c r="F93" i="42"/>
  <c r="X92" i="42"/>
  <c r="V92" i="42"/>
  <c r="U92" i="42"/>
  <c r="S92" i="42"/>
  <c r="R92" i="42"/>
  <c r="L92" i="42"/>
  <c r="J92" i="42"/>
  <c r="I92" i="42"/>
  <c r="G92" i="42"/>
  <c r="F92" i="42"/>
  <c r="V88" i="42"/>
  <c r="U88" i="42"/>
  <c r="S88" i="42"/>
  <c r="R88" i="42"/>
  <c r="K88" i="42"/>
  <c r="J88" i="42"/>
  <c r="I88" i="42"/>
  <c r="H88" i="42"/>
  <c r="G88" i="42"/>
  <c r="F88" i="42"/>
  <c r="V87" i="42"/>
  <c r="U87" i="42"/>
  <c r="S87" i="42"/>
  <c r="R87" i="42"/>
  <c r="K87" i="42"/>
  <c r="J87" i="42"/>
  <c r="I87" i="42"/>
  <c r="H87" i="42"/>
  <c r="G87" i="42"/>
  <c r="F87" i="42"/>
  <c r="X86" i="42"/>
  <c r="V86" i="42"/>
  <c r="U86" i="42"/>
  <c r="S86" i="42"/>
  <c r="R86" i="42"/>
  <c r="M86" i="42"/>
  <c r="L86" i="42"/>
  <c r="K86" i="42"/>
  <c r="J86" i="42"/>
  <c r="I86" i="42"/>
  <c r="H86" i="42"/>
  <c r="G86" i="42"/>
  <c r="F86" i="42"/>
  <c r="V81" i="42"/>
  <c r="U81" i="42"/>
  <c r="S81" i="42"/>
  <c r="R81" i="42"/>
  <c r="J81" i="42"/>
  <c r="I81" i="42"/>
  <c r="G81" i="42"/>
  <c r="F81" i="42"/>
  <c r="V80" i="42"/>
  <c r="U80" i="42"/>
  <c r="S80" i="42"/>
  <c r="R80" i="42"/>
  <c r="J80" i="42"/>
  <c r="I80" i="42"/>
  <c r="G80" i="42"/>
  <c r="F80" i="42"/>
  <c r="X79" i="42"/>
  <c r="V79" i="42"/>
  <c r="U79" i="42"/>
  <c r="S79" i="42"/>
  <c r="R79" i="42"/>
  <c r="L79" i="42"/>
  <c r="J79" i="42"/>
  <c r="I79" i="42"/>
  <c r="G79" i="42"/>
  <c r="F79" i="42"/>
  <c r="V75" i="42"/>
  <c r="U75" i="42"/>
  <c r="S75" i="42"/>
  <c r="R75" i="42"/>
  <c r="K75" i="42"/>
  <c r="J75" i="42"/>
  <c r="I75" i="42"/>
  <c r="H75" i="42"/>
  <c r="G75" i="42"/>
  <c r="F75" i="42"/>
  <c r="V74" i="42"/>
  <c r="U74" i="42"/>
  <c r="S74" i="42"/>
  <c r="R74" i="42"/>
  <c r="K74" i="42"/>
  <c r="J74" i="42"/>
  <c r="I74" i="42"/>
  <c r="H74" i="42"/>
  <c r="G74" i="42"/>
  <c r="F74" i="42"/>
  <c r="X73" i="42"/>
  <c r="V73" i="42"/>
  <c r="U73" i="42"/>
  <c r="S73" i="42"/>
  <c r="R73" i="42"/>
  <c r="M73" i="42"/>
  <c r="L73" i="42"/>
  <c r="K73" i="42"/>
  <c r="J73" i="42"/>
  <c r="I73" i="42"/>
  <c r="H73" i="42"/>
  <c r="G73" i="42"/>
  <c r="F73" i="42"/>
  <c r="V263" i="56"/>
  <c r="U263" i="56"/>
  <c r="S263" i="56"/>
  <c r="R263" i="56"/>
  <c r="J263" i="56"/>
  <c r="I263" i="56"/>
  <c r="G263" i="56"/>
  <c r="F263" i="56"/>
  <c r="V262" i="56"/>
  <c r="U262" i="56"/>
  <c r="S262" i="56"/>
  <c r="R262" i="56"/>
  <c r="J262" i="56"/>
  <c r="I262" i="56"/>
  <c r="G262" i="56"/>
  <c r="F262" i="56"/>
  <c r="X261" i="56"/>
  <c r="V261" i="56"/>
  <c r="U261" i="56"/>
  <c r="S261" i="56"/>
  <c r="R261" i="56"/>
  <c r="L261" i="56"/>
  <c r="J261" i="56"/>
  <c r="I261" i="56"/>
  <c r="G261" i="56"/>
  <c r="F261" i="56"/>
  <c r="V257" i="56"/>
  <c r="U257" i="56"/>
  <c r="S257" i="56"/>
  <c r="R257" i="56"/>
  <c r="K257" i="56"/>
  <c r="J257" i="56"/>
  <c r="I257" i="56"/>
  <c r="H257" i="56"/>
  <c r="G257" i="56"/>
  <c r="F257" i="56"/>
  <c r="V256" i="56"/>
  <c r="U256" i="56"/>
  <c r="S256" i="56"/>
  <c r="R256" i="56"/>
  <c r="K256" i="56"/>
  <c r="J256" i="56"/>
  <c r="I256" i="56"/>
  <c r="H256" i="56"/>
  <c r="G256" i="56"/>
  <c r="F256" i="56"/>
  <c r="X255" i="56"/>
  <c r="V255" i="56"/>
  <c r="U255" i="56"/>
  <c r="S255" i="56"/>
  <c r="R255" i="56"/>
  <c r="M255" i="56"/>
  <c r="L255" i="56"/>
  <c r="K255" i="56"/>
  <c r="J255" i="56"/>
  <c r="I255" i="56"/>
  <c r="H255" i="56"/>
  <c r="G255" i="56"/>
  <c r="F255" i="56"/>
  <c r="V250" i="56"/>
  <c r="U250" i="56"/>
  <c r="S250" i="56"/>
  <c r="R250" i="56"/>
  <c r="J250" i="56"/>
  <c r="I250" i="56"/>
  <c r="G250" i="56"/>
  <c r="F250" i="56"/>
  <c r="V249" i="56"/>
  <c r="U249" i="56"/>
  <c r="S249" i="56"/>
  <c r="R249" i="56"/>
  <c r="J249" i="56"/>
  <c r="I249" i="56"/>
  <c r="G249" i="56"/>
  <c r="F249" i="56"/>
  <c r="X248" i="56"/>
  <c r="V248" i="56"/>
  <c r="U248" i="56"/>
  <c r="S248" i="56"/>
  <c r="R248" i="56"/>
  <c r="L248" i="56"/>
  <c r="J248" i="56"/>
  <c r="I248" i="56"/>
  <c r="G248" i="56"/>
  <c r="F248" i="56"/>
  <c r="V244" i="56"/>
  <c r="U244" i="56"/>
  <c r="S244" i="56"/>
  <c r="R244" i="56"/>
  <c r="K244" i="56"/>
  <c r="J244" i="56"/>
  <c r="I244" i="56"/>
  <c r="H244" i="56"/>
  <c r="G244" i="56"/>
  <c r="F244" i="56"/>
  <c r="V243" i="56"/>
  <c r="U243" i="56"/>
  <c r="S243" i="56"/>
  <c r="R243" i="56"/>
  <c r="K243" i="56"/>
  <c r="J243" i="56"/>
  <c r="I243" i="56"/>
  <c r="H243" i="56"/>
  <c r="G243" i="56"/>
  <c r="F243" i="56"/>
  <c r="X242" i="56"/>
  <c r="V242" i="56"/>
  <c r="U242" i="56"/>
  <c r="S242" i="56"/>
  <c r="R242" i="56"/>
  <c r="M242" i="56"/>
  <c r="L242" i="56"/>
  <c r="K242" i="56"/>
  <c r="J242" i="56"/>
  <c r="I242" i="56"/>
  <c r="H242" i="56"/>
  <c r="G242" i="56"/>
  <c r="F242" i="56"/>
  <c r="V237" i="56"/>
  <c r="U237" i="56"/>
  <c r="S237" i="56"/>
  <c r="R237" i="56"/>
  <c r="J237" i="56"/>
  <c r="I237" i="56"/>
  <c r="G237" i="56"/>
  <c r="F237" i="56"/>
  <c r="V236" i="56"/>
  <c r="U236" i="56"/>
  <c r="S236" i="56"/>
  <c r="R236" i="56"/>
  <c r="J236" i="56"/>
  <c r="I236" i="56"/>
  <c r="G236" i="56"/>
  <c r="F236" i="56"/>
  <c r="X235" i="56"/>
  <c r="V235" i="56"/>
  <c r="U235" i="56"/>
  <c r="S235" i="56"/>
  <c r="R235" i="56"/>
  <c r="L235" i="56"/>
  <c r="J235" i="56"/>
  <c r="I235" i="56"/>
  <c r="G235" i="56"/>
  <c r="F235" i="56"/>
  <c r="V231" i="56"/>
  <c r="U231" i="56"/>
  <c r="S231" i="56"/>
  <c r="R231" i="56"/>
  <c r="K231" i="56"/>
  <c r="J231" i="56"/>
  <c r="I231" i="56"/>
  <c r="H231" i="56"/>
  <c r="G231" i="56"/>
  <c r="F231" i="56"/>
  <c r="V230" i="56"/>
  <c r="U230" i="56"/>
  <c r="S230" i="56"/>
  <c r="R230" i="56"/>
  <c r="K230" i="56"/>
  <c r="J230" i="56"/>
  <c r="I230" i="56"/>
  <c r="H230" i="56"/>
  <c r="G230" i="56"/>
  <c r="F230" i="56"/>
  <c r="X229" i="56"/>
  <c r="V229" i="56"/>
  <c r="U229" i="56"/>
  <c r="S229" i="56"/>
  <c r="R229" i="56"/>
  <c r="M229" i="56"/>
  <c r="L229" i="56"/>
  <c r="K229" i="56"/>
  <c r="J229" i="56"/>
  <c r="I229" i="56"/>
  <c r="H229" i="56"/>
  <c r="G229" i="56"/>
  <c r="F229" i="56"/>
  <c r="V224" i="56"/>
  <c r="U224" i="56"/>
  <c r="S224" i="56"/>
  <c r="R224" i="56"/>
  <c r="J224" i="56"/>
  <c r="I224" i="56"/>
  <c r="G224" i="56"/>
  <c r="F224" i="56"/>
  <c r="V223" i="56"/>
  <c r="U223" i="56"/>
  <c r="S223" i="56"/>
  <c r="R223" i="56"/>
  <c r="J223" i="56"/>
  <c r="I223" i="56"/>
  <c r="G223" i="56"/>
  <c r="F223" i="56"/>
  <c r="X222" i="56"/>
  <c r="V222" i="56"/>
  <c r="U222" i="56"/>
  <c r="S222" i="56"/>
  <c r="R222" i="56"/>
  <c r="L222" i="56"/>
  <c r="J222" i="56"/>
  <c r="I222" i="56"/>
  <c r="G222" i="56"/>
  <c r="F222" i="56"/>
  <c r="V218" i="56"/>
  <c r="U218" i="56"/>
  <c r="S218" i="56"/>
  <c r="R218" i="56"/>
  <c r="K218" i="56"/>
  <c r="J218" i="56"/>
  <c r="I218" i="56"/>
  <c r="H218" i="56"/>
  <c r="G218" i="56"/>
  <c r="F218" i="56"/>
  <c r="V217" i="56"/>
  <c r="U217" i="56"/>
  <c r="S217" i="56"/>
  <c r="R217" i="56"/>
  <c r="K217" i="56"/>
  <c r="J217" i="56"/>
  <c r="I217" i="56"/>
  <c r="H217" i="56"/>
  <c r="G217" i="56"/>
  <c r="F217" i="56"/>
  <c r="X216" i="56"/>
  <c r="V216" i="56"/>
  <c r="U216" i="56"/>
  <c r="S216" i="56"/>
  <c r="R216" i="56"/>
  <c r="M216" i="56"/>
  <c r="L216" i="56"/>
  <c r="K216" i="56"/>
  <c r="J216" i="56"/>
  <c r="I216" i="56"/>
  <c r="H216" i="56"/>
  <c r="G216" i="56"/>
  <c r="F216" i="56"/>
  <c r="V211" i="56"/>
  <c r="U211" i="56"/>
  <c r="S211" i="56"/>
  <c r="R211" i="56"/>
  <c r="J211" i="56"/>
  <c r="I211" i="56"/>
  <c r="G211" i="56"/>
  <c r="F211" i="56"/>
  <c r="V210" i="56"/>
  <c r="U210" i="56"/>
  <c r="S210" i="56"/>
  <c r="R210" i="56"/>
  <c r="J210" i="56"/>
  <c r="I210" i="56"/>
  <c r="G210" i="56"/>
  <c r="F210" i="56"/>
  <c r="X209" i="56"/>
  <c r="V209" i="56"/>
  <c r="U209" i="56"/>
  <c r="S209" i="56"/>
  <c r="R209" i="56"/>
  <c r="L209" i="56"/>
  <c r="J209" i="56"/>
  <c r="I209" i="56"/>
  <c r="G209" i="56"/>
  <c r="F209" i="56"/>
  <c r="V205" i="56"/>
  <c r="U205" i="56"/>
  <c r="S205" i="56"/>
  <c r="R205" i="56"/>
  <c r="K205" i="56"/>
  <c r="J205" i="56"/>
  <c r="I205" i="56"/>
  <c r="H205" i="56"/>
  <c r="G205" i="56"/>
  <c r="F205" i="56"/>
  <c r="V204" i="56"/>
  <c r="U204" i="56"/>
  <c r="S204" i="56"/>
  <c r="R204" i="56"/>
  <c r="K204" i="56"/>
  <c r="J204" i="56"/>
  <c r="I204" i="56"/>
  <c r="H204" i="56"/>
  <c r="G204" i="56"/>
  <c r="F204" i="56"/>
  <c r="X203" i="56"/>
  <c r="V203" i="56"/>
  <c r="U203" i="56"/>
  <c r="S203" i="56"/>
  <c r="R203" i="56"/>
  <c r="M203" i="56"/>
  <c r="L203" i="56"/>
  <c r="K203" i="56"/>
  <c r="J203" i="56"/>
  <c r="I203" i="56"/>
  <c r="H203" i="56"/>
  <c r="G203" i="56"/>
  <c r="F203" i="56"/>
  <c r="V198" i="56"/>
  <c r="U198" i="56"/>
  <c r="S198" i="56"/>
  <c r="R198" i="56"/>
  <c r="J198" i="56"/>
  <c r="I198" i="56"/>
  <c r="G198" i="56"/>
  <c r="F198" i="56"/>
  <c r="V197" i="56"/>
  <c r="U197" i="56"/>
  <c r="S197" i="56"/>
  <c r="R197" i="56"/>
  <c r="J197" i="56"/>
  <c r="I197" i="56"/>
  <c r="G197" i="56"/>
  <c r="F197" i="56"/>
  <c r="X196" i="56"/>
  <c r="V196" i="56"/>
  <c r="U196" i="56"/>
  <c r="S196" i="56"/>
  <c r="R196" i="56"/>
  <c r="L196" i="56"/>
  <c r="J196" i="56"/>
  <c r="I196" i="56"/>
  <c r="G196" i="56"/>
  <c r="F196" i="56"/>
  <c r="V192" i="56"/>
  <c r="U192" i="56"/>
  <c r="S192" i="56"/>
  <c r="R192" i="56"/>
  <c r="K192" i="56"/>
  <c r="J192" i="56"/>
  <c r="I192" i="56"/>
  <c r="H192" i="56"/>
  <c r="G192" i="56"/>
  <c r="F192" i="56"/>
  <c r="V191" i="56"/>
  <c r="U191" i="56"/>
  <c r="S191" i="56"/>
  <c r="R191" i="56"/>
  <c r="K191" i="56"/>
  <c r="J191" i="56"/>
  <c r="I191" i="56"/>
  <c r="H191" i="56"/>
  <c r="G191" i="56"/>
  <c r="F191" i="56"/>
  <c r="X190" i="56"/>
  <c r="V190" i="56"/>
  <c r="U190" i="56"/>
  <c r="S190" i="56"/>
  <c r="R190" i="56"/>
  <c r="M190" i="56"/>
  <c r="L190" i="56"/>
  <c r="K190" i="56"/>
  <c r="J190" i="56"/>
  <c r="I190" i="56"/>
  <c r="H190" i="56"/>
  <c r="G190" i="56"/>
  <c r="F190" i="56"/>
  <c r="V185" i="56"/>
  <c r="U185" i="56"/>
  <c r="S185" i="56"/>
  <c r="R185" i="56"/>
  <c r="J185" i="56"/>
  <c r="I185" i="56"/>
  <c r="G185" i="56"/>
  <c r="F185" i="56"/>
  <c r="V184" i="56"/>
  <c r="U184" i="56"/>
  <c r="S184" i="56"/>
  <c r="R184" i="56"/>
  <c r="J184" i="56"/>
  <c r="I184" i="56"/>
  <c r="G184" i="56"/>
  <c r="F184" i="56"/>
  <c r="X183" i="56"/>
  <c r="V183" i="56"/>
  <c r="U183" i="56"/>
  <c r="S183" i="56"/>
  <c r="R183" i="56"/>
  <c r="L183" i="56"/>
  <c r="J183" i="56"/>
  <c r="I183" i="56"/>
  <c r="G183" i="56"/>
  <c r="F183" i="56"/>
  <c r="V179" i="56"/>
  <c r="U179" i="56"/>
  <c r="S179" i="56"/>
  <c r="R179" i="56"/>
  <c r="K179" i="56"/>
  <c r="J179" i="56"/>
  <c r="I179" i="56"/>
  <c r="H179" i="56"/>
  <c r="G179" i="56"/>
  <c r="F179" i="56"/>
  <c r="V178" i="56"/>
  <c r="U178" i="56"/>
  <c r="S178" i="56"/>
  <c r="R178" i="56"/>
  <c r="K178" i="56"/>
  <c r="J178" i="56"/>
  <c r="I178" i="56"/>
  <c r="H178" i="56"/>
  <c r="G178" i="56"/>
  <c r="F178" i="56"/>
  <c r="X177" i="56"/>
  <c r="V177" i="56"/>
  <c r="U177" i="56"/>
  <c r="S177" i="56"/>
  <c r="R177" i="56"/>
  <c r="M177" i="56"/>
  <c r="L177" i="56"/>
  <c r="K177" i="56"/>
  <c r="J177" i="56"/>
  <c r="I177" i="56"/>
  <c r="H177" i="56"/>
  <c r="G177" i="56"/>
  <c r="F177" i="56"/>
  <c r="V172" i="56"/>
  <c r="U172" i="56"/>
  <c r="S172" i="56"/>
  <c r="R172" i="56"/>
  <c r="J172" i="56"/>
  <c r="I172" i="56"/>
  <c r="G172" i="56"/>
  <c r="F172" i="56"/>
  <c r="V171" i="56"/>
  <c r="U171" i="56"/>
  <c r="S171" i="56"/>
  <c r="R171" i="56"/>
  <c r="J171" i="56"/>
  <c r="I171" i="56"/>
  <c r="G171" i="56"/>
  <c r="F171" i="56"/>
  <c r="X170" i="56"/>
  <c r="V170" i="56"/>
  <c r="U170" i="56"/>
  <c r="S170" i="56"/>
  <c r="R170" i="56"/>
  <c r="L170" i="56"/>
  <c r="J170" i="56"/>
  <c r="I170" i="56"/>
  <c r="G170" i="56"/>
  <c r="F170" i="56"/>
  <c r="V166" i="56"/>
  <c r="U166" i="56"/>
  <c r="S166" i="56"/>
  <c r="R166" i="56"/>
  <c r="K166" i="56"/>
  <c r="J166" i="56"/>
  <c r="I166" i="56"/>
  <c r="H166" i="56"/>
  <c r="G166" i="56"/>
  <c r="F166" i="56"/>
  <c r="V165" i="56"/>
  <c r="U165" i="56"/>
  <c r="S165" i="56"/>
  <c r="R165" i="56"/>
  <c r="K165" i="56"/>
  <c r="J165" i="56"/>
  <c r="I165" i="56"/>
  <c r="H165" i="56"/>
  <c r="G165" i="56"/>
  <c r="F165" i="56"/>
  <c r="X164" i="56"/>
  <c r="V164" i="56"/>
  <c r="U164" i="56"/>
  <c r="S164" i="56"/>
  <c r="R164" i="56"/>
  <c r="M164" i="56"/>
  <c r="L164" i="56"/>
  <c r="K164" i="56"/>
  <c r="J164" i="56"/>
  <c r="I164" i="56"/>
  <c r="H164" i="56"/>
  <c r="G164" i="56"/>
  <c r="F164" i="56"/>
  <c r="V159" i="56"/>
  <c r="U159" i="56"/>
  <c r="S159" i="56"/>
  <c r="R159" i="56"/>
  <c r="J159" i="56"/>
  <c r="I159" i="56"/>
  <c r="G159" i="56"/>
  <c r="F159" i="56"/>
  <c r="V158" i="56"/>
  <c r="U158" i="56"/>
  <c r="S158" i="56"/>
  <c r="R158" i="56"/>
  <c r="J158" i="56"/>
  <c r="I158" i="56"/>
  <c r="G158" i="56"/>
  <c r="F158" i="56"/>
  <c r="X157" i="56"/>
  <c r="V157" i="56"/>
  <c r="U157" i="56"/>
  <c r="S157" i="56"/>
  <c r="R157" i="56"/>
  <c r="L157" i="56"/>
  <c r="J157" i="56"/>
  <c r="I157" i="56"/>
  <c r="G157" i="56"/>
  <c r="F157" i="56"/>
  <c r="V153" i="56"/>
  <c r="U153" i="56"/>
  <c r="S153" i="56"/>
  <c r="R153" i="56"/>
  <c r="K153" i="56"/>
  <c r="J153" i="56"/>
  <c r="I153" i="56"/>
  <c r="H153" i="56"/>
  <c r="G153" i="56"/>
  <c r="F153" i="56"/>
  <c r="V152" i="56"/>
  <c r="U152" i="56"/>
  <c r="S152" i="56"/>
  <c r="R152" i="56"/>
  <c r="K152" i="56"/>
  <c r="J152" i="56"/>
  <c r="I152" i="56"/>
  <c r="H152" i="56"/>
  <c r="G152" i="56"/>
  <c r="F152" i="56"/>
  <c r="X151" i="56"/>
  <c r="V151" i="56"/>
  <c r="U151" i="56"/>
  <c r="S151" i="56"/>
  <c r="R151" i="56"/>
  <c r="M151" i="56"/>
  <c r="L151" i="56"/>
  <c r="K151" i="56"/>
  <c r="J151" i="56"/>
  <c r="I151" i="56"/>
  <c r="H151" i="56"/>
  <c r="G151" i="56"/>
  <c r="F151" i="56"/>
  <c r="V146" i="56"/>
  <c r="U146" i="56"/>
  <c r="S146" i="56"/>
  <c r="R146" i="56"/>
  <c r="J146" i="56"/>
  <c r="I146" i="56"/>
  <c r="G146" i="56"/>
  <c r="F146" i="56"/>
  <c r="V145" i="56"/>
  <c r="U145" i="56"/>
  <c r="S145" i="56"/>
  <c r="R145" i="56"/>
  <c r="J145" i="56"/>
  <c r="I145" i="56"/>
  <c r="G145" i="56"/>
  <c r="F145" i="56"/>
  <c r="X144" i="56"/>
  <c r="V144" i="56"/>
  <c r="U144" i="56"/>
  <c r="S144" i="56"/>
  <c r="R144" i="56"/>
  <c r="L144" i="56"/>
  <c r="J144" i="56"/>
  <c r="I144" i="56"/>
  <c r="G144" i="56"/>
  <c r="F144" i="56"/>
  <c r="V140" i="56"/>
  <c r="U140" i="56"/>
  <c r="S140" i="56"/>
  <c r="R140" i="56"/>
  <c r="K140" i="56"/>
  <c r="J140" i="56"/>
  <c r="I140" i="56"/>
  <c r="H140" i="56"/>
  <c r="G140" i="56"/>
  <c r="F140" i="56"/>
  <c r="V139" i="56"/>
  <c r="U139" i="56"/>
  <c r="S139" i="56"/>
  <c r="R139" i="56"/>
  <c r="K139" i="56"/>
  <c r="J139" i="56"/>
  <c r="I139" i="56"/>
  <c r="H139" i="56"/>
  <c r="G139" i="56"/>
  <c r="F139" i="56"/>
  <c r="X138" i="56"/>
  <c r="V138" i="56"/>
  <c r="U138" i="56"/>
  <c r="S138" i="56"/>
  <c r="R138" i="56"/>
  <c r="M138" i="56"/>
  <c r="L138" i="56"/>
  <c r="K138" i="56"/>
  <c r="J138" i="56"/>
  <c r="I138" i="56"/>
  <c r="H138" i="56"/>
  <c r="G138" i="56"/>
  <c r="F138" i="56"/>
  <c r="V133" i="56"/>
  <c r="U133" i="56"/>
  <c r="S133" i="56"/>
  <c r="R133" i="56"/>
  <c r="J133" i="56"/>
  <c r="I133" i="56"/>
  <c r="G133" i="56"/>
  <c r="F133" i="56"/>
  <c r="V132" i="56"/>
  <c r="U132" i="56"/>
  <c r="S132" i="56"/>
  <c r="R132" i="56"/>
  <c r="J132" i="56"/>
  <c r="I132" i="56"/>
  <c r="G132" i="56"/>
  <c r="F132" i="56"/>
  <c r="X131" i="56"/>
  <c r="V131" i="56"/>
  <c r="U131" i="56"/>
  <c r="S131" i="56"/>
  <c r="R131" i="56"/>
  <c r="L131" i="56"/>
  <c r="J131" i="56"/>
  <c r="I131" i="56"/>
  <c r="G131" i="56"/>
  <c r="F131" i="56"/>
  <c r="V127" i="56"/>
  <c r="U127" i="56"/>
  <c r="S127" i="56"/>
  <c r="R127" i="56"/>
  <c r="K127" i="56"/>
  <c r="J127" i="56"/>
  <c r="I127" i="56"/>
  <c r="H127" i="56"/>
  <c r="G127" i="56"/>
  <c r="F127" i="56"/>
  <c r="V126" i="56"/>
  <c r="U126" i="56"/>
  <c r="S126" i="56"/>
  <c r="R126" i="56"/>
  <c r="K126" i="56"/>
  <c r="J126" i="56"/>
  <c r="I126" i="56"/>
  <c r="H126" i="56"/>
  <c r="G126" i="56"/>
  <c r="F126" i="56"/>
  <c r="X125" i="56"/>
  <c r="V125" i="56"/>
  <c r="U125" i="56"/>
  <c r="S125" i="56"/>
  <c r="R125" i="56"/>
  <c r="M125" i="56"/>
  <c r="L125" i="56"/>
  <c r="K125" i="56"/>
  <c r="J125" i="56"/>
  <c r="I125" i="56"/>
  <c r="H125" i="56"/>
  <c r="G125" i="56"/>
  <c r="F125" i="56"/>
  <c r="V120" i="56"/>
  <c r="U120" i="56"/>
  <c r="S120" i="56"/>
  <c r="R120" i="56"/>
  <c r="J120" i="56"/>
  <c r="I120" i="56"/>
  <c r="G120" i="56"/>
  <c r="F120" i="56"/>
  <c r="V119" i="56"/>
  <c r="U119" i="56"/>
  <c r="S119" i="56"/>
  <c r="R119" i="56"/>
  <c r="J119" i="56"/>
  <c r="I119" i="56"/>
  <c r="G119" i="56"/>
  <c r="F119" i="56"/>
  <c r="X118" i="56"/>
  <c r="V118" i="56"/>
  <c r="U118" i="56"/>
  <c r="S118" i="56"/>
  <c r="R118" i="56"/>
  <c r="L118" i="56"/>
  <c r="J118" i="56"/>
  <c r="I118" i="56"/>
  <c r="G118" i="56"/>
  <c r="F118" i="56"/>
  <c r="V114" i="56"/>
  <c r="U114" i="56"/>
  <c r="S114" i="56"/>
  <c r="R114" i="56"/>
  <c r="K114" i="56"/>
  <c r="J114" i="56"/>
  <c r="I114" i="56"/>
  <c r="H114" i="56"/>
  <c r="G114" i="56"/>
  <c r="F114" i="56"/>
  <c r="V113" i="56"/>
  <c r="U113" i="56"/>
  <c r="S113" i="56"/>
  <c r="R113" i="56"/>
  <c r="K113" i="56"/>
  <c r="J113" i="56"/>
  <c r="I113" i="56"/>
  <c r="H113" i="56"/>
  <c r="G113" i="56"/>
  <c r="F113" i="56"/>
  <c r="X112" i="56"/>
  <c r="V112" i="56"/>
  <c r="U112" i="56"/>
  <c r="S112" i="56"/>
  <c r="R112" i="56"/>
  <c r="M112" i="56"/>
  <c r="L112" i="56"/>
  <c r="K112" i="56"/>
  <c r="J112" i="56"/>
  <c r="I112" i="56"/>
  <c r="H112" i="56"/>
  <c r="G112" i="56"/>
  <c r="F112" i="56"/>
  <c r="V107" i="56"/>
  <c r="U107" i="56"/>
  <c r="S107" i="56"/>
  <c r="R107" i="56"/>
  <c r="J107" i="56"/>
  <c r="I107" i="56"/>
  <c r="G107" i="56"/>
  <c r="F107" i="56"/>
  <c r="V106" i="56"/>
  <c r="U106" i="56"/>
  <c r="S106" i="56"/>
  <c r="R106" i="56"/>
  <c r="J106" i="56"/>
  <c r="I106" i="56"/>
  <c r="G106" i="56"/>
  <c r="F106" i="56"/>
  <c r="X105" i="56"/>
  <c r="V105" i="56"/>
  <c r="U105" i="56"/>
  <c r="S105" i="56"/>
  <c r="R105" i="56"/>
  <c r="L105" i="56"/>
  <c r="J105" i="56"/>
  <c r="I105" i="56"/>
  <c r="G105" i="56"/>
  <c r="F105" i="56"/>
  <c r="V101" i="56"/>
  <c r="U101" i="56"/>
  <c r="S101" i="56"/>
  <c r="R101" i="56"/>
  <c r="K101" i="56"/>
  <c r="J101" i="56"/>
  <c r="I101" i="56"/>
  <c r="H101" i="56"/>
  <c r="G101" i="56"/>
  <c r="F101" i="56"/>
  <c r="V100" i="56"/>
  <c r="U100" i="56"/>
  <c r="S100" i="56"/>
  <c r="R100" i="56"/>
  <c r="K100" i="56"/>
  <c r="J100" i="56"/>
  <c r="I100" i="56"/>
  <c r="H100" i="56"/>
  <c r="G100" i="56"/>
  <c r="F100" i="56"/>
  <c r="X99" i="56"/>
  <c r="V99" i="56"/>
  <c r="U99" i="56"/>
  <c r="S99" i="56"/>
  <c r="R99" i="56"/>
  <c r="M99" i="56"/>
  <c r="L99" i="56"/>
  <c r="K99" i="56"/>
  <c r="J99" i="56"/>
  <c r="I99" i="56"/>
  <c r="H99" i="56"/>
  <c r="G99" i="56"/>
  <c r="F99" i="56"/>
  <c r="V94" i="56"/>
  <c r="U94" i="56"/>
  <c r="S94" i="56"/>
  <c r="R94" i="56"/>
  <c r="J94" i="56"/>
  <c r="I94" i="56"/>
  <c r="G94" i="56"/>
  <c r="F94" i="56"/>
  <c r="V93" i="56"/>
  <c r="U93" i="56"/>
  <c r="S93" i="56"/>
  <c r="R93" i="56"/>
  <c r="J93" i="56"/>
  <c r="I93" i="56"/>
  <c r="G93" i="56"/>
  <c r="F93" i="56"/>
  <c r="X92" i="56"/>
  <c r="V92" i="56"/>
  <c r="U92" i="56"/>
  <c r="S92" i="56"/>
  <c r="R92" i="56"/>
  <c r="L92" i="56"/>
  <c r="J92" i="56"/>
  <c r="I92" i="56"/>
  <c r="G92" i="56"/>
  <c r="F92" i="56"/>
  <c r="V88" i="56"/>
  <c r="U88" i="56"/>
  <c r="S88" i="56"/>
  <c r="R88" i="56"/>
  <c r="K88" i="56"/>
  <c r="J88" i="56"/>
  <c r="I88" i="56"/>
  <c r="H88" i="56"/>
  <c r="G88" i="56"/>
  <c r="F88" i="56"/>
  <c r="V87" i="56"/>
  <c r="U87" i="56"/>
  <c r="S87" i="56"/>
  <c r="R87" i="56"/>
  <c r="K87" i="56"/>
  <c r="J87" i="56"/>
  <c r="I87" i="56"/>
  <c r="H87" i="56"/>
  <c r="G87" i="56"/>
  <c r="F87" i="56"/>
  <c r="X86" i="56"/>
  <c r="V86" i="56"/>
  <c r="U86" i="56"/>
  <c r="S86" i="56"/>
  <c r="R86" i="56"/>
  <c r="M86" i="56"/>
  <c r="L86" i="56"/>
  <c r="K86" i="56"/>
  <c r="J86" i="56"/>
  <c r="I86" i="56"/>
  <c r="H86" i="56"/>
  <c r="G86" i="56"/>
  <c r="F86" i="56"/>
  <c r="V81" i="56"/>
  <c r="U81" i="56"/>
  <c r="S81" i="56"/>
  <c r="R81" i="56"/>
  <c r="J81" i="56"/>
  <c r="I81" i="56"/>
  <c r="G81" i="56"/>
  <c r="F81" i="56"/>
  <c r="V80" i="56"/>
  <c r="U80" i="56"/>
  <c r="S80" i="56"/>
  <c r="R80" i="56"/>
  <c r="J80" i="56"/>
  <c r="I80" i="56"/>
  <c r="G80" i="56"/>
  <c r="F80" i="56"/>
  <c r="X79" i="56"/>
  <c r="V79" i="56"/>
  <c r="U79" i="56"/>
  <c r="S79" i="56"/>
  <c r="R79" i="56"/>
  <c r="L79" i="56"/>
  <c r="J79" i="56"/>
  <c r="I79" i="56"/>
  <c r="G79" i="56"/>
  <c r="F79" i="56"/>
  <c r="V75" i="56"/>
  <c r="U75" i="56"/>
  <c r="S75" i="56"/>
  <c r="R75" i="56"/>
  <c r="K75" i="56"/>
  <c r="J75" i="56"/>
  <c r="I75" i="56"/>
  <c r="H75" i="56"/>
  <c r="G75" i="56"/>
  <c r="F75" i="56"/>
  <c r="V74" i="56"/>
  <c r="U74" i="56"/>
  <c r="S74" i="56"/>
  <c r="R74" i="56"/>
  <c r="K74" i="56"/>
  <c r="J74" i="56"/>
  <c r="I74" i="56"/>
  <c r="H74" i="56"/>
  <c r="G74" i="56"/>
  <c r="F74" i="56"/>
  <c r="X73" i="56"/>
  <c r="V73" i="56"/>
  <c r="U73" i="56"/>
  <c r="S73" i="56"/>
  <c r="R73" i="56"/>
  <c r="M73" i="56"/>
  <c r="L73" i="56"/>
  <c r="K73" i="56"/>
  <c r="J73" i="56"/>
  <c r="I73" i="56"/>
  <c r="H73" i="56"/>
  <c r="G73" i="56"/>
  <c r="F73" i="56"/>
  <c r="V263" i="40"/>
  <c r="U263" i="40"/>
  <c r="S263" i="40"/>
  <c r="R263" i="40"/>
  <c r="J263" i="40"/>
  <c r="I263" i="40"/>
  <c r="G263" i="40"/>
  <c r="F263" i="40"/>
  <c r="V262" i="40"/>
  <c r="U262" i="40"/>
  <c r="S262" i="40"/>
  <c r="R262" i="40"/>
  <c r="J262" i="40"/>
  <c r="I262" i="40"/>
  <c r="G262" i="40"/>
  <c r="F262" i="40"/>
  <c r="X261" i="40"/>
  <c r="V261" i="40"/>
  <c r="U261" i="40"/>
  <c r="S261" i="40"/>
  <c r="R261" i="40"/>
  <c r="L261" i="40"/>
  <c r="J261" i="40"/>
  <c r="I261" i="40"/>
  <c r="G261" i="40"/>
  <c r="F261" i="40"/>
  <c r="V257" i="40"/>
  <c r="U257" i="40"/>
  <c r="S257" i="40"/>
  <c r="R257" i="40"/>
  <c r="K257" i="40"/>
  <c r="J257" i="40"/>
  <c r="I257" i="40"/>
  <c r="H257" i="40"/>
  <c r="G257" i="40"/>
  <c r="F257" i="40"/>
  <c r="V256" i="40"/>
  <c r="U256" i="40"/>
  <c r="S256" i="40"/>
  <c r="R256" i="40"/>
  <c r="K256" i="40"/>
  <c r="J256" i="40"/>
  <c r="I256" i="40"/>
  <c r="H256" i="40"/>
  <c r="G256" i="40"/>
  <c r="F256" i="40"/>
  <c r="X255" i="40"/>
  <c r="V255" i="40"/>
  <c r="U255" i="40"/>
  <c r="S255" i="40"/>
  <c r="R255" i="40"/>
  <c r="M255" i="40"/>
  <c r="L255" i="40"/>
  <c r="K255" i="40"/>
  <c r="J255" i="40"/>
  <c r="I255" i="40"/>
  <c r="H255" i="40"/>
  <c r="G255" i="40"/>
  <c r="F255" i="40"/>
  <c r="V250" i="40"/>
  <c r="U250" i="40"/>
  <c r="S250" i="40"/>
  <c r="R250" i="40"/>
  <c r="J250" i="40"/>
  <c r="I250" i="40"/>
  <c r="G250" i="40"/>
  <c r="F250" i="40"/>
  <c r="V249" i="40"/>
  <c r="U249" i="40"/>
  <c r="S249" i="40"/>
  <c r="R249" i="40"/>
  <c r="J249" i="40"/>
  <c r="I249" i="40"/>
  <c r="G249" i="40"/>
  <c r="F249" i="40"/>
  <c r="X248" i="40"/>
  <c r="V248" i="40"/>
  <c r="U248" i="40"/>
  <c r="S248" i="40"/>
  <c r="R248" i="40"/>
  <c r="L248" i="40"/>
  <c r="J248" i="40"/>
  <c r="I248" i="40"/>
  <c r="G248" i="40"/>
  <c r="F248" i="40"/>
  <c r="V244" i="40"/>
  <c r="U244" i="40"/>
  <c r="S244" i="40"/>
  <c r="R244" i="40"/>
  <c r="K244" i="40"/>
  <c r="J244" i="40"/>
  <c r="I244" i="40"/>
  <c r="H244" i="40"/>
  <c r="G244" i="40"/>
  <c r="F244" i="40"/>
  <c r="V243" i="40"/>
  <c r="U243" i="40"/>
  <c r="S243" i="40"/>
  <c r="R243" i="40"/>
  <c r="K243" i="40"/>
  <c r="J243" i="40"/>
  <c r="I243" i="40"/>
  <c r="H243" i="40"/>
  <c r="G243" i="40"/>
  <c r="F243" i="40"/>
  <c r="X242" i="40"/>
  <c r="V242" i="40"/>
  <c r="U242" i="40"/>
  <c r="S242" i="40"/>
  <c r="R242" i="40"/>
  <c r="M242" i="40"/>
  <c r="L242" i="40"/>
  <c r="K242" i="40"/>
  <c r="J242" i="40"/>
  <c r="I242" i="40"/>
  <c r="H242" i="40"/>
  <c r="G242" i="40"/>
  <c r="F242" i="40"/>
  <c r="V237" i="40"/>
  <c r="U237" i="40"/>
  <c r="S237" i="40"/>
  <c r="R237" i="40"/>
  <c r="J237" i="40"/>
  <c r="I237" i="40"/>
  <c r="G237" i="40"/>
  <c r="F237" i="40"/>
  <c r="V236" i="40"/>
  <c r="U236" i="40"/>
  <c r="S236" i="40"/>
  <c r="R236" i="40"/>
  <c r="J236" i="40"/>
  <c r="I236" i="40"/>
  <c r="G236" i="40"/>
  <c r="F236" i="40"/>
  <c r="X235" i="40"/>
  <c r="V235" i="40"/>
  <c r="U235" i="40"/>
  <c r="S235" i="40"/>
  <c r="R235" i="40"/>
  <c r="L235" i="40"/>
  <c r="J235" i="40"/>
  <c r="I235" i="40"/>
  <c r="G235" i="40"/>
  <c r="F235" i="40"/>
  <c r="V231" i="40"/>
  <c r="U231" i="40"/>
  <c r="S231" i="40"/>
  <c r="R231" i="40"/>
  <c r="K231" i="40"/>
  <c r="J231" i="40"/>
  <c r="I231" i="40"/>
  <c r="H231" i="40"/>
  <c r="G231" i="40"/>
  <c r="F231" i="40"/>
  <c r="V230" i="40"/>
  <c r="U230" i="40"/>
  <c r="S230" i="40"/>
  <c r="R230" i="40"/>
  <c r="K230" i="40"/>
  <c r="J230" i="40"/>
  <c r="I230" i="40"/>
  <c r="H230" i="40"/>
  <c r="G230" i="40"/>
  <c r="F230" i="40"/>
  <c r="X229" i="40"/>
  <c r="V229" i="40"/>
  <c r="U229" i="40"/>
  <c r="S229" i="40"/>
  <c r="R229" i="40"/>
  <c r="M229" i="40"/>
  <c r="L229" i="40"/>
  <c r="K229" i="40"/>
  <c r="J229" i="40"/>
  <c r="I229" i="40"/>
  <c r="H229" i="40"/>
  <c r="G229" i="40"/>
  <c r="F229" i="40"/>
  <c r="V224" i="40"/>
  <c r="U224" i="40"/>
  <c r="S224" i="40"/>
  <c r="R224" i="40"/>
  <c r="J224" i="40"/>
  <c r="I224" i="40"/>
  <c r="G224" i="40"/>
  <c r="F224" i="40"/>
  <c r="V223" i="40"/>
  <c r="U223" i="40"/>
  <c r="S223" i="40"/>
  <c r="R223" i="40"/>
  <c r="J223" i="40"/>
  <c r="I223" i="40"/>
  <c r="G223" i="40"/>
  <c r="F223" i="40"/>
  <c r="X222" i="40"/>
  <c r="V222" i="40"/>
  <c r="U222" i="40"/>
  <c r="S222" i="40"/>
  <c r="R222" i="40"/>
  <c r="L222" i="40"/>
  <c r="J222" i="40"/>
  <c r="I222" i="40"/>
  <c r="G222" i="40"/>
  <c r="F222" i="40"/>
  <c r="V218" i="40"/>
  <c r="U218" i="40"/>
  <c r="S218" i="40"/>
  <c r="R218" i="40"/>
  <c r="K218" i="40"/>
  <c r="J218" i="40"/>
  <c r="I218" i="40"/>
  <c r="H218" i="40"/>
  <c r="G218" i="40"/>
  <c r="F218" i="40"/>
  <c r="V217" i="40"/>
  <c r="U217" i="40"/>
  <c r="S217" i="40"/>
  <c r="R217" i="40"/>
  <c r="K217" i="40"/>
  <c r="J217" i="40"/>
  <c r="I217" i="40"/>
  <c r="H217" i="40"/>
  <c r="G217" i="40"/>
  <c r="F217" i="40"/>
  <c r="X216" i="40"/>
  <c r="V216" i="40"/>
  <c r="U216" i="40"/>
  <c r="S216" i="40"/>
  <c r="R216" i="40"/>
  <c r="M216" i="40"/>
  <c r="L216" i="40"/>
  <c r="K216" i="40"/>
  <c r="J216" i="40"/>
  <c r="I216" i="40"/>
  <c r="H216" i="40"/>
  <c r="G216" i="40"/>
  <c r="F216" i="40"/>
  <c r="V211" i="40"/>
  <c r="U211" i="40"/>
  <c r="S211" i="40"/>
  <c r="R211" i="40"/>
  <c r="J211" i="40"/>
  <c r="I211" i="40"/>
  <c r="G211" i="40"/>
  <c r="F211" i="40"/>
  <c r="V210" i="40"/>
  <c r="U210" i="40"/>
  <c r="S210" i="40"/>
  <c r="R210" i="40"/>
  <c r="J210" i="40"/>
  <c r="I210" i="40"/>
  <c r="G210" i="40"/>
  <c r="F210" i="40"/>
  <c r="X209" i="40"/>
  <c r="V209" i="40"/>
  <c r="U209" i="40"/>
  <c r="S209" i="40"/>
  <c r="R209" i="40"/>
  <c r="L209" i="40"/>
  <c r="J209" i="40"/>
  <c r="I209" i="40"/>
  <c r="G209" i="40"/>
  <c r="F209" i="40"/>
  <c r="V205" i="40"/>
  <c r="U205" i="40"/>
  <c r="S205" i="40"/>
  <c r="R205" i="40"/>
  <c r="K205" i="40"/>
  <c r="J205" i="40"/>
  <c r="I205" i="40"/>
  <c r="H205" i="40"/>
  <c r="G205" i="40"/>
  <c r="F205" i="40"/>
  <c r="V204" i="40"/>
  <c r="U204" i="40"/>
  <c r="S204" i="40"/>
  <c r="R204" i="40"/>
  <c r="K204" i="40"/>
  <c r="J204" i="40"/>
  <c r="I204" i="40"/>
  <c r="H204" i="40"/>
  <c r="G204" i="40"/>
  <c r="F204" i="40"/>
  <c r="X203" i="40"/>
  <c r="V203" i="40"/>
  <c r="U203" i="40"/>
  <c r="S203" i="40"/>
  <c r="R203" i="40"/>
  <c r="M203" i="40"/>
  <c r="L203" i="40"/>
  <c r="K203" i="40"/>
  <c r="J203" i="40"/>
  <c r="I203" i="40"/>
  <c r="H203" i="40"/>
  <c r="G203" i="40"/>
  <c r="F203" i="40"/>
  <c r="V198" i="40"/>
  <c r="U198" i="40"/>
  <c r="S198" i="40"/>
  <c r="R198" i="40"/>
  <c r="J198" i="40"/>
  <c r="I198" i="40"/>
  <c r="G198" i="40"/>
  <c r="F198" i="40"/>
  <c r="V197" i="40"/>
  <c r="U197" i="40"/>
  <c r="S197" i="40"/>
  <c r="R197" i="40"/>
  <c r="J197" i="40"/>
  <c r="I197" i="40"/>
  <c r="G197" i="40"/>
  <c r="F197" i="40"/>
  <c r="X196" i="40"/>
  <c r="V196" i="40"/>
  <c r="U196" i="40"/>
  <c r="S196" i="40"/>
  <c r="R196" i="40"/>
  <c r="L196" i="40"/>
  <c r="J196" i="40"/>
  <c r="I196" i="40"/>
  <c r="G196" i="40"/>
  <c r="F196" i="40"/>
  <c r="V192" i="40"/>
  <c r="U192" i="40"/>
  <c r="S192" i="40"/>
  <c r="R192" i="40"/>
  <c r="K192" i="40"/>
  <c r="J192" i="40"/>
  <c r="I192" i="40"/>
  <c r="H192" i="40"/>
  <c r="G192" i="40"/>
  <c r="F192" i="40"/>
  <c r="V191" i="40"/>
  <c r="U191" i="40"/>
  <c r="S191" i="40"/>
  <c r="R191" i="40"/>
  <c r="K191" i="40"/>
  <c r="J191" i="40"/>
  <c r="I191" i="40"/>
  <c r="H191" i="40"/>
  <c r="G191" i="40"/>
  <c r="F191" i="40"/>
  <c r="X190" i="40"/>
  <c r="V190" i="40"/>
  <c r="U190" i="40"/>
  <c r="S190" i="40"/>
  <c r="R190" i="40"/>
  <c r="M190" i="40"/>
  <c r="L190" i="40"/>
  <c r="K190" i="40"/>
  <c r="J190" i="40"/>
  <c r="I190" i="40"/>
  <c r="H190" i="40"/>
  <c r="G190" i="40"/>
  <c r="F190" i="40"/>
  <c r="V185" i="40"/>
  <c r="U185" i="40"/>
  <c r="S185" i="40"/>
  <c r="R185" i="40"/>
  <c r="J185" i="40"/>
  <c r="I185" i="40"/>
  <c r="G185" i="40"/>
  <c r="F185" i="40"/>
  <c r="V184" i="40"/>
  <c r="U184" i="40"/>
  <c r="S184" i="40"/>
  <c r="R184" i="40"/>
  <c r="J184" i="40"/>
  <c r="I184" i="40"/>
  <c r="G184" i="40"/>
  <c r="F184" i="40"/>
  <c r="X183" i="40"/>
  <c r="V183" i="40"/>
  <c r="U183" i="40"/>
  <c r="S183" i="40"/>
  <c r="R183" i="40"/>
  <c r="L183" i="40"/>
  <c r="J183" i="40"/>
  <c r="I183" i="40"/>
  <c r="G183" i="40"/>
  <c r="F183" i="40"/>
  <c r="V179" i="40"/>
  <c r="U179" i="40"/>
  <c r="S179" i="40"/>
  <c r="R179" i="40"/>
  <c r="K179" i="40"/>
  <c r="J179" i="40"/>
  <c r="I179" i="40"/>
  <c r="H179" i="40"/>
  <c r="G179" i="40"/>
  <c r="F179" i="40"/>
  <c r="V178" i="40"/>
  <c r="U178" i="40"/>
  <c r="S178" i="40"/>
  <c r="R178" i="40"/>
  <c r="K178" i="40"/>
  <c r="J178" i="40"/>
  <c r="I178" i="40"/>
  <c r="H178" i="40"/>
  <c r="G178" i="40"/>
  <c r="F178" i="40"/>
  <c r="X177" i="40"/>
  <c r="V177" i="40"/>
  <c r="U177" i="40"/>
  <c r="S177" i="40"/>
  <c r="R177" i="40"/>
  <c r="M177" i="40"/>
  <c r="L177" i="40"/>
  <c r="K177" i="40"/>
  <c r="J177" i="40"/>
  <c r="I177" i="40"/>
  <c r="H177" i="40"/>
  <c r="G177" i="40"/>
  <c r="F177" i="40"/>
  <c r="V172" i="40"/>
  <c r="U172" i="40"/>
  <c r="S172" i="40"/>
  <c r="R172" i="40"/>
  <c r="J172" i="40"/>
  <c r="I172" i="40"/>
  <c r="G172" i="40"/>
  <c r="F172" i="40"/>
  <c r="V171" i="40"/>
  <c r="U171" i="40"/>
  <c r="S171" i="40"/>
  <c r="R171" i="40"/>
  <c r="J171" i="40"/>
  <c r="I171" i="40"/>
  <c r="G171" i="40"/>
  <c r="F171" i="40"/>
  <c r="X170" i="40"/>
  <c r="V170" i="40"/>
  <c r="U170" i="40"/>
  <c r="S170" i="40"/>
  <c r="R170" i="40"/>
  <c r="L170" i="40"/>
  <c r="J170" i="40"/>
  <c r="I170" i="40"/>
  <c r="G170" i="40"/>
  <c r="F170" i="40"/>
  <c r="V166" i="40"/>
  <c r="U166" i="40"/>
  <c r="S166" i="40"/>
  <c r="R166" i="40"/>
  <c r="K166" i="40"/>
  <c r="J166" i="40"/>
  <c r="I166" i="40"/>
  <c r="H166" i="40"/>
  <c r="G166" i="40"/>
  <c r="F166" i="40"/>
  <c r="V165" i="40"/>
  <c r="U165" i="40"/>
  <c r="S165" i="40"/>
  <c r="R165" i="40"/>
  <c r="K165" i="40"/>
  <c r="J165" i="40"/>
  <c r="I165" i="40"/>
  <c r="H165" i="40"/>
  <c r="G165" i="40"/>
  <c r="F165" i="40"/>
  <c r="X164" i="40"/>
  <c r="V164" i="40"/>
  <c r="U164" i="40"/>
  <c r="S164" i="40"/>
  <c r="R164" i="40"/>
  <c r="M164" i="40"/>
  <c r="L164" i="40"/>
  <c r="K164" i="40"/>
  <c r="J164" i="40"/>
  <c r="I164" i="40"/>
  <c r="H164" i="40"/>
  <c r="G164" i="40"/>
  <c r="F164" i="40"/>
  <c r="V159" i="40"/>
  <c r="U159" i="40"/>
  <c r="S159" i="40"/>
  <c r="R159" i="40"/>
  <c r="J159" i="40"/>
  <c r="I159" i="40"/>
  <c r="G159" i="40"/>
  <c r="F159" i="40"/>
  <c r="V158" i="40"/>
  <c r="U158" i="40"/>
  <c r="S158" i="40"/>
  <c r="R158" i="40"/>
  <c r="J158" i="40"/>
  <c r="I158" i="40"/>
  <c r="G158" i="40"/>
  <c r="F158" i="40"/>
  <c r="X157" i="40"/>
  <c r="V157" i="40"/>
  <c r="U157" i="40"/>
  <c r="S157" i="40"/>
  <c r="R157" i="40"/>
  <c r="L157" i="40"/>
  <c r="J157" i="40"/>
  <c r="I157" i="40"/>
  <c r="G157" i="40"/>
  <c r="F157" i="40"/>
  <c r="V153" i="40"/>
  <c r="U153" i="40"/>
  <c r="S153" i="40"/>
  <c r="R153" i="40"/>
  <c r="K153" i="40"/>
  <c r="J153" i="40"/>
  <c r="I153" i="40"/>
  <c r="H153" i="40"/>
  <c r="G153" i="40"/>
  <c r="F153" i="40"/>
  <c r="V152" i="40"/>
  <c r="U152" i="40"/>
  <c r="S152" i="40"/>
  <c r="R152" i="40"/>
  <c r="K152" i="40"/>
  <c r="J152" i="40"/>
  <c r="I152" i="40"/>
  <c r="H152" i="40"/>
  <c r="G152" i="40"/>
  <c r="F152" i="40"/>
  <c r="X151" i="40"/>
  <c r="V151" i="40"/>
  <c r="U151" i="40"/>
  <c r="S151" i="40"/>
  <c r="R151" i="40"/>
  <c r="M151" i="40"/>
  <c r="L151" i="40"/>
  <c r="K151" i="40"/>
  <c r="J151" i="40"/>
  <c r="I151" i="40"/>
  <c r="H151" i="40"/>
  <c r="G151" i="40"/>
  <c r="F151" i="40"/>
  <c r="V146" i="40"/>
  <c r="U146" i="40"/>
  <c r="S146" i="40"/>
  <c r="R146" i="40"/>
  <c r="J146" i="40"/>
  <c r="I146" i="40"/>
  <c r="G146" i="40"/>
  <c r="F146" i="40"/>
  <c r="V145" i="40"/>
  <c r="U145" i="40"/>
  <c r="S145" i="40"/>
  <c r="R145" i="40"/>
  <c r="J145" i="40"/>
  <c r="I145" i="40"/>
  <c r="G145" i="40"/>
  <c r="F145" i="40"/>
  <c r="X144" i="40"/>
  <c r="V144" i="40"/>
  <c r="U144" i="40"/>
  <c r="S144" i="40"/>
  <c r="R144" i="40"/>
  <c r="L144" i="40"/>
  <c r="J144" i="40"/>
  <c r="I144" i="40"/>
  <c r="G144" i="40"/>
  <c r="F144" i="40"/>
  <c r="V140" i="40"/>
  <c r="U140" i="40"/>
  <c r="S140" i="40"/>
  <c r="R140" i="40"/>
  <c r="K140" i="40"/>
  <c r="J140" i="40"/>
  <c r="I140" i="40"/>
  <c r="H140" i="40"/>
  <c r="G140" i="40"/>
  <c r="F140" i="40"/>
  <c r="V139" i="40"/>
  <c r="U139" i="40"/>
  <c r="S139" i="40"/>
  <c r="R139" i="40"/>
  <c r="K139" i="40"/>
  <c r="J139" i="40"/>
  <c r="I139" i="40"/>
  <c r="H139" i="40"/>
  <c r="G139" i="40"/>
  <c r="F139" i="40"/>
  <c r="X138" i="40"/>
  <c r="V138" i="40"/>
  <c r="U138" i="40"/>
  <c r="S138" i="40"/>
  <c r="R138" i="40"/>
  <c r="M138" i="40"/>
  <c r="L138" i="40"/>
  <c r="K138" i="40"/>
  <c r="J138" i="40"/>
  <c r="I138" i="40"/>
  <c r="H138" i="40"/>
  <c r="G138" i="40"/>
  <c r="F138" i="40"/>
  <c r="V133" i="40"/>
  <c r="U133" i="40"/>
  <c r="S133" i="40"/>
  <c r="R133" i="40"/>
  <c r="J133" i="40"/>
  <c r="I133" i="40"/>
  <c r="G133" i="40"/>
  <c r="F133" i="40"/>
  <c r="V132" i="40"/>
  <c r="U132" i="40"/>
  <c r="S132" i="40"/>
  <c r="R132" i="40"/>
  <c r="J132" i="40"/>
  <c r="I132" i="40"/>
  <c r="G132" i="40"/>
  <c r="F132" i="40"/>
  <c r="X131" i="40"/>
  <c r="V131" i="40"/>
  <c r="U131" i="40"/>
  <c r="S131" i="40"/>
  <c r="R131" i="40"/>
  <c r="L131" i="40"/>
  <c r="J131" i="40"/>
  <c r="I131" i="40"/>
  <c r="G131" i="40"/>
  <c r="F131" i="40"/>
  <c r="V127" i="40"/>
  <c r="U127" i="40"/>
  <c r="S127" i="40"/>
  <c r="R127" i="40"/>
  <c r="K127" i="40"/>
  <c r="J127" i="40"/>
  <c r="I127" i="40"/>
  <c r="H127" i="40"/>
  <c r="G127" i="40"/>
  <c r="F127" i="40"/>
  <c r="V126" i="40"/>
  <c r="U126" i="40"/>
  <c r="S126" i="40"/>
  <c r="R126" i="40"/>
  <c r="K126" i="40"/>
  <c r="J126" i="40"/>
  <c r="I126" i="40"/>
  <c r="H126" i="40"/>
  <c r="G126" i="40"/>
  <c r="F126" i="40"/>
  <c r="X125" i="40"/>
  <c r="V125" i="40"/>
  <c r="U125" i="40"/>
  <c r="S125" i="40"/>
  <c r="R125" i="40"/>
  <c r="M125" i="40"/>
  <c r="L125" i="40"/>
  <c r="K125" i="40"/>
  <c r="J125" i="40"/>
  <c r="I125" i="40"/>
  <c r="H125" i="40"/>
  <c r="G125" i="40"/>
  <c r="F125" i="40"/>
  <c r="V120" i="40"/>
  <c r="U120" i="40"/>
  <c r="S120" i="40"/>
  <c r="R120" i="40"/>
  <c r="J120" i="40"/>
  <c r="I120" i="40"/>
  <c r="G120" i="40"/>
  <c r="F120" i="40"/>
  <c r="V119" i="40"/>
  <c r="U119" i="40"/>
  <c r="S119" i="40"/>
  <c r="R119" i="40"/>
  <c r="J119" i="40"/>
  <c r="I119" i="40"/>
  <c r="G119" i="40"/>
  <c r="F119" i="40"/>
  <c r="X118" i="40"/>
  <c r="V118" i="40"/>
  <c r="U118" i="40"/>
  <c r="S118" i="40"/>
  <c r="R118" i="40"/>
  <c r="L118" i="40"/>
  <c r="J118" i="40"/>
  <c r="I118" i="40"/>
  <c r="G118" i="40"/>
  <c r="F118" i="40"/>
  <c r="V114" i="40"/>
  <c r="U114" i="40"/>
  <c r="S114" i="40"/>
  <c r="R114" i="40"/>
  <c r="K114" i="40"/>
  <c r="J114" i="40"/>
  <c r="I114" i="40"/>
  <c r="H114" i="40"/>
  <c r="G114" i="40"/>
  <c r="F114" i="40"/>
  <c r="V113" i="40"/>
  <c r="U113" i="40"/>
  <c r="S113" i="40"/>
  <c r="R113" i="40"/>
  <c r="K113" i="40"/>
  <c r="J113" i="40"/>
  <c r="I113" i="40"/>
  <c r="H113" i="40"/>
  <c r="G113" i="40"/>
  <c r="F113" i="40"/>
  <c r="X112" i="40"/>
  <c r="V112" i="40"/>
  <c r="U112" i="40"/>
  <c r="S112" i="40"/>
  <c r="R112" i="40"/>
  <c r="M112" i="40"/>
  <c r="L112" i="40"/>
  <c r="K112" i="40"/>
  <c r="J112" i="40"/>
  <c r="I112" i="40"/>
  <c r="H112" i="40"/>
  <c r="G112" i="40"/>
  <c r="F112" i="40"/>
  <c r="V107" i="40"/>
  <c r="U107" i="40"/>
  <c r="S107" i="40"/>
  <c r="R107" i="40"/>
  <c r="J107" i="40"/>
  <c r="I107" i="40"/>
  <c r="G107" i="40"/>
  <c r="F107" i="40"/>
  <c r="V106" i="40"/>
  <c r="U106" i="40"/>
  <c r="S106" i="40"/>
  <c r="R106" i="40"/>
  <c r="J106" i="40"/>
  <c r="I106" i="40"/>
  <c r="G106" i="40"/>
  <c r="F106" i="40"/>
  <c r="X105" i="40"/>
  <c r="V105" i="40"/>
  <c r="U105" i="40"/>
  <c r="S105" i="40"/>
  <c r="R105" i="40"/>
  <c r="L105" i="40"/>
  <c r="J105" i="40"/>
  <c r="I105" i="40"/>
  <c r="G105" i="40"/>
  <c r="F105" i="40"/>
  <c r="V101" i="40"/>
  <c r="U101" i="40"/>
  <c r="S101" i="40"/>
  <c r="R101" i="40"/>
  <c r="K101" i="40"/>
  <c r="J101" i="40"/>
  <c r="I101" i="40"/>
  <c r="H101" i="40"/>
  <c r="G101" i="40"/>
  <c r="F101" i="40"/>
  <c r="V100" i="40"/>
  <c r="U100" i="40"/>
  <c r="S100" i="40"/>
  <c r="R100" i="40"/>
  <c r="K100" i="40"/>
  <c r="J100" i="40"/>
  <c r="I100" i="40"/>
  <c r="H100" i="40"/>
  <c r="G100" i="40"/>
  <c r="F100" i="40"/>
  <c r="X99" i="40"/>
  <c r="V99" i="40"/>
  <c r="U99" i="40"/>
  <c r="S99" i="40"/>
  <c r="R99" i="40"/>
  <c r="M99" i="40"/>
  <c r="L99" i="40"/>
  <c r="K99" i="40"/>
  <c r="J99" i="40"/>
  <c r="I99" i="40"/>
  <c r="H99" i="40"/>
  <c r="G99" i="40"/>
  <c r="F99" i="40"/>
  <c r="V94" i="40"/>
  <c r="U94" i="40"/>
  <c r="S94" i="40"/>
  <c r="R94" i="40"/>
  <c r="J94" i="40"/>
  <c r="I94" i="40"/>
  <c r="G94" i="40"/>
  <c r="F94" i="40"/>
  <c r="V93" i="40"/>
  <c r="U93" i="40"/>
  <c r="S93" i="40"/>
  <c r="R93" i="40"/>
  <c r="J93" i="40"/>
  <c r="I93" i="40"/>
  <c r="G93" i="40"/>
  <c r="F93" i="40"/>
  <c r="X92" i="40"/>
  <c r="V92" i="40"/>
  <c r="U92" i="40"/>
  <c r="S92" i="40"/>
  <c r="R92" i="40"/>
  <c r="L92" i="40"/>
  <c r="J92" i="40"/>
  <c r="I92" i="40"/>
  <c r="G92" i="40"/>
  <c r="F92" i="40"/>
  <c r="V88" i="40"/>
  <c r="U88" i="40"/>
  <c r="S88" i="40"/>
  <c r="R88" i="40"/>
  <c r="K88" i="40"/>
  <c r="J88" i="40"/>
  <c r="I88" i="40"/>
  <c r="H88" i="40"/>
  <c r="G88" i="40"/>
  <c r="F88" i="40"/>
  <c r="V87" i="40"/>
  <c r="U87" i="40"/>
  <c r="S87" i="40"/>
  <c r="R87" i="40"/>
  <c r="K87" i="40"/>
  <c r="J87" i="40"/>
  <c r="I87" i="40"/>
  <c r="H87" i="40"/>
  <c r="G87" i="40"/>
  <c r="F87" i="40"/>
  <c r="X86" i="40"/>
  <c r="V86" i="40"/>
  <c r="U86" i="40"/>
  <c r="S86" i="40"/>
  <c r="R86" i="40"/>
  <c r="M86" i="40"/>
  <c r="L86" i="40"/>
  <c r="K86" i="40"/>
  <c r="J86" i="40"/>
  <c r="I86" i="40"/>
  <c r="H86" i="40"/>
  <c r="G86" i="40"/>
  <c r="F86" i="40"/>
  <c r="V81" i="40"/>
  <c r="U81" i="40"/>
  <c r="S81" i="40"/>
  <c r="R81" i="40"/>
  <c r="J81" i="40"/>
  <c r="I81" i="40"/>
  <c r="G81" i="40"/>
  <c r="F81" i="40"/>
  <c r="V80" i="40"/>
  <c r="U80" i="40"/>
  <c r="S80" i="40"/>
  <c r="R80" i="40"/>
  <c r="J80" i="40"/>
  <c r="I80" i="40"/>
  <c r="G80" i="40"/>
  <c r="F80" i="40"/>
  <c r="X79" i="40"/>
  <c r="V79" i="40"/>
  <c r="U79" i="40"/>
  <c r="S79" i="40"/>
  <c r="R79" i="40"/>
  <c r="L79" i="40"/>
  <c r="J79" i="40"/>
  <c r="I79" i="40"/>
  <c r="G79" i="40"/>
  <c r="F79" i="40"/>
  <c r="V75" i="40"/>
  <c r="U75" i="40"/>
  <c r="S75" i="40"/>
  <c r="R75" i="40"/>
  <c r="K75" i="40"/>
  <c r="J75" i="40"/>
  <c r="I75" i="40"/>
  <c r="H75" i="40"/>
  <c r="G75" i="40"/>
  <c r="F75" i="40"/>
  <c r="V74" i="40"/>
  <c r="U74" i="40"/>
  <c r="S74" i="40"/>
  <c r="R74" i="40"/>
  <c r="K74" i="40"/>
  <c r="J74" i="40"/>
  <c r="I74" i="40"/>
  <c r="H74" i="40"/>
  <c r="G74" i="40"/>
  <c r="F74" i="40"/>
  <c r="X73" i="40"/>
  <c r="V73" i="40"/>
  <c r="U73" i="40"/>
  <c r="S73" i="40"/>
  <c r="R73" i="40"/>
  <c r="M73" i="40"/>
  <c r="L73" i="40"/>
  <c r="K73" i="40"/>
  <c r="J73" i="40"/>
  <c r="I73" i="40"/>
  <c r="H73" i="40"/>
  <c r="G73" i="40"/>
  <c r="F73" i="40"/>
  <c r="V263" i="55"/>
  <c r="U263" i="55"/>
  <c r="S263" i="55"/>
  <c r="R263" i="55"/>
  <c r="J263" i="55"/>
  <c r="I263" i="55"/>
  <c r="G263" i="55"/>
  <c r="F263" i="55"/>
  <c r="V262" i="55"/>
  <c r="U262" i="55"/>
  <c r="S262" i="55"/>
  <c r="R262" i="55"/>
  <c r="J262" i="55"/>
  <c r="I262" i="55"/>
  <c r="G262" i="55"/>
  <c r="F262" i="55"/>
  <c r="X261" i="55"/>
  <c r="V261" i="55"/>
  <c r="U261" i="55"/>
  <c r="S261" i="55"/>
  <c r="R261" i="55"/>
  <c r="L261" i="55"/>
  <c r="J261" i="55"/>
  <c r="I261" i="55"/>
  <c r="G261" i="55"/>
  <c r="F261" i="55"/>
  <c r="V257" i="55"/>
  <c r="U257" i="55"/>
  <c r="S257" i="55"/>
  <c r="R257" i="55"/>
  <c r="K257" i="55"/>
  <c r="J257" i="55"/>
  <c r="I257" i="55"/>
  <c r="H257" i="55"/>
  <c r="G257" i="55"/>
  <c r="F257" i="55"/>
  <c r="V256" i="55"/>
  <c r="U256" i="55"/>
  <c r="S256" i="55"/>
  <c r="R256" i="55"/>
  <c r="K256" i="55"/>
  <c r="J256" i="55"/>
  <c r="I256" i="55"/>
  <c r="H256" i="55"/>
  <c r="G256" i="55"/>
  <c r="F256" i="55"/>
  <c r="X255" i="55"/>
  <c r="V255" i="55"/>
  <c r="U255" i="55"/>
  <c r="S255" i="55"/>
  <c r="R255" i="55"/>
  <c r="M255" i="55"/>
  <c r="L255" i="55"/>
  <c r="K255" i="55"/>
  <c r="J255" i="55"/>
  <c r="I255" i="55"/>
  <c r="H255" i="55"/>
  <c r="G255" i="55"/>
  <c r="F255" i="55"/>
  <c r="V250" i="55"/>
  <c r="U250" i="55"/>
  <c r="S250" i="55"/>
  <c r="R250" i="55"/>
  <c r="J250" i="55"/>
  <c r="I250" i="55"/>
  <c r="G250" i="55"/>
  <c r="F250" i="55"/>
  <c r="V249" i="55"/>
  <c r="U249" i="55"/>
  <c r="S249" i="55"/>
  <c r="R249" i="55"/>
  <c r="J249" i="55"/>
  <c r="I249" i="55"/>
  <c r="G249" i="55"/>
  <c r="F249" i="55"/>
  <c r="X248" i="55"/>
  <c r="V248" i="55"/>
  <c r="U248" i="55"/>
  <c r="S248" i="55"/>
  <c r="R248" i="55"/>
  <c r="L248" i="55"/>
  <c r="J248" i="55"/>
  <c r="I248" i="55"/>
  <c r="G248" i="55"/>
  <c r="F248" i="55"/>
  <c r="V244" i="55"/>
  <c r="U244" i="55"/>
  <c r="S244" i="55"/>
  <c r="R244" i="55"/>
  <c r="K244" i="55"/>
  <c r="J244" i="55"/>
  <c r="I244" i="55"/>
  <c r="H244" i="55"/>
  <c r="G244" i="55"/>
  <c r="F244" i="55"/>
  <c r="V243" i="55"/>
  <c r="U243" i="55"/>
  <c r="S243" i="55"/>
  <c r="R243" i="55"/>
  <c r="K243" i="55"/>
  <c r="J243" i="55"/>
  <c r="I243" i="55"/>
  <c r="H243" i="55"/>
  <c r="G243" i="55"/>
  <c r="F243" i="55"/>
  <c r="X242" i="55"/>
  <c r="V242" i="55"/>
  <c r="U242" i="55"/>
  <c r="S242" i="55"/>
  <c r="R242" i="55"/>
  <c r="M242" i="55"/>
  <c r="L242" i="55"/>
  <c r="K242" i="55"/>
  <c r="J242" i="55"/>
  <c r="I242" i="55"/>
  <c r="H242" i="55"/>
  <c r="G242" i="55"/>
  <c r="F242" i="55"/>
  <c r="V237" i="55"/>
  <c r="U237" i="55"/>
  <c r="S237" i="55"/>
  <c r="R237" i="55"/>
  <c r="J237" i="55"/>
  <c r="I237" i="55"/>
  <c r="G237" i="55"/>
  <c r="F237" i="55"/>
  <c r="V236" i="55"/>
  <c r="U236" i="55"/>
  <c r="S236" i="55"/>
  <c r="R236" i="55"/>
  <c r="J236" i="55"/>
  <c r="I236" i="55"/>
  <c r="G236" i="55"/>
  <c r="F236" i="55"/>
  <c r="X235" i="55"/>
  <c r="V235" i="55"/>
  <c r="U235" i="55"/>
  <c r="S235" i="55"/>
  <c r="R235" i="55"/>
  <c r="L235" i="55"/>
  <c r="J235" i="55"/>
  <c r="I235" i="55"/>
  <c r="G235" i="55"/>
  <c r="F235" i="55"/>
  <c r="V231" i="55"/>
  <c r="U231" i="55"/>
  <c r="S231" i="55"/>
  <c r="R231" i="55"/>
  <c r="K231" i="55"/>
  <c r="J231" i="55"/>
  <c r="I231" i="55"/>
  <c r="H231" i="55"/>
  <c r="G231" i="55"/>
  <c r="F231" i="55"/>
  <c r="V230" i="55"/>
  <c r="U230" i="55"/>
  <c r="S230" i="55"/>
  <c r="R230" i="55"/>
  <c r="K230" i="55"/>
  <c r="J230" i="55"/>
  <c r="I230" i="55"/>
  <c r="H230" i="55"/>
  <c r="G230" i="55"/>
  <c r="F230" i="55"/>
  <c r="X229" i="55"/>
  <c r="V229" i="55"/>
  <c r="U229" i="55"/>
  <c r="S229" i="55"/>
  <c r="R229" i="55"/>
  <c r="M229" i="55"/>
  <c r="L229" i="55"/>
  <c r="K229" i="55"/>
  <c r="J229" i="55"/>
  <c r="I229" i="55"/>
  <c r="H229" i="55"/>
  <c r="G229" i="55"/>
  <c r="F229" i="55"/>
  <c r="V224" i="55"/>
  <c r="U224" i="55"/>
  <c r="S224" i="55"/>
  <c r="R224" i="55"/>
  <c r="J224" i="55"/>
  <c r="I224" i="55"/>
  <c r="G224" i="55"/>
  <c r="F224" i="55"/>
  <c r="V223" i="55"/>
  <c r="U223" i="55"/>
  <c r="S223" i="55"/>
  <c r="R223" i="55"/>
  <c r="J223" i="55"/>
  <c r="I223" i="55"/>
  <c r="G223" i="55"/>
  <c r="F223" i="55"/>
  <c r="X222" i="55"/>
  <c r="V222" i="55"/>
  <c r="U222" i="55"/>
  <c r="S222" i="55"/>
  <c r="R222" i="55"/>
  <c r="L222" i="55"/>
  <c r="J222" i="55"/>
  <c r="I222" i="55"/>
  <c r="G222" i="55"/>
  <c r="F222" i="55"/>
  <c r="V218" i="55"/>
  <c r="U218" i="55"/>
  <c r="S218" i="55"/>
  <c r="R218" i="55"/>
  <c r="K218" i="55"/>
  <c r="J218" i="55"/>
  <c r="I218" i="55"/>
  <c r="H218" i="55"/>
  <c r="G218" i="55"/>
  <c r="F218" i="55"/>
  <c r="V217" i="55"/>
  <c r="U217" i="55"/>
  <c r="S217" i="55"/>
  <c r="R217" i="55"/>
  <c r="K217" i="55"/>
  <c r="J217" i="55"/>
  <c r="I217" i="55"/>
  <c r="H217" i="55"/>
  <c r="G217" i="55"/>
  <c r="F217" i="55"/>
  <c r="X216" i="55"/>
  <c r="V216" i="55"/>
  <c r="U216" i="55"/>
  <c r="S216" i="55"/>
  <c r="R216" i="55"/>
  <c r="M216" i="55"/>
  <c r="L216" i="55"/>
  <c r="K216" i="55"/>
  <c r="J216" i="55"/>
  <c r="I216" i="55"/>
  <c r="H216" i="55"/>
  <c r="G216" i="55"/>
  <c r="F216" i="55"/>
  <c r="V211" i="55"/>
  <c r="U211" i="55"/>
  <c r="S211" i="55"/>
  <c r="R211" i="55"/>
  <c r="J211" i="55"/>
  <c r="I211" i="55"/>
  <c r="G211" i="55"/>
  <c r="F211" i="55"/>
  <c r="V210" i="55"/>
  <c r="U210" i="55"/>
  <c r="S210" i="55"/>
  <c r="R210" i="55"/>
  <c r="J210" i="55"/>
  <c r="I210" i="55"/>
  <c r="G210" i="55"/>
  <c r="F210" i="55"/>
  <c r="X209" i="55"/>
  <c r="V209" i="55"/>
  <c r="U209" i="55"/>
  <c r="S209" i="55"/>
  <c r="R209" i="55"/>
  <c r="L209" i="55"/>
  <c r="J209" i="55"/>
  <c r="I209" i="55"/>
  <c r="G209" i="55"/>
  <c r="F209" i="55"/>
  <c r="V205" i="55"/>
  <c r="U205" i="55"/>
  <c r="S205" i="55"/>
  <c r="R205" i="55"/>
  <c r="K205" i="55"/>
  <c r="J205" i="55"/>
  <c r="I205" i="55"/>
  <c r="H205" i="55"/>
  <c r="G205" i="55"/>
  <c r="F205" i="55"/>
  <c r="V204" i="55"/>
  <c r="U204" i="55"/>
  <c r="S204" i="55"/>
  <c r="R204" i="55"/>
  <c r="K204" i="55"/>
  <c r="J204" i="55"/>
  <c r="I204" i="55"/>
  <c r="H204" i="55"/>
  <c r="G204" i="55"/>
  <c r="F204" i="55"/>
  <c r="X203" i="55"/>
  <c r="V203" i="55"/>
  <c r="U203" i="55"/>
  <c r="S203" i="55"/>
  <c r="R203" i="55"/>
  <c r="M203" i="55"/>
  <c r="L203" i="55"/>
  <c r="K203" i="55"/>
  <c r="J203" i="55"/>
  <c r="I203" i="55"/>
  <c r="H203" i="55"/>
  <c r="G203" i="55"/>
  <c r="F203" i="55"/>
  <c r="V198" i="55"/>
  <c r="U198" i="55"/>
  <c r="S198" i="55"/>
  <c r="R198" i="55"/>
  <c r="J198" i="55"/>
  <c r="I198" i="55"/>
  <c r="G198" i="55"/>
  <c r="F198" i="55"/>
  <c r="V197" i="55"/>
  <c r="U197" i="55"/>
  <c r="S197" i="55"/>
  <c r="R197" i="55"/>
  <c r="J197" i="55"/>
  <c r="I197" i="55"/>
  <c r="G197" i="55"/>
  <c r="F197" i="55"/>
  <c r="X196" i="55"/>
  <c r="V196" i="55"/>
  <c r="U196" i="55"/>
  <c r="S196" i="55"/>
  <c r="R196" i="55"/>
  <c r="L196" i="55"/>
  <c r="J196" i="55"/>
  <c r="I196" i="55"/>
  <c r="G196" i="55"/>
  <c r="F196" i="55"/>
  <c r="V192" i="55"/>
  <c r="U192" i="55"/>
  <c r="S192" i="55"/>
  <c r="R192" i="55"/>
  <c r="K192" i="55"/>
  <c r="J192" i="55"/>
  <c r="I192" i="55"/>
  <c r="H192" i="55"/>
  <c r="G192" i="55"/>
  <c r="F192" i="55"/>
  <c r="V191" i="55"/>
  <c r="U191" i="55"/>
  <c r="S191" i="55"/>
  <c r="R191" i="55"/>
  <c r="K191" i="55"/>
  <c r="J191" i="55"/>
  <c r="I191" i="55"/>
  <c r="H191" i="55"/>
  <c r="G191" i="55"/>
  <c r="F191" i="55"/>
  <c r="X190" i="55"/>
  <c r="V190" i="55"/>
  <c r="U190" i="55"/>
  <c r="S190" i="55"/>
  <c r="R190" i="55"/>
  <c r="M190" i="55"/>
  <c r="L190" i="55"/>
  <c r="K190" i="55"/>
  <c r="J190" i="55"/>
  <c r="I190" i="55"/>
  <c r="H190" i="55"/>
  <c r="G190" i="55"/>
  <c r="F190" i="55"/>
  <c r="V185" i="55"/>
  <c r="U185" i="55"/>
  <c r="S185" i="55"/>
  <c r="R185" i="55"/>
  <c r="J185" i="55"/>
  <c r="I185" i="55"/>
  <c r="G185" i="55"/>
  <c r="F185" i="55"/>
  <c r="V184" i="55"/>
  <c r="U184" i="55"/>
  <c r="S184" i="55"/>
  <c r="R184" i="55"/>
  <c r="J184" i="55"/>
  <c r="I184" i="55"/>
  <c r="G184" i="55"/>
  <c r="F184" i="55"/>
  <c r="X183" i="55"/>
  <c r="V183" i="55"/>
  <c r="U183" i="55"/>
  <c r="S183" i="55"/>
  <c r="R183" i="55"/>
  <c r="L183" i="55"/>
  <c r="J183" i="55"/>
  <c r="I183" i="55"/>
  <c r="G183" i="55"/>
  <c r="F183" i="55"/>
  <c r="V179" i="55"/>
  <c r="U179" i="55"/>
  <c r="S179" i="55"/>
  <c r="R179" i="55"/>
  <c r="K179" i="55"/>
  <c r="J179" i="55"/>
  <c r="I179" i="55"/>
  <c r="H179" i="55"/>
  <c r="G179" i="55"/>
  <c r="F179" i="55"/>
  <c r="V178" i="55"/>
  <c r="U178" i="55"/>
  <c r="S178" i="55"/>
  <c r="R178" i="55"/>
  <c r="K178" i="55"/>
  <c r="J178" i="55"/>
  <c r="I178" i="55"/>
  <c r="H178" i="55"/>
  <c r="G178" i="55"/>
  <c r="F178" i="55"/>
  <c r="X177" i="55"/>
  <c r="V177" i="55"/>
  <c r="U177" i="55"/>
  <c r="S177" i="55"/>
  <c r="R177" i="55"/>
  <c r="M177" i="55"/>
  <c r="L177" i="55"/>
  <c r="K177" i="55"/>
  <c r="J177" i="55"/>
  <c r="I177" i="55"/>
  <c r="H177" i="55"/>
  <c r="G177" i="55"/>
  <c r="F177" i="55"/>
  <c r="V172" i="55"/>
  <c r="U172" i="55"/>
  <c r="S172" i="55"/>
  <c r="R172" i="55"/>
  <c r="J172" i="55"/>
  <c r="I172" i="55"/>
  <c r="G172" i="55"/>
  <c r="F172" i="55"/>
  <c r="V171" i="55"/>
  <c r="U171" i="55"/>
  <c r="S171" i="55"/>
  <c r="R171" i="55"/>
  <c r="J171" i="55"/>
  <c r="I171" i="55"/>
  <c r="G171" i="55"/>
  <c r="F171" i="55"/>
  <c r="X170" i="55"/>
  <c r="V170" i="55"/>
  <c r="U170" i="55"/>
  <c r="S170" i="55"/>
  <c r="R170" i="55"/>
  <c r="L170" i="55"/>
  <c r="J170" i="55"/>
  <c r="I170" i="55"/>
  <c r="G170" i="55"/>
  <c r="F170" i="55"/>
  <c r="V166" i="55"/>
  <c r="U166" i="55"/>
  <c r="S166" i="55"/>
  <c r="R166" i="55"/>
  <c r="K166" i="55"/>
  <c r="J166" i="55"/>
  <c r="I166" i="55"/>
  <c r="H166" i="55"/>
  <c r="G166" i="55"/>
  <c r="F166" i="55"/>
  <c r="V165" i="55"/>
  <c r="U165" i="55"/>
  <c r="S165" i="55"/>
  <c r="R165" i="55"/>
  <c r="K165" i="55"/>
  <c r="J165" i="55"/>
  <c r="I165" i="55"/>
  <c r="H165" i="55"/>
  <c r="G165" i="55"/>
  <c r="F165" i="55"/>
  <c r="X164" i="55"/>
  <c r="V164" i="55"/>
  <c r="U164" i="55"/>
  <c r="S164" i="55"/>
  <c r="R164" i="55"/>
  <c r="M164" i="55"/>
  <c r="L164" i="55"/>
  <c r="K164" i="55"/>
  <c r="J164" i="55"/>
  <c r="I164" i="55"/>
  <c r="H164" i="55"/>
  <c r="G164" i="55"/>
  <c r="F164" i="55"/>
  <c r="V159" i="55"/>
  <c r="U159" i="55"/>
  <c r="S159" i="55"/>
  <c r="R159" i="55"/>
  <c r="J159" i="55"/>
  <c r="I159" i="55"/>
  <c r="G159" i="55"/>
  <c r="F159" i="55"/>
  <c r="V158" i="55"/>
  <c r="U158" i="55"/>
  <c r="S158" i="55"/>
  <c r="R158" i="55"/>
  <c r="J158" i="55"/>
  <c r="I158" i="55"/>
  <c r="G158" i="55"/>
  <c r="F158" i="55"/>
  <c r="X157" i="55"/>
  <c r="V157" i="55"/>
  <c r="U157" i="55"/>
  <c r="S157" i="55"/>
  <c r="R157" i="55"/>
  <c r="L157" i="55"/>
  <c r="J157" i="55"/>
  <c r="I157" i="55"/>
  <c r="G157" i="55"/>
  <c r="F157" i="55"/>
  <c r="V153" i="55"/>
  <c r="U153" i="55"/>
  <c r="S153" i="55"/>
  <c r="R153" i="55"/>
  <c r="K153" i="55"/>
  <c r="J153" i="55"/>
  <c r="I153" i="55"/>
  <c r="H153" i="55"/>
  <c r="G153" i="55"/>
  <c r="F153" i="55"/>
  <c r="V152" i="55"/>
  <c r="U152" i="55"/>
  <c r="S152" i="55"/>
  <c r="R152" i="55"/>
  <c r="K152" i="55"/>
  <c r="J152" i="55"/>
  <c r="I152" i="55"/>
  <c r="H152" i="55"/>
  <c r="G152" i="55"/>
  <c r="F152" i="55"/>
  <c r="X151" i="55"/>
  <c r="V151" i="55"/>
  <c r="U151" i="55"/>
  <c r="S151" i="55"/>
  <c r="R151" i="55"/>
  <c r="M151" i="55"/>
  <c r="L151" i="55"/>
  <c r="K151" i="55"/>
  <c r="J151" i="55"/>
  <c r="I151" i="55"/>
  <c r="H151" i="55"/>
  <c r="G151" i="55"/>
  <c r="F151" i="55"/>
  <c r="V146" i="55"/>
  <c r="U146" i="55"/>
  <c r="S146" i="55"/>
  <c r="R146" i="55"/>
  <c r="J146" i="55"/>
  <c r="I146" i="55"/>
  <c r="G146" i="55"/>
  <c r="F146" i="55"/>
  <c r="V145" i="55"/>
  <c r="U145" i="55"/>
  <c r="S145" i="55"/>
  <c r="R145" i="55"/>
  <c r="J145" i="55"/>
  <c r="I145" i="55"/>
  <c r="G145" i="55"/>
  <c r="F145" i="55"/>
  <c r="X144" i="55"/>
  <c r="V144" i="55"/>
  <c r="U144" i="55"/>
  <c r="S144" i="55"/>
  <c r="R144" i="55"/>
  <c r="L144" i="55"/>
  <c r="J144" i="55"/>
  <c r="I144" i="55"/>
  <c r="G144" i="55"/>
  <c r="F144" i="55"/>
  <c r="V140" i="55"/>
  <c r="U140" i="55"/>
  <c r="S140" i="55"/>
  <c r="R140" i="55"/>
  <c r="K140" i="55"/>
  <c r="J140" i="55"/>
  <c r="I140" i="55"/>
  <c r="H140" i="55"/>
  <c r="G140" i="55"/>
  <c r="F140" i="55"/>
  <c r="V139" i="55"/>
  <c r="U139" i="55"/>
  <c r="S139" i="55"/>
  <c r="R139" i="55"/>
  <c r="K139" i="55"/>
  <c r="J139" i="55"/>
  <c r="I139" i="55"/>
  <c r="H139" i="55"/>
  <c r="G139" i="55"/>
  <c r="F139" i="55"/>
  <c r="X138" i="55"/>
  <c r="V138" i="55"/>
  <c r="U138" i="55"/>
  <c r="S138" i="55"/>
  <c r="R138" i="55"/>
  <c r="M138" i="55"/>
  <c r="L138" i="55"/>
  <c r="K138" i="55"/>
  <c r="J138" i="55"/>
  <c r="I138" i="55"/>
  <c r="H138" i="55"/>
  <c r="G138" i="55"/>
  <c r="F138" i="55"/>
  <c r="V133" i="55"/>
  <c r="U133" i="55"/>
  <c r="S133" i="55"/>
  <c r="R133" i="55"/>
  <c r="J133" i="55"/>
  <c r="I133" i="55"/>
  <c r="G133" i="55"/>
  <c r="F133" i="55"/>
  <c r="V132" i="55"/>
  <c r="U132" i="55"/>
  <c r="S132" i="55"/>
  <c r="R132" i="55"/>
  <c r="J132" i="55"/>
  <c r="I132" i="55"/>
  <c r="G132" i="55"/>
  <c r="F132" i="55"/>
  <c r="X131" i="55"/>
  <c r="V131" i="55"/>
  <c r="U131" i="55"/>
  <c r="S131" i="55"/>
  <c r="R131" i="55"/>
  <c r="L131" i="55"/>
  <c r="J131" i="55"/>
  <c r="I131" i="55"/>
  <c r="G131" i="55"/>
  <c r="F131" i="55"/>
  <c r="V127" i="55"/>
  <c r="U127" i="55"/>
  <c r="S127" i="55"/>
  <c r="R127" i="55"/>
  <c r="K127" i="55"/>
  <c r="J127" i="55"/>
  <c r="I127" i="55"/>
  <c r="H127" i="55"/>
  <c r="G127" i="55"/>
  <c r="F127" i="55"/>
  <c r="V126" i="55"/>
  <c r="U126" i="55"/>
  <c r="S126" i="55"/>
  <c r="R126" i="55"/>
  <c r="K126" i="55"/>
  <c r="J126" i="55"/>
  <c r="I126" i="55"/>
  <c r="H126" i="55"/>
  <c r="G126" i="55"/>
  <c r="F126" i="55"/>
  <c r="X125" i="55"/>
  <c r="V125" i="55"/>
  <c r="U125" i="55"/>
  <c r="S125" i="55"/>
  <c r="R125" i="55"/>
  <c r="M125" i="55"/>
  <c r="L125" i="55"/>
  <c r="K125" i="55"/>
  <c r="J125" i="55"/>
  <c r="I125" i="55"/>
  <c r="H125" i="55"/>
  <c r="G125" i="55"/>
  <c r="F125" i="55"/>
  <c r="V120" i="55"/>
  <c r="U120" i="55"/>
  <c r="S120" i="55"/>
  <c r="R120" i="55"/>
  <c r="J120" i="55"/>
  <c r="I120" i="55"/>
  <c r="G120" i="55"/>
  <c r="F120" i="55"/>
  <c r="V119" i="55"/>
  <c r="U119" i="55"/>
  <c r="S119" i="55"/>
  <c r="R119" i="55"/>
  <c r="J119" i="55"/>
  <c r="I119" i="55"/>
  <c r="G119" i="55"/>
  <c r="F119" i="55"/>
  <c r="X118" i="55"/>
  <c r="V118" i="55"/>
  <c r="U118" i="55"/>
  <c r="S118" i="55"/>
  <c r="R118" i="55"/>
  <c r="L118" i="55"/>
  <c r="J118" i="55"/>
  <c r="I118" i="55"/>
  <c r="G118" i="55"/>
  <c r="F118" i="55"/>
  <c r="V114" i="55"/>
  <c r="U114" i="55"/>
  <c r="S114" i="55"/>
  <c r="R114" i="55"/>
  <c r="K114" i="55"/>
  <c r="J114" i="55"/>
  <c r="I114" i="55"/>
  <c r="H114" i="55"/>
  <c r="G114" i="55"/>
  <c r="F114" i="55"/>
  <c r="V113" i="55"/>
  <c r="U113" i="55"/>
  <c r="S113" i="55"/>
  <c r="R113" i="55"/>
  <c r="K113" i="55"/>
  <c r="J113" i="55"/>
  <c r="I113" i="55"/>
  <c r="H113" i="55"/>
  <c r="G113" i="55"/>
  <c r="F113" i="55"/>
  <c r="X112" i="55"/>
  <c r="V112" i="55"/>
  <c r="U112" i="55"/>
  <c r="S112" i="55"/>
  <c r="R112" i="55"/>
  <c r="M112" i="55"/>
  <c r="L112" i="55"/>
  <c r="K112" i="55"/>
  <c r="J112" i="55"/>
  <c r="I112" i="55"/>
  <c r="H112" i="55"/>
  <c r="G112" i="55"/>
  <c r="F112" i="55"/>
  <c r="V107" i="55"/>
  <c r="U107" i="55"/>
  <c r="S107" i="55"/>
  <c r="R107" i="55"/>
  <c r="J107" i="55"/>
  <c r="I107" i="55"/>
  <c r="G107" i="55"/>
  <c r="F107" i="55"/>
  <c r="V106" i="55"/>
  <c r="U106" i="55"/>
  <c r="S106" i="55"/>
  <c r="R106" i="55"/>
  <c r="J106" i="55"/>
  <c r="I106" i="55"/>
  <c r="G106" i="55"/>
  <c r="F106" i="55"/>
  <c r="X105" i="55"/>
  <c r="V105" i="55"/>
  <c r="U105" i="55"/>
  <c r="S105" i="55"/>
  <c r="R105" i="55"/>
  <c r="L105" i="55"/>
  <c r="J105" i="55"/>
  <c r="I105" i="55"/>
  <c r="G105" i="55"/>
  <c r="F105" i="55"/>
  <c r="V101" i="55"/>
  <c r="U101" i="55"/>
  <c r="S101" i="55"/>
  <c r="R101" i="55"/>
  <c r="K101" i="55"/>
  <c r="J101" i="55"/>
  <c r="I101" i="55"/>
  <c r="H101" i="55"/>
  <c r="G101" i="55"/>
  <c r="F101" i="55"/>
  <c r="V100" i="55"/>
  <c r="U100" i="55"/>
  <c r="S100" i="55"/>
  <c r="R100" i="55"/>
  <c r="K100" i="55"/>
  <c r="J100" i="55"/>
  <c r="I100" i="55"/>
  <c r="H100" i="55"/>
  <c r="G100" i="55"/>
  <c r="F100" i="55"/>
  <c r="X99" i="55"/>
  <c r="V99" i="55"/>
  <c r="U99" i="55"/>
  <c r="S99" i="55"/>
  <c r="R99" i="55"/>
  <c r="M99" i="55"/>
  <c r="L99" i="55"/>
  <c r="K99" i="55"/>
  <c r="J99" i="55"/>
  <c r="I99" i="55"/>
  <c r="H99" i="55"/>
  <c r="G99" i="55"/>
  <c r="F99" i="55"/>
  <c r="V94" i="55"/>
  <c r="U94" i="55"/>
  <c r="S94" i="55"/>
  <c r="R94" i="55"/>
  <c r="J94" i="55"/>
  <c r="I94" i="55"/>
  <c r="G94" i="55"/>
  <c r="F94" i="55"/>
  <c r="V93" i="55"/>
  <c r="U93" i="55"/>
  <c r="S93" i="55"/>
  <c r="R93" i="55"/>
  <c r="J93" i="55"/>
  <c r="I93" i="55"/>
  <c r="G93" i="55"/>
  <c r="F93" i="55"/>
  <c r="X92" i="55"/>
  <c r="V92" i="55"/>
  <c r="U92" i="55"/>
  <c r="S92" i="55"/>
  <c r="R92" i="55"/>
  <c r="L92" i="55"/>
  <c r="J92" i="55"/>
  <c r="I92" i="55"/>
  <c r="G92" i="55"/>
  <c r="F92" i="55"/>
  <c r="V88" i="55"/>
  <c r="U88" i="55"/>
  <c r="S88" i="55"/>
  <c r="R88" i="55"/>
  <c r="K88" i="55"/>
  <c r="J88" i="55"/>
  <c r="I88" i="55"/>
  <c r="H88" i="55"/>
  <c r="G88" i="55"/>
  <c r="F88" i="55"/>
  <c r="V87" i="55"/>
  <c r="U87" i="55"/>
  <c r="S87" i="55"/>
  <c r="R87" i="55"/>
  <c r="K87" i="55"/>
  <c r="J87" i="55"/>
  <c r="I87" i="55"/>
  <c r="H87" i="55"/>
  <c r="G87" i="55"/>
  <c r="F87" i="55"/>
  <c r="X86" i="55"/>
  <c r="V86" i="55"/>
  <c r="U86" i="55"/>
  <c r="S86" i="55"/>
  <c r="R86" i="55"/>
  <c r="M86" i="55"/>
  <c r="L86" i="55"/>
  <c r="K86" i="55"/>
  <c r="J86" i="55"/>
  <c r="I86" i="55"/>
  <c r="H86" i="55"/>
  <c r="G86" i="55"/>
  <c r="F86" i="55"/>
  <c r="V81" i="55"/>
  <c r="U81" i="55"/>
  <c r="S81" i="55"/>
  <c r="R81" i="55"/>
  <c r="J81" i="55"/>
  <c r="I81" i="55"/>
  <c r="G81" i="55"/>
  <c r="F81" i="55"/>
  <c r="V80" i="55"/>
  <c r="U80" i="55"/>
  <c r="S80" i="55"/>
  <c r="R80" i="55"/>
  <c r="J80" i="55"/>
  <c r="I80" i="55"/>
  <c r="G80" i="55"/>
  <c r="F80" i="55"/>
  <c r="X79" i="55"/>
  <c r="V79" i="55"/>
  <c r="U79" i="55"/>
  <c r="S79" i="55"/>
  <c r="R79" i="55"/>
  <c r="L79" i="55"/>
  <c r="J79" i="55"/>
  <c r="I79" i="55"/>
  <c r="G79" i="55"/>
  <c r="F79" i="55"/>
  <c r="V75" i="55"/>
  <c r="U75" i="55"/>
  <c r="S75" i="55"/>
  <c r="R75" i="55"/>
  <c r="K75" i="55"/>
  <c r="J75" i="55"/>
  <c r="I75" i="55"/>
  <c r="H75" i="55"/>
  <c r="G75" i="55"/>
  <c r="F75" i="55"/>
  <c r="V74" i="55"/>
  <c r="U74" i="55"/>
  <c r="S74" i="55"/>
  <c r="R74" i="55"/>
  <c r="K74" i="55"/>
  <c r="J74" i="55"/>
  <c r="I74" i="55"/>
  <c r="H74" i="55"/>
  <c r="G74" i="55"/>
  <c r="F74" i="55"/>
  <c r="X73" i="55"/>
  <c r="V73" i="55"/>
  <c r="U73" i="55"/>
  <c r="S73" i="55"/>
  <c r="R73" i="55"/>
  <c r="M73" i="55"/>
  <c r="L73" i="55"/>
  <c r="K73" i="55"/>
  <c r="J73" i="55"/>
  <c r="I73" i="55"/>
  <c r="H73" i="55"/>
  <c r="G73" i="55"/>
  <c r="F73" i="55"/>
  <c r="V263" i="41"/>
  <c r="U263" i="41"/>
  <c r="S263" i="41"/>
  <c r="R263" i="41"/>
  <c r="J263" i="41"/>
  <c r="I263" i="41"/>
  <c r="G263" i="41"/>
  <c r="F263" i="41"/>
  <c r="V262" i="41"/>
  <c r="U262" i="41"/>
  <c r="S262" i="41"/>
  <c r="R262" i="41"/>
  <c r="J262" i="41"/>
  <c r="I262" i="41"/>
  <c r="G262" i="41"/>
  <c r="F262" i="41"/>
  <c r="X261" i="41"/>
  <c r="V261" i="41"/>
  <c r="U261" i="41"/>
  <c r="S261" i="41"/>
  <c r="R261" i="41"/>
  <c r="L261" i="41"/>
  <c r="J261" i="41"/>
  <c r="I261" i="41"/>
  <c r="G261" i="41"/>
  <c r="F261" i="41"/>
  <c r="V257" i="41"/>
  <c r="U257" i="41"/>
  <c r="S257" i="41"/>
  <c r="R257" i="41"/>
  <c r="K257" i="41"/>
  <c r="J257" i="41"/>
  <c r="I257" i="41"/>
  <c r="H257" i="41"/>
  <c r="G257" i="41"/>
  <c r="F257" i="41"/>
  <c r="V256" i="41"/>
  <c r="U256" i="41"/>
  <c r="S256" i="41"/>
  <c r="R256" i="41"/>
  <c r="K256" i="41"/>
  <c r="J256" i="41"/>
  <c r="I256" i="41"/>
  <c r="H256" i="41"/>
  <c r="G256" i="41"/>
  <c r="F256" i="41"/>
  <c r="X255" i="41"/>
  <c r="V255" i="41"/>
  <c r="U255" i="41"/>
  <c r="S255" i="41"/>
  <c r="R255" i="41"/>
  <c r="M255" i="41"/>
  <c r="L255" i="41"/>
  <c r="K255" i="41"/>
  <c r="J255" i="41"/>
  <c r="I255" i="41"/>
  <c r="H255" i="41"/>
  <c r="G255" i="41"/>
  <c r="F255" i="41"/>
  <c r="V250" i="41"/>
  <c r="U250" i="41"/>
  <c r="S250" i="41"/>
  <c r="R250" i="41"/>
  <c r="J250" i="41"/>
  <c r="I250" i="41"/>
  <c r="G250" i="41"/>
  <c r="F250" i="41"/>
  <c r="V249" i="41"/>
  <c r="U249" i="41"/>
  <c r="S249" i="41"/>
  <c r="R249" i="41"/>
  <c r="J249" i="41"/>
  <c r="I249" i="41"/>
  <c r="G249" i="41"/>
  <c r="F249" i="41"/>
  <c r="X248" i="41"/>
  <c r="V248" i="41"/>
  <c r="U248" i="41"/>
  <c r="S248" i="41"/>
  <c r="R248" i="41"/>
  <c r="L248" i="41"/>
  <c r="J248" i="41"/>
  <c r="I248" i="41"/>
  <c r="G248" i="41"/>
  <c r="F248" i="41"/>
  <c r="V244" i="41"/>
  <c r="U244" i="41"/>
  <c r="S244" i="41"/>
  <c r="R244" i="41"/>
  <c r="K244" i="41"/>
  <c r="J244" i="41"/>
  <c r="I244" i="41"/>
  <c r="H244" i="41"/>
  <c r="G244" i="41"/>
  <c r="F244" i="41"/>
  <c r="V243" i="41"/>
  <c r="U243" i="41"/>
  <c r="S243" i="41"/>
  <c r="R243" i="41"/>
  <c r="K243" i="41"/>
  <c r="J243" i="41"/>
  <c r="I243" i="41"/>
  <c r="H243" i="41"/>
  <c r="G243" i="41"/>
  <c r="F243" i="41"/>
  <c r="X242" i="41"/>
  <c r="V242" i="41"/>
  <c r="U242" i="41"/>
  <c r="S242" i="41"/>
  <c r="R242" i="41"/>
  <c r="M242" i="41"/>
  <c r="L242" i="41"/>
  <c r="K242" i="41"/>
  <c r="J242" i="41"/>
  <c r="I242" i="41"/>
  <c r="H242" i="41"/>
  <c r="G242" i="41"/>
  <c r="F242" i="41"/>
  <c r="V237" i="41"/>
  <c r="U237" i="41"/>
  <c r="S237" i="41"/>
  <c r="R237" i="41"/>
  <c r="J237" i="41"/>
  <c r="I237" i="41"/>
  <c r="G237" i="41"/>
  <c r="F237" i="41"/>
  <c r="V236" i="41"/>
  <c r="U236" i="41"/>
  <c r="S236" i="41"/>
  <c r="R236" i="41"/>
  <c r="J236" i="41"/>
  <c r="I236" i="41"/>
  <c r="G236" i="41"/>
  <c r="F236" i="41"/>
  <c r="X235" i="41"/>
  <c r="V235" i="41"/>
  <c r="U235" i="41"/>
  <c r="S235" i="41"/>
  <c r="R235" i="41"/>
  <c r="L235" i="41"/>
  <c r="J235" i="41"/>
  <c r="I235" i="41"/>
  <c r="G235" i="41"/>
  <c r="F235" i="41"/>
  <c r="V231" i="41"/>
  <c r="U231" i="41"/>
  <c r="S231" i="41"/>
  <c r="R231" i="41"/>
  <c r="K231" i="41"/>
  <c r="J231" i="41"/>
  <c r="I231" i="41"/>
  <c r="H231" i="41"/>
  <c r="G231" i="41"/>
  <c r="F231" i="41"/>
  <c r="V230" i="41"/>
  <c r="U230" i="41"/>
  <c r="S230" i="41"/>
  <c r="R230" i="41"/>
  <c r="K230" i="41"/>
  <c r="J230" i="41"/>
  <c r="I230" i="41"/>
  <c r="H230" i="41"/>
  <c r="G230" i="41"/>
  <c r="F230" i="41"/>
  <c r="X229" i="41"/>
  <c r="V229" i="41"/>
  <c r="U229" i="41"/>
  <c r="S229" i="41"/>
  <c r="R229" i="41"/>
  <c r="M229" i="41"/>
  <c r="L229" i="41"/>
  <c r="K229" i="41"/>
  <c r="J229" i="41"/>
  <c r="I229" i="41"/>
  <c r="H229" i="41"/>
  <c r="G229" i="41"/>
  <c r="F229" i="41"/>
  <c r="V224" i="41"/>
  <c r="U224" i="41"/>
  <c r="S224" i="41"/>
  <c r="R224" i="41"/>
  <c r="J224" i="41"/>
  <c r="I224" i="41"/>
  <c r="G224" i="41"/>
  <c r="F224" i="41"/>
  <c r="V223" i="41"/>
  <c r="U223" i="41"/>
  <c r="S223" i="41"/>
  <c r="R223" i="41"/>
  <c r="J223" i="41"/>
  <c r="I223" i="41"/>
  <c r="G223" i="41"/>
  <c r="F223" i="41"/>
  <c r="X222" i="41"/>
  <c r="V222" i="41"/>
  <c r="U222" i="41"/>
  <c r="S222" i="41"/>
  <c r="R222" i="41"/>
  <c r="L222" i="41"/>
  <c r="J222" i="41"/>
  <c r="I222" i="41"/>
  <c r="G222" i="41"/>
  <c r="F222" i="41"/>
  <c r="V218" i="41"/>
  <c r="U218" i="41"/>
  <c r="S218" i="41"/>
  <c r="R218" i="41"/>
  <c r="K218" i="41"/>
  <c r="J218" i="41"/>
  <c r="I218" i="41"/>
  <c r="H218" i="41"/>
  <c r="G218" i="41"/>
  <c r="F218" i="41"/>
  <c r="V217" i="41"/>
  <c r="U217" i="41"/>
  <c r="S217" i="41"/>
  <c r="R217" i="41"/>
  <c r="K217" i="41"/>
  <c r="J217" i="41"/>
  <c r="I217" i="41"/>
  <c r="H217" i="41"/>
  <c r="G217" i="41"/>
  <c r="F217" i="41"/>
  <c r="X216" i="41"/>
  <c r="V216" i="41"/>
  <c r="U216" i="41"/>
  <c r="S216" i="41"/>
  <c r="R216" i="41"/>
  <c r="M216" i="41"/>
  <c r="L216" i="41"/>
  <c r="K216" i="41"/>
  <c r="J216" i="41"/>
  <c r="I216" i="41"/>
  <c r="H216" i="41"/>
  <c r="G216" i="41"/>
  <c r="F216" i="41"/>
  <c r="V211" i="41"/>
  <c r="U211" i="41"/>
  <c r="S211" i="41"/>
  <c r="R211" i="41"/>
  <c r="J211" i="41"/>
  <c r="I211" i="41"/>
  <c r="G211" i="41"/>
  <c r="F211" i="41"/>
  <c r="V210" i="41"/>
  <c r="U210" i="41"/>
  <c r="S210" i="41"/>
  <c r="R210" i="41"/>
  <c r="J210" i="41"/>
  <c r="I210" i="41"/>
  <c r="G210" i="41"/>
  <c r="F210" i="41"/>
  <c r="X209" i="41"/>
  <c r="V209" i="41"/>
  <c r="U209" i="41"/>
  <c r="S209" i="41"/>
  <c r="R209" i="41"/>
  <c r="L209" i="41"/>
  <c r="J209" i="41"/>
  <c r="I209" i="41"/>
  <c r="G209" i="41"/>
  <c r="F209" i="41"/>
  <c r="V205" i="41"/>
  <c r="U205" i="41"/>
  <c r="S205" i="41"/>
  <c r="R205" i="41"/>
  <c r="K205" i="41"/>
  <c r="J205" i="41"/>
  <c r="I205" i="41"/>
  <c r="H205" i="41"/>
  <c r="G205" i="41"/>
  <c r="F205" i="41"/>
  <c r="V204" i="41"/>
  <c r="U204" i="41"/>
  <c r="S204" i="41"/>
  <c r="R204" i="41"/>
  <c r="K204" i="41"/>
  <c r="J204" i="41"/>
  <c r="I204" i="41"/>
  <c r="H204" i="41"/>
  <c r="G204" i="41"/>
  <c r="F204" i="41"/>
  <c r="X203" i="41"/>
  <c r="V203" i="41"/>
  <c r="U203" i="41"/>
  <c r="S203" i="41"/>
  <c r="R203" i="41"/>
  <c r="M203" i="41"/>
  <c r="L203" i="41"/>
  <c r="K203" i="41"/>
  <c r="J203" i="41"/>
  <c r="I203" i="41"/>
  <c r="H203" i="41"/>
  <c r="G203" i="41"/>
  <c r="F203" i="41"/>
  <c r="V198" i="41"/>
  <c r="U198" i="41"/>
  <c r="S198" i="41"/>
  <c r="R198" i="41"/>
  <c r="J198" i="41"/>
  <c r="I198" i="41"/>
  <c r="G198" i="41"/>
  <c r="F198" i="41"/>
  <c r="V197" i="41"/>
  <c r="U197" i="41"/>
  <c r="S197" i="41"/>
  <c r="R197" i="41"/>
  <c r="J197" i="41"/>
  <c r="I197" i="41"/>
  <c r="G197" i="41"/>
  <c r="F197" i="41"/>
  <c r="X196" i="41"/>
  <c r="V196" i="41"/>
  <c r="U196" i="41"/>
  <c r="S196" i="41"/>
  <c r="R196" i="41"/>
  <c r="L196" i="41"/>
  <c r="J196" i="41"/>
  <c r="I196" i="41"/>
  <c r="G196" i="41"/>
  <c r="F196" i="41"/>
  <c r="V192" i="41"/>
  <c r="U192" i="41"/>
  <c r="S192" i="41"/>
  <c r="R192" i="41"/>
  <c r="K192" i="41"/>
  <c r="J192" i="41"/>
  <c r="I192" i="41"/>
  <c r="H192" i="41"/>
  <c r="G192" i="41"/>
  <c r="F192" i="41"/>
  <c r="V191" i="41"/>
  <c r="U191" i="41"/>
  <c r="S191" i="41"/>
  <c r="R191" i="41"/>
  <c r="K191" i="41"/>
  <c r="J191" i="41"/>
  <c r="I191" i="41"/>
  <c r="H191" i="41"/>
  <c r="G191" i="41"/>
  <c r="F191" i="41"/>
  <c r="X190" i="41"/>
  <c r="V190" i="41"/>
  <c r="U190" i="41"/>
  <c r="S190" i="41"/>
  <c r="R190" i="41"/>
  <c r="M190" i="41"/>
  <c r="L190" i="41"/>
  <c r="K190" i="41"/>
  <c r="J190" i="41"/>
  <c r="I190" i="41"/>
  <c r="H190" i="41"/>
  <c r="G190" i="41"/>
  <c r="F190" i="41"/>
  <c r="V185" i="41"/>
  <c r="U185" i="41"/>
  <c r="S185" i="41"/>
  <c r="R185" i="41"/>
  <c r="J185" i="41"/>
  <c r="I185" i="41"/>
  <c r="G185" i="41"/>
  <c r="F185" i="41"/>
  <c r="V184" i="41"/>
  <c r="U184" i="41"/>
  <c r="S184" i="41"/>
  <c r="R184" i="41"/>
  <c r="J184" i="41"/>
  <c r="I184" i="41"/>
  <c r="G184" i="41"/>
  <c r="F184" i="41"/>
  <c r="X183" i="41"/>
  <c r="V183" i="41"/>
  <c r="U183" i="41"/>
  <c r="S183" i="41"/>
  <c r="R183" i="41"/>
  <c r="L183" i="41"/>
  <c r="J183" i="41"/>
  <c r="I183" i="41"/>
  <c r="G183" i="41"/>
  <c r="F183" i="41"/>
  <c r="V179" i="41"/>
  <c r="U179" i="41"/>
  <c r="S179" i="41"/>
  <c r="R179" i="41"/>
  <c r="K179" i="41"/>
  <c r="J179" i="41"/>
  <c r="I179" i="41"/>
  <c r="H179" i="41"/>
  <c r="G179" i="41"/>
  <c r="F179" i="41"/>
  <c r="V178" i="41"/>
  <c r="U178" i="41"/>
  <c r="S178" i="41"/>
  <c r="R178" i="41"/>
  <c r="K178" i="41"/>
  <c r="J178" i="41"/>
  <c r="I178" i="41"/>
  <c r="H178" i="41"/>
  <c r="G178" i="41"/>
  <c r="F178" i="41"/>
  <c r="X177" i="41"/>
  <c r="V177" i="41"/>
  <c r="U177" i="41"/>
  <c r="S177" i="41"/>
  <c r="R177" i="41"/>
  <c r="M177" i="41"/>
  <c r="L177" i="41"/>
  <c r="K177" i="41"/>
  <c r="J177" i="41"/>
  <c r="I177" i="41"/>
  <c r="H177" i="41"/>
  <c r="G177" i="41"/>
  <c r="F177" i="41"/>
  <c r="V172" i="41"/>
  <c r="U172" i="41"/>
  <c r="S172" i="41"/>
  <c r="R172" i="41"/>
  <c r="J172" i="41"/>
  <c r="I172" i="41"/>
  <c r="G172" i="41"/>
  <c r="F172" i="41"/>
  <c r="V171" i="41"/>
  <c r="U171" i="41"/>
  <c r="S171" i="41"/>
  <c r="R171" i="41"/>
  <c r="J171" i="41"/>
  <c r="I171" i="41"/>
  <c r="G171" i="41"/>
  <c r="F171" i="41"/>
  <c r="X170" i="41"/>
  <c r="V170" i="41"/>
  <c r="U170" i="41"/>
  <c r="S170" i="41"/>
  <c r="R170" i="41"/>
  <c r="L170" i="41"/>
  <c r="J170" i="41"/>
  <c r="I170" i="41"/>
  <c r="G170" i="41"/>
  <c r="F170" i="41"/>
  <c r="V166" i="41"/>
  <c r="U166" i="41"/>
  <c r="S166" i="41"/>
  <c r="R166" i="41"/>
  <c r="K166" i="41"/>
  <c r="J166" i="41"/>
  <c r="I166" i="41"/>
  <c r="H166" i="41"/>
  <c r="G166" i="41"/>
  <c r="F166" i="41"/>
  <c r="V165" i="41"/>
  <c r="U165" i="41"/>
  <c r="S165" i="41"/>
  <c r="R165" i="41"/>
  <c r="K165" i="41"/>
  <c r="J165" i="41"/>
  <c r="I165" i="41"/>
  <c r="H165" i="41"/>
  <c r="G165" i="41"/>
  <c r="F165" i="41"/>
  <c r="X164" i="41"/>
  <c r="V164" i="41"/>
  <c r="U164" i="41"/>
  <c r="S164" i="41"/>
  <c r="R164" i="41"/>
  <c r="M164" i="41"/>
  <c r="L164" i="41"/>
  <c r="K164" i="41"/>
  <c r="J164" i="41"/>
  <c r="I164" i="41"/>
  <c r="H164" i="41"/>
  <c r="G164" i="41"/>
  <c r="F164" i="41"/>
  <c r="V159" i="41"/>
  <c r="U159" i="41"/>
  <c r="S159" i="41"/>
  <c r="R159" i="41"/>
  <c r="J159" i="41"/>
  <c r="I159" i="41"/>
  <c r="G159" i="41"/>
  <c r="F159" i="41"/>
  <c r="V158" i="41"/>
  <c r="U158" i="41"/>
  <c r="S158" i="41"/>
  <c r="R158" i="41"/>
  <c r="J158" i="41"/>
  <c r="I158" i="41"/>
  <c r="G158" i="41"/>
  <c r="F158" i="41"/>
  <c r="X157" i="41"/>
  <c r="V157" i="41"/>
  <c r="U157" i="41"/>
  <c r="S157" i="41"/>
  <c r="R157" i="41"/>
  <c r="L157" i="41"/>
  <c r="J157" i="41"/>
  <c r="I157" i="41"/>
  <c r="G157" i="41"/>
  <c r="F157" i="41"/>
  <c r="V153" i="41"/>
  <c r="U153" i="41"/>
  <c r="S153" i="41"/>
  <c r="R153" i="41"/>
  <c r="K153" i="41"/>
  <c r="J153" i="41"/>
  <c r="I153" i="41"/>
  <c r="H153" i="41"/>
  <c r="G153" i="41"/>
  <c r="F153" i="41"/>
  <c r="V152" i="41"/>
  <c r="U152" i="41"/>
  <c r="S152" i="41"/>
  <c r="R152" i="41"/>
  <c r="K152" i="41"/>
  <c r="J152" i="41"/>
  <c r="I152" i="41"/>
  <c r="H152" i="41"/>
  <c r="G152" i="41"/>
  <c r="F152" i="41"/>
  <c r="X151" i="41"/>
  <c r="V151" i="41"/>
  <c r="U151" i="41"/>
  <c r="S151" i="41"/>
  <c r="R151" i="41"/>
  <c r="M151" i="41"/>
  <c r="L151" i="41"/>
  <c r="K151" i="41"/>
  <c r="J151" i="41"/>
  <c r="I151" i="41"/>
  <c r="H151" i="41"/>
  <c r="G151" i="41"/>
  <c r="F151" i="41"/>
  <c r="V146" i="41"/>
  <c r="U146" i="41"/>
  <c r="S146" i="41"/>
  <c r="R146" i="41"/>
  <c r="J146" i="41"/>
  <c r="I146" i="41"/>
  <c r="G146" i="41"/>
  <c r="F146" i="41"/>
  <c r="V145" i="41"/>
  <c r="U145" i="41"/>
  <c r="S145" i="41"/>
  <c r="R145" i="41"/>
  <c r="J145" i="41"/>
  <c r="I145" i="41"/>
  <c r="G145" i="41"/>
  <c r="F145" i="41"/>
  <c r="X144" i="41"/>
  <c r="V144" i="41"/>
  <c r="U144" i="41"/>
  <c r="S144" i="41"/>
  <c r="R144" i="41"/>
  <c r="L144" i="41"/>
  <c r="J144" i="41"/>
  <c r="I144" i="41"/>
  <c r="G144" i="41"/>
  <c r="F144" i="41"/>
  <c r="V140" i="41"/>
  <c r="U140" i="41"/>
  <c r="S140" i="41"/>
  <c r="R140" i="41"/>
  <c r="K140" i="41"/>
  <c r="J140" i="41"/>
  <c r="I140" i="41"/>
  <c r="H140" i="41"/>
  <c r="G140" i="41"/>
  <c r="F140" i="41"/>
  <c r="V139" i="41"/>
  <c r="U139" i="41"/>
  <c r="S139" i="41"/>
  <c r="R139" i="41"/>
  <c r="K139" i="41"/>
  <c r="J139" i="41"/>
  <c r="I139" i="41"/>
  <c r="H139" i="41"/>
  <c r="G139" i="41"/>
  <c r="F139" i="41"/>
  <c r="X138" i="41"/>
  <c r="V138" i="41"/>
  <c r="U138" i="41"/>
  <c r="S138" i="41"/>
  <c r="R138" i="41"/>
  <c r="M138" i="41"/>
  <c r="L138" i="41"/>
  <c r="K138" i="41"/>
  <c r="J138" i="41"/>
  <c r="I138" i="41"/>
  <c r="H138" i="41"/>
  <c r="G138" i="41"/>
  <c r="F138" i="41"/>
  <c r="V133" i="41"/>
  <c r="U133" i="41"/>
  <c r="S133" i="41"/>
  <c r="R133" i="41"/>
  <c r="J133" i="41"/>
  <c r="I133" i="41"/>
  <c r="G133" i="41"/>
  <c r="F133" i="41"/>
  <c r="V132" i="41"/>
  <c r="U132" i="41"/>
  <c r="S132" i="41"/>
  <c r="R132" i="41"/>
  <c r="J132" i="41"/>
  <c r="I132" i="41"/>
  <c r="G132" i="41"/>
  <c r="F132" i="41"/>
  <c r="X131" i="41"/>
  <c r="V131" i="41"/>
  <c r="U131" i="41"/>
  <c r="S131" i="41"/>
  <c r="R131" i="41"/>
  <c r="L131" i="41"/>
  <c r="J131" i="41"/>
  <c r="I131" i="41"/>
  <c r="G131" i="41"/>
  <c r="F131" i="41"/>
  <c r="V127" i="41"/>
  <c r="U127" i="41"/>
  <c r="S127" i="41"/>
  <c r="R127" i="41"/>
  <c r="K127" i="41"/>
  <c r="J127" i="41"/>
  <c r="I127" i="41"/>
  <c r="H127" i="41"/>
  <c r="G127" i="41"/>
  <c r="F127" i="41"/>
  <c r="V126" i="41"/>
  <c r="U126" i="41"/>
  <c r="S126" i="41"/>
  <c r="R126" i="41"/>
  <c r="K126" i="41"/>
  <c r="J126" i="41"/>
  <c r="I126" i="41"/>
  <c r="H126" i="41"/>
  <c r="G126" i="41"/>
  <c r="F126" i="41"/>
  <c r="X125" i="41"/>
  <c r="V125" i="41"/>
  <c r="U125" i="41"/>
  <c r="S125" i="41"/>
  <c r="R125" i="41"/>
  <c r="M125" i="41"/>
  <c r="L125" i="41"/>
  <c r="K125" i="41"/>
  <c r="J125" i="41"/>
  <c r="I125" i="41"/>
  <c r="H125" i="41"/>
  <c r="G125" i="41"/>
  <c r="F125" i="41"/>
  <c r="V120" i="41"/>
  <c r="U120" i="41"/>
  <c r="S120" i="41"/>
  <c r="R120" i="41"/>
  <c r="J120" i="41"/>
  <c r="I120" i="41"/>
  <c r="G120" i="41"/>
  <c r="F120" i="41"/>
  <c r="V119" i="41"/>
  <c r="U119" i="41"/>
  <c r="S119" i="41"/>
  <c r="R119" i="41"/>
  <c r="J119" i="41"/>
  <c r="I119" i="41"/>
  <c r="G119" i="41"/>
  <c r="F119" i="41"/>
  <c r="X118" i="41"/>
  <c r="V118" i="41"/>
  <c r="U118" i="41"/>
  <c r="S118" i="41"/>
  <c r="R118" i="41"/>
  <c r="L118" i="41"/>
  <c r="J118" i="41"/>
  <c r="I118" i="41"/>
  <c r="G118" i="41"/>
  <c r="F118" i="41"/>
  <c r="V114" i="41"/>
  <c r="U114" i="41"/>
  <c r="S114" i="41"/>
  <c r="R114" i="41"/>
  <c r="K114" i="41"/>
  <c r="J114" i="41"/>
  <c r="I114" i="41"/>
  <c r="H114" i="41"/>
  <c r="G114" i="41"/>
  <c r="F114" i="41"/>
  <c r="V113" i="41"/>
  <c r="U113" i="41"/>
  <c r="S113" i="41"/>
  <c r="R113" i="41"/>
  <c r="K113" i="41"/>
  <c r="J113" i="41"/>
  <c r="I113" i="41"/>
  <c r="H113" i="41"/>
  <c r="G113" i="41"/>
  <c r="F113" i="41"/>
  <c r="X112" i="41"/>
  <c r="V112" i="41"/>
  <c r="U112" i="41"/>
  <c r="S112" i="41"/>
  <c r="R112" i="41"/>
  <c r="M112" i="41"/>
  <c r="L112" i="41"/>
  <c r="K112" i="41"/>
  <c r="J112" i="41"/>
  <c r="I112" i="41"/>
  <c r="H112" i="41"/>
  <c r="G112" i="41"/>
  <c r="F112" i="41"/>
  <c r="V107" i="41"/>
  <c r="U107" i="41"/>
  <c r="S107" i="41"/>
  <c r="R107" i="41"/>
  <c r="J107" i="41"/>
  <c r="I107" i="41"/>
  <c r="G107" i="41"/>
  <c r="F107" i="41"/>
  <c r="V106" i="41"/>
  <c r="U106" i="41"/>
  <c r="S106" i="41"/>
  <c r="R106" i="41"/>
  <c r="J106" i="41"/>
  <c r="I106" i="41"/>
  <c r="G106" i="41"/>
  <c r="F106" i="41"/>
  <c r="X105" i="41"/>
  <c r="V105" i="41"/>
  <c r="U105" i="41"/>
  <c r="S105" i="41"/>
  <c r="R105" i="41"/>
  <c r="L105" i="41"/>
  <c r="J105" i="41"/>
  <c r="I105" i="41"/>
  <c r="G105" i="41"/>
  <c r="F105" i="41"/>
  <c r="V101" i="41"/>
  <c r="U101" i="41"/>
  <c r="S101" i="41"/>
  <c r="R101" i="41"/>
  <c r="K101" i="41"/>
  <c r="J101" i="41"/>
  <c r="I101" i="41"/>
  <c r="H101" i="41"/>
  <c r="G101" i="41"/>
  <c r="F101" i="41"/>
  <c r="V100" i="41"/>
  <c r="U100" i="41"/>
  <c r="S100" i="41"/>
  <c r="R100" i="41"/>
  <c r="K100" i="41"/>
  <c r="J100" i="41"/>
  <c r="I100" i="41"/>
  <c r="H100" i="41"/>
  <c r="G100" i="41"/>
  <c r="F100" i="41"/>
  <c r="X99" i="41"/>
  <c r="V99" i="41"/>
  <c r="U99" i="41"/>
  <c r="S99" i="41"/>
  <c r="R99" i="41"/>
  <c r="M99" i="41"/>
  <c r="L99" i="41"/>
  <c r="K99" i="41"/>
  <c r="J99" i="41"/>
  <c r="I99" i="41"/>
  <c r="H99" i="41"/>
  <c r="G99" i="41"/>
  <c r="F99" i="41"/>
  <c r="V94" i="41"/>
  <c r="U94" i="41"/>
  <c r="S94" i="41"/>
  <c r="R94" i="41"/>
  <c r="J94" i="41"/>
  <c r="I94" i="41"/>
  <c r="G94" i="41"/>
  <c r="F94" i="41"/>
  <c r="V93" i="41"/>
  <c r="U93" i="41"/>
  <c r="S93" i="41"/>
  <c r="R93" i="41"/>
  <c r="J93" i="41"/>
  <c r="I93" i="41"/>
  <c r="G93" i="41"/>
  <c r="F93" i="41"/>
  <c r="X92" i="41"/>
  <c r="V92" i="41"/>
  <c r="U92" i="41"/>
  <c r="S92" i="41"/>
  <c r="R92" i="41"/>
  <c r="L92" i="41"/>
  <c r="J92" i="41"/>
  <c r="I92" i="41"/>
  <c r="G92" i="41"/>
  <c r="F92" i="41"/>
  <c r="V88" i="41"/>
  <c r="U88" i="41"/>
  <c r="S88" i="41"/>
  <c r="R88" i="41"/>
  <c r="K88" i="41"/>
  <c r="J88" i="41"/>
  <c r="I88" i="41"/>
  <c r="H88" i="41"/>
  <c r="G88" i="41"/>
  <c r="F88" i="41"/>
  <c r="V87" i="41"/>
  <c r="U87" i="41"/>
  <c r="S87" i="41"/>
  <c r="R87" i="41"/>
  <c r="K87" i="41"/>
  <c r="J87" i="41"/>
  <c r="I87" i="41"/>
  <c r="H87" i="41"/>
  <c r="G87" i="41"/>
  <c r="F87" i="41"/>
  <c r="X86" i="41"/>
  <c r="V86" i="41"/>
  <c r="U86" i="41"/>
  <c r="S86" i="41"/>
  <c r="R86" i="41"/>
  <c r="M86" i="41"/>
  <c r="L86" i="41"/>
  <c r="K86" i="41"/>
  <c r="J86" i="41"/>
  <c r="I86" i="41"/>
  <c r="H86" i="41"/>
  <c r="G86" i="41"/>
  <c r="F86" i="41"/>
  <c r="V81" i="41"/>
  <c r="U81" i="41"/>
  <c r="S81" i="41"/>
  <c r="R81" i="41"/>
  <c r="J81" i="41"/>
  <c r="I81" i="41"/>
  <c r="G81" i="41"/>
  <c r="F81" i="41"/>
  <c r="V80" i="41"/>
  <c r="U80" i="41"/>
  <c r="S80" i="41"/>
  <c r="R80" i="41"/>
  <c r="J80" i="41"/>
  <c r="I80" i="41"/>
  <c r="G80" i="41"/>
  <c r="F80" i="41"/>
  <c r="X79" i="41"/>
  <c r="V79" i="41"/>
  <c r="U79" i="41"/>
  <c r="S79" i="41"/>
  <c r="R79" i="41"/>
  <c r="L79" i="41"/>
  <c r="J79" i="41"/>
  <c r="I79" i="41"/>
  <c r="G79" i="41"/>
  <c r="F79" i="41"/>
  <c r="V75" i="41"/>
  <c r="U75" i="41"/>
  <c r="S75" i="41"/>
  <c r="R75" i="41"/>
  <c r="K75" i="41"/>
  <c r="J75" i="41"/>
  <c r="I75" i="41"/>
  <c r="H75" i="41"/>
  <c r="G75" i="41"/>
  <c r="F75" i="41"/>
  <c r="V74" i="41"/>
  <c r="U74" i="41"/>
  <c r="S74" i="41"/>
  <c r="R74" i="41"/>
  <c r="K74" i="41"/>
  <c r="J74" i="41"/>
  <c r="I74" i="41"/>
  <c r="H74" i="41"/>
  <c r="G74" i="41"/>
  <c r="F74" i="41"/>
  <c r="X73" i="41"/>
  <c r="V73" i="41"/>
  <c r="U73" i="41"/>
  <c r="S73" i="41"/>
  <c r="R73" i="41"/>
  <c r="M73" i="41"/>
  <c r="L73" i="41"/>
  <c r="K73" i="41"/>
  <c r="J73" i="41"/>
  <c r="I73" i="41"/>
  <c r="H73" i="41"/>
  <c r="G73" i="41"/>
  <c r="F73" i="41"/>
  <c r="V263" i="54"/>
  <c r="U263" i="54"/>
  <c r="S263" i="54"/>
  <c r="R263" i="54"/>
  <c r="J263" i="54"/>
  <c r="I263" i="54"/>
  <c r="G263" i="54"/>
  <c r="F263" i="54"/>
  <c r="V262" i="54"/>
  <c r="U262" i="54"/>
  <c r="S262" i="54"/>
  <c r="R262" i="54"/>
  <c r="J262" i="54"/>
  <c r="I262" i="54"/>
  <c r="G262" i="54"/>
  <c r="F262" i="54"/>
  <c r="X261" i="54"/>
  <c r="V261" i="54"/>
  <c r="U261" i="54"/>
  <c r="S261" i="54"/>
  <c r="R261" i="54"/>
  <c r="L261" i="54"/>
  <c r="J261" i="54"/>
  <c r="I261" i="54"/>
  <c r="G261" i="54"/>
  <c r="F261" i="54"/>
  <c r="V257" i="54"/>
  <c r="U257" i="54"/>
  <c r="S257" i="54"/>
  <c r="R257" i="54"/>
  <c r="K257" i="54"/>
  <c r="J257" i="54"/>
  <c r="I257" i="54"/>
  <c r="H257" i="54"/>
  <c r="G257" i="54"/>
  <c r="F257" i="54"/>
  <c r="V256" i="54"/>
  <c r="U256" i="54"/>
  <c r="S256" i="54"/>
  <c r="R256" i="54"/>
  <c r="K256" i="54"/>
  <c r="J256" i="54"/>
  <c r="I256" i="54"/>
  <c r="H256" i="54"/>
  <c r="G256" i="54"/>
  <c r="F256" i="54"/>
  <c r="X255" i="54"/>
  <c r="V255" i="54"/>
  <c r="U255" i="54"/>
  <c r="S255" i="54"/>
  <c r="R255" i="54"/>
  <c r="M255" i="54"/>
  <c r="L255" i="54"/>
  <c r="K255" i="54"/>
  <c r="J255" i="54"/>
  <c r="I255" i="54"/>
  <c r="H255" i="54"/>
  <c r="G255" i="54"/>
  <c r="F255" i="54"/>
  <c r="V250" i="54"/>
  <c r="U250" i="54"/>
  <c r="S250" i="54"/>
  <c r="R250" i="54"/>
  <c r="J250" i="54"/>
  <c r="I250" i="54"/>
  <c r="G250" i="54"/>
  <c r="F250" i="54"/>
  <c r="V249" i="54"/>
  <c r="U249" i="54"/>
  <c r="S249" i="54"/>
  <c r="R249" i="54"/>
  <c r="J249" i="54"/>
  <c r="I249" i="54"/>
  <c r="G249" i="54"/>
  <c r="F249" i="54"/>
  <c r="X248" i="54"/>
  <c r="V248" i="54"/>
  <c r="U248" i="54"/>
  <c r="S248" i="54"/>
  <c r="R248" i="54"/>
  <c r="L248" i="54"/>
  <c r="J248" i="54"/>
  <c r="I248" i="54"/>
  <c r="G248" i="54"/>
  <c r="F248" i="54"/>
  <c r="V244" i="54"/>
  <c r="U244" i="54"/>
  <c r="S244" i="54"/>
  <c r="R244" i="54"/>
  <c r="K244" i="54"/>
  <c r="J244" i="54"/>
  <c r="I244" i="54"/>
  <c r="H244" i="54"/>
  <c r="G244" i="54"/>
  <c r="F244" i="54"/>
  <c r="V243" i="54"/>
  <c r="U243" i="54"/>
  <c r="S243" i="54"/>
  <c r="R243" i="54"/>
  <c r="K243" i="54"/>
  <c r="J243" i="54"/>
  <c r="I243" i="54"/>
  <c r="H243" i="54"/>
  <c r="G243" i="54"/>
  <c r="F243" i="54"/>
  <c r="X242" i="54"/>
  <c r="V242" i="54"/>
  <c r="U242" i="54"/>
  <c r="S242" i="54"/>
  <c r="R242" i="54"/>
  <c r="M242" i="54"/>
  <c r="L242" i="54"/>
  <c r="K242" i="54"/>
  <c r="J242" i="54"/>
  <c r="I242" i="54"/>
  <c r="H242" i="54"/>
  <c r="G242" i="54"/>
  <c r="F242" i="54"/>
  <c r="V237" i="54"/>
  <c r="U237" i="54"/>
  <c r="S237" i="54"/>
  <c r="R237" i="54"/>
  <c r="J237" i="54"/>
  <c r="I237" i="54"/>
  <c r="G237" i="54"/>
  <c r="F237" i="54"/>
  <c r="V236" i="54"/>
  <c r="U236" i="54"/>
  <c r="S236" i="54"/>
  <c r="R236" i="54"/>
  <c r="J236" i="54"/>
  <c r="I236" i="54"/>
  <c r="G236" i="54"/>
  <c r="F236" i="54"/>
  <c r="X235" i="54"/>
  <c r="V235" i="54"/>
  <c r="U235" i="54"/>
  <c r="S235" i="54"/>
  <c r="R235" i="54"/>
  <c r="L235" i="54"/>
  <c r="J235" i="54"/>
  <c r="I235" i="54"/>
  <c r="G235" i="54"/>
  <c r="F235" i="54"/>
  <c r="V231" i="54"/>
  <c r="U231" i="54"/>
  <c r="S231" i="54"/>
  <c r="R231" i="54"/>
  <c r="K231" i="54"/>
  <c r="J231" i="54"/>
  <c r="I231" i="54"/>
  <c r="H231" i="54"/>
  <c r="G231" i="54"/>
  <c r="F231" i="54"/>
  <c r="V230" i="54"/>
  <c r="U230" i="54"/>
  <c r="S230" i="54"/>
  <c r="R230" i="54"/>
  <c r="K230" i="54"/>
  <c r="J230" i="54"/>
  <c r="I230" i="54"/>
  <c r="H230" i="54"/>
  <c r="G230" i="54"/>
  <c r="F230" i="54"/>
  <c r="X229" i="54"/>
  <c r="V229" i="54"/>
  <c r="U229" i="54"/>
  <c r="S229" i="54"/>
  <c r="R229" i="54"/>
  <c r="M229" i="54"/>
  <c r="L229" i="54"/>
  <c r="K229" i="54"/>
  <c r="J229" i="54"/>
  <c r="I229" i="54"/>
  <c r="H229" i="54"/>
  <c r="G229" i="54"/>
  <c r="F229" i="54"/>
  <c r="V224" i="54"/>
  <c r="U224" i="54"/>
  <c r="S224" i="54"/>
  <c r="R224" i="54"/>
  <c r="J224" i="54"/>
  <c r="I224" i="54"/>
  <c r="G224" i="54"/>
  <c r="F224" i="54"/>
  <c r="V223" i="54"/>
  <c r="U223" i="54"/>
  <c r="S223" i="54"/>
  <c r="R223" i="54"/>
  <c r="J223" i="54"/>
  <c r="I223" i="54"/>
  <c r="G223" i="54"/>
  <c r="F223" i="54"/>
  <c r="X222" i="54"/>
  <c r="V222" i="54"/>
  <c r="U222" i="54"/>
  <c r="S222" i="54"/>
  <c r="R222" i="54"/>
  <c r="L222" i="54"/>
  <c r="J222" i="54"/>
  <c r="I222" i="54"/>
  <c r="G222" i="54"/>
  <c r="F222" i="54"/>
  <c r="V218" i="54"/>
  <c r="U218" i="54"/>
  <c r="S218" i="54"/>
  <c r="R218" i="54"/>
  <c r="K218" i="54"/>
  <c r="J218" i="54"/>
  <c r="I218" i="54"/>
  <c r="H218" i="54"/>
  <c r="G218" i="54"/>
  <c r="F218" i="54"/>
  <c r="V217" i="54"/>
  <c r="U217" i="54"/>
  <c r="S217" i="54"/>
  <c r="R217" i="54"/>
  <c r="K217" i="54"/>
  <c r="J217" i="54"/>
  <c r="I217" i="54"/>
  <c r="H217" i="54"/>
  <c r="G217" i="54"/>
  <c r="F217" i="54"/>
  <c r="X216" i="54"/>
  <c r="V216" i="54"/>
  <c r="U216" i="54"/>
  <c r="S216" i="54"/>
  <c r="R216" i="54"/>
  <c r="M216" i="54"/>
  <c r="L216" i="54"/>
  <c r="K216" i="54"/>
  <c r="J216" i="54"/>
  <c r="I216" i="54"/>
  <c r="H216" i="54"/>
  <c r="G216" i="54"/>
  <c r="F216" i="54"/>
  <c r="V211" i="54"/>
  <c r="U211" i="54"/>
  <c r="S211" i="54"/>
  <c r="R211" i="54"/>
  <c r="J211" i="54"/>
  <c r="I211" i="54"/>
  <c r="G211" i="54"/>
  <c r="F211" i="54"/>
  <c r="V210" i="54"/>
  <c r="U210" i="54"/>
  <c r="S210" i="54"/>
  <c r="R210" i="54"/>
  <c r="J210" i="54"/>
  <c r="I210" i="54"/>
  <c r="G210" i="54"/>
  <c r="F210" i="54"/>
  <c r="X209" i="54"/>
  <c r="V209" i="54"/>
  <c r="U209" i="54"/>
  <c r="S209" i="54"/>
  <c r="R209" i="54"/>
  <c r="L209" i="54"/>
  <c r="J209" i="54"/>
  <c r="I209" i="54"/>
  <c r="G209" i="54"/>
  <c r="F209" i="54"/>
  <c r="V205" i="54"/>
  <c r="U205" i="54"/>
  <c r="S205" i="54"/>
  <c r="R205" i="54"/>
  <c r="K205" i="54"/>
  <c r="J205" i="54"/>
  <c r="I205" i="54"/>
  <c r="H205" i="54"/>
  <c r="G205" i="54"/>
  <c r="F205" i="54"/>
  <c r="V204" i="54"/>
  <c r="U204" i="54"/>
  <c r="S204" i="54"/>
  <c r="R204" i="54"/>
  <c r="K204" i="54"/>
  <c r="J204" i="54"/>
  <c r="I204" i="54"/>
  <c r="H204" i="54"/>
  <c r="G204" i="54"/>
  <c r="F204" i="54"/>
  <c r="X203" i="54"/>
  <c r="V203" i="54"/>
  <c r="U203" i="54"/>
  <c r="S203" i="54"/>
  <c r="R203" i="54"/>
  <c r="M203" i="54"/>
  <c r="L203" i="54"/>
  <c r="K203" i="54"/>
  <c r="J203" i="54"/>
  <c r="I203" i="54"/>
  <c r="H203" i="54"/>
  <c r="G203" i="54"/>
  <c r="F203" i="54"/>
  <c r="V198" i="54"/>
  <c r="U198" i="54"/>
  <c r="S198" i="54"/>
  <c r="R198" i="54"/>
  <c r="J198" i="54"/>
  <c r="I198" i="54"/>
  <c r="G198" i="54"/>
  <c r="F198" i="54"/>
  <c r="V197" i="54"/>
  <c r="U197" i="54"/>
  <c r="S197" i="54"/>
  <c r="R197" i="54"/>
  <c r="J197" i="54"/>
  <c r="I197" i="54"/>
  <c r="G197" i="54"/>
  <c r="F197" i="54"/>
  <c r="X196" i="54"/>
  <c r="V196" i="54"/>
  <c r="U196" i="54"/>
  <c r="S196" i="54"/>
  <c r="R196" i="54"/>
  <c r="L196" i="54"/>
  <c r="J196" i="54"/>
  <c r="I196" i="54"/>
  <c r="G196" i="54"/>
  <c r="F196" i="54"/>
  <c r="V192" i="54"/>
  <c r="U192" i="54"/>
  <c r="S192" i="54"/>
  <c r="R192" i="54"/>
  <c r="K192" i="54"/>
  <c r="J192" i="54"/>
  <c r="I192" i="54"/>
  <c r="H192" i="54"/>
  <c r="G192" i="54"/>
  <c r="F192" i="54"/>
  <c r="V191" i="54"/>
  <c r="U191" i="54"/>
  <c r="S191" i="54"/>
  <c r="R191" i="54"/>
  <c r="K191" i="54"/>
  <c r="J191" i="54"/>
  <c r="I191" i="54"/>
  <c r="H191" i="54"/>
  <c r="G191" i="54"/>
  <c r="F191" i="54"/>
  <c r="X190" i="54"/>
  <c r="V190" i="54"/>
  <c r="U190" i="54"/>
  <c r="S190" i="54"/>
  <c r="R190" i="54"/>
  <c r="M190" i="54"/>
  <c r="L190" i="54"/>
  <c r="K190" i="54"/>
  <c r="J190" i="54"/>
  <c r="I190" i="54"/>
  <c r="H190" i="54"/>
  <c r="G190" i="54"/>
  <c r="F190" i="54"/>
  <c r="V185" i="54"/>
  <c r="U185" i="54"/>
  <c r="S185" i="54"/>
  <c r="R185" i="54"/>
  <c r="J185" i="54"/>
  <c r="I185" i="54"/>
  <c r="G185" i="54"/>
  <c r="F185" i="54"/>
  <c r="V184" i="54"/>
  <c r="U184" i="54"/>
  <c r="S184" i="54"/>
  <c r="R184" i="54"/>
  <c r="J184" i="54"/>
  <c r="I184" i="54"/>
  <c r="G184" i="54"/>
  <c r="F184" i="54"/>
  <c r="X183" i="54"/>
  <c r="V183" i="54"/>
  <c r="U183" i="54"/>
  <c r="S183" i="54"/>
  <c r="R183" i="54"/>
  <c r="L183" i="54"/>
  <c r="J183" i="54"/>
  <c r="I183" i="54"/>
  <c r="G183" i="54"/>
  <c r="F183" i="54"/>
  <c r="V179" i="54"/>
  <c r="U179" i="54"/>
  <c r="S179" i="54"/>
  <c r="R179" i="54"/>
  <c r="K179" i="54"/>
  <c r="J179" i="54"/>
  <c r="I179" i="54"/>
  <c r="H179" i="54"/>
  <c r="G179" i="54"/>
  <c r="F179" i="54"/>
  <c r="V178" i="54"/>
  <c r="U178" i="54"/>
  <c r="S178" i="54"/>
  <c r="R178" i="54"/>
  <c r="K178" i="54"/>
  <c r="J178" i="54"/>
  <c r="I178" i="54"/>
  <c r="H178" i="54"/>
  <c r="G178" i="54"/>
  <c r="F178" i="54"/>
  <c r="X177" i="54"/>
  <c r="V177" i="54"/>
  <c r="U177" i="54"/>
  <c r="S177" i="54"/>
  <c r="R177" i="54"/>
  <c r="M177" i="54"/>
  <c r="L177" i="54"/>
  <c r="K177" i="54"/>
  <c r="J177" i="54"/>
  <c r="I177" i="54"/>
  <c r="H177" i="54"/>
  <c r="G177" i="54"/>
  <c r="F177" i="54"/>
  <c r="V172" i="54"/>
  <c r="U172" i="54"/>
  <c r="S172" i="54"/>
  <c r="R172" i="54"/>
  <c r="J172" i="54"/>
  <c r="I172" i="54"/>
  <c r="G172" i="54"/>
  <c r="F172" i="54"/>
  <c r="V171" i="54"/>
  <c r="U171" i="54"/>
  <c r="S171" i="54"/>
  <c r="R171" i="54"/>
  <c r="J171" i="54"/>
  <c r="I171" i="54"/>
  <c r="G171" i="54"/>
  <c r="F171" i="54"/>
  <c r="X170" i="54"/>
  <c r="V170" i="54"/>
  <c r="U170" i="54"/>
  <c r="S170" i="54"/>
  <c r="R170" i="54"/>
  <c r="L170" i="54"/>
  <c r="J170" i="54"/>
  <c r="I170" i="54"/>
  <c r="G170" i="54"/>
  <c r="F170" i="54"/>
  <c r="V166" i="54"/>
  <c r="U166" i="54"/>
  <c r="S166" i="54"/>
  <c r="R166" i="54"/>
  <c r="K166" i="54"/>
  <c r="J166" i="54"/>
  <c r="I166" i="54"/>
  <c r="H166" i="54"/>
  <c r="G166" i="54"/>
  <c r="F166" i="54"/>
  <c r="V165" i="54"/>
  <c r="U165" i="54"/>
  <c r="S165" i="54"/>
  <c r="R165" i="54"/>
  <c r="K165" i="54"/>
  <c r="J165" i="54"/>
  <c r="I165" i="54"/>
  <c r="H165" i="54"/>
  <c r="G165" i="54"/>
  <c r="F165" i="54"/>
  <c r="X164" i="54"/>
  <c r="V164" i="54"/>
  <c r="U164" i="54"/>
  <c r="S164" i="54"/>
  <c r="R164" i="54"/>
  <c r="M164" i="54"/>
  <c r="L164" i="54"/>
  <c r="K164" i="54"/>
  <c r="J164" i="54"/>
  <c r="I164" i="54"/>
  <c r="H164" i="54"/>
  <c r="G164" i="54"/>
  <c r="F164" i="54"/>
  <c r="V159" i="54"/>
  <c r="U159" i="54"/>
  <c r="S159" i="54"/>
  <c r="R159" i="54"/>
  <c r="J159" i="54"/>
  <c r="I159" i="54"/>
  <c r="G159" i="54"/>
  <c r="F159" i="54"/>
  <c r="V158" i="54"/>
  <c r="U158" i="54"/>
  <c r="S158" i="54"/>
  <c r="R158" i="54"/>
  <c r="J158" i="54"/>
  <c r="I158" i="54"/>
  <c r="G158" i="54"/>
  <c r="F158" i="54"/>
  <c r="X157" i="54"/>
  <c r="V157" i="54"/>
  <c r="U157" i="54"/>
  <c r="S157" i="54"/>
  <c r="R157" i="54"/>
  <c r="L157" i="54"/>
  <c r="J157" i="54"/>
  <c r="I157" i="54"/>
  <c r="G157" i="54"/>
  <c r="F157" i="54"/>
  <c r="V153" i="54"/>
  <c r="U153" i="54"/>
  <c r="S153" i="54"/>
  <c r="R153" i="54"/>
  <c r="K153" i="54"/>
  <c r="J153" i="54"/>
  <c r="I153" i="54"/>
  <c r="H153" i="54"/>
  <c r="G153" i="54"/>
  <c r="F153" i="54"/>
  <c r="V152" i="54"/>
  <c r="U152" i="54"/>
  <c r="S152" i="54"/>
  <c r="R152" i="54"/>
  <c r="K152" i="54"/>
  <c r="J152" i="54"/>
  <c r="I152" i="54"/>
  <c r="H152" i="54"/>
  <c r="G152" i="54"/>
  <c r="F152" i="54"/>
  <c r="X151" i="54"/>
  <c r="V151" i="54"/>
  <c r="U151" i="54"/>
  <c r="S151" i="54"/>
  <c r="R151" i="54"/>
  <c r="M151" i="54"/>
  <c r="L151" i="54"/>
  <c r="K151" i="54"/>
  <c r="J151" i="54"/>
  <c r="I151" i="54"/>
  <c r="H151" i="54"/>
  <c r="G151" i="54"/>
  <c r="F151" i="54"/>
  <c r="V146" i="54"/>
  <c r="U146" i="54"/>
  <c r="S146" i="54"/>
  <c r="R146" i="54"/>
  <c r="J146" i="54"/>
  <c r="I146" i="54"/>
  <c r="G146" i="54"/>
  <c r="F146" i="54"/>
  <c r="V145" i="54"/>
  <c r="U145" i="54"/>
  <c r="S145" i="54"/>
  <c r="R145" i="54"/>
  <c r="J145" i="54"/>
  <c r="I145" i="54"/>
  <c r="G145" i="54"/>
  <c r="F145" i="54"/>
  <c r="X144" i="54"/>
  <c r="V144" i="54"/>
  <c r="U144" i="54"/>
  <c r="S144" i="54"/>
  <c r="R144" i="54"/>
  <c r="L144" i="54"/>
  <c r="J144" i="54"/>
  <c r="I144" i="54"/>
  <c r="G144" i="54"/>
  <c r="F144" i="54"/>
  <c r="V140" i="54"/>
  <c r="U140" i="54"/>
  <c r="S140" i="54"/>
  <c r="R140" i="54"/>
  <c r="K140" i="54"/>
  <c r="J140" i="54"/>
  <c r="I140" i="54"/>
  <c r="H140" i="54"/>
  <c r="G140" i="54"/>
  <c r="F140" i="54"/>
  <c r="V139" i="54"/>
  <c r="U139" i="54"/>
  <c r="S139" i="54"/>
  <c r="R139" i="54"/>
  <c r="K139" i="54"/>
  <c r="J139" i="54"/>
  <c r="I139" i="54"/>
  <c r="H139" i="54"/>
  <c r="G139" i="54"/>
  <c r="F139" i="54"/>
  <c r="X138" i="54"/>
  <c r="V138" i="54"/>
  <c r="U138" i="54"/>
  <c r="S138" i="54"/>
  <c r="R138" i="54"/>
  <c r="M138" i="54"/>
  <c r="L138" i="54"/>
  <c r="K138" i="54"/>
  <c r="J138" i="54"/>
  <c r="I138" i="54"/>
  <c r="H138" i="54"/>
  <c r="G138" i="54"/>
  <c r="F138" i="54"/>
  <c r="V133" i="54"/>
  <c r="U133" i="54"/>
  <c r="S133" i="54"/>
  <c r="R133" i="54"/>
  <c r="J133" i="54"/>
  <c r="I133" i="54"/>
  <c r="G133" i="54"/>
  <c r="F133" i="54"/>
  <c r="V132" i="54"/>
  <c r="U132" i="54"/>
  <c r="S132" i="54"/>
  <c r="R132" i="54"/>
  <c r="J132" i="54"/>
  <c r="I132" i="54"/>
  <c r="G132" i="54"/>
  <c r="F132" i="54"/>
  <c r="X131" i="54"/>
  <c r="V131" i="54"/>
  <c r="U131" i="54"/>
  <c r="S131" i="54"/>
  <c r="R131" i="54"/>
  <c r="L131" i="54"/>
  <c r="J131" i="54"/>
  <c r="I131" i="54"/>
  <c r="G131" i="54"/>
  <c r="F131" i="54"/>
  <c r="V127" i="54"/>
  <c r="U127" i="54"/>
  <c r="S127" i="54"/>
  <c r="R127" i="54"/>
  <c r="K127" i="54"/>
  <c r="J127" i="54"/>
  <c r="I127" i="54"/>
  <c r="H127" i="54"/>
  <c r="G127" i="54"/>
  <c r="F127" i="54"/>
  <c r="V126" i="54"/>
  <c r="U126" i="54"/>
  <c r="S126" i="54"/>
  <c r="R126" i="54"/>
  <c r="K126" i="54"/>
  <c r="J126" i="54"/>
  <c r="I126" i="54"/>
  <c r="H126" i="54"/>
  <c r="G126" i="54"/>
  <c r="F126" i="54"/>
  <c r="X125" i="54"/>
  <c r="V125" i="54"/>
  <c r="U125" i="54"/>
  <c r="S125" i="54"/>
  <c r="R125" i="54"/>
  <c r="M125" i="54"/>
  <c r="L125" i="54"/>
  <c r="K125" i="54"/>
  <c r="J125" i="54"/>
  <c r="I125" i="54"/>
  <c r="H125" i="54"/>
  <c r="G125" i="54"/>
  <c r="F125" i="54"/>
  <c r="V120" i="54"/>
  <c r="U120" i="54"/>
  <c r="S120" i="54"/>
  <c r="R120" i="54"/>
  <c r="J120" i="54"/>
  <c r="I120" i="54"/>
  <c r="G120" i="54"/>
  <c r="F120" i="54"/>
  <c r="V119" i="54"/>
  <c r="U119" i="54"/>
  <c r="S119" i="54"/>
  <c r="R119" i="54"/>
  <c r="J119" i="54"/>
  <c r="I119" i="54"/>
  <c r="G119" i="54"/>
  <c r="F119" i="54"/>
  <c r="X118" i="54"/>
  <c r="V118" i="54"/>
  <c r="U118" i="54"/>
  <c r="S118" i="54"/>
  <c r="R118" i="54"/>
  <c r="L118" i="54"/>
  <c r="J118" i="54"/>
  <c r="I118" i="54"/>
  <c r="G118" i="54"/>
  <c r="F118" i="54"/>
  <c r="V114" i="54"/>
  <c r="U114" i="54"/>
  <c r="S114" i="54"/>
  <c r="R114" i="54"/>
  <c r="K114" i="54"/>
  <c r="J114" i="54"/>
  <c r="I114" i="54"/>
  <c r="H114" i="54"/>
  <c r="G114" i="54"/>
  <c r="F114" i="54"/>
  <c r="V113" i="54"/>
  <c r="U113" i="54"/>
  <c r="S113" i="54"/>
  <c r="R113" i="54"/>
  <c r="K113" i="54"/>
  <c r="J113" i="54"/>
  <c r="I113" i="54"/>
  <c r="H113" i="54"/>
  <c r="G113" i="54"/>
  <c r="F113" i="54"/>
  <c r="X112" i="54"/>
  <c r="V112" i="54"/>
  <c r="U112" i="54"/>
  <c r="S112" i="54"/>
  <c r="R112" i="54"/>
  <c r="M112" i="54"/>
  <c r="L112" i="54"/>
  <c r="K112" i="54"/>
  <c r="J112" i="54"/>
  <c r="I112" i="54"/>
  <c r="H112" i="54"/>
  <c r="G112" i="54"/>
  <c r="F112" i="54"/>
  <c r="V107" i="54"/>
  <c r="U107" i="54"/>
  <c r="S107" i="54"/>
  <c r="R107" i="54"/>
  <c r="J107" i="54"/>
  <c r="I107" i="54"/>
  <c r="G107" i="54"/>
  <c r="F107" i="54"/>
  <c r="V106" i="54"/>
  <c r="U106" i="54"/>
  <c r="S106" i="54"/>
  <c r="R106" i="54"/>
  <c r="J106" i="54"/>
  <c r="I106" i="54"/>
  <c r="G106" i="54"/>
  <c r="F106" i="54"/>
  <c r="X105" i="54"/>
  <c r="V105" i="54"/>
  <c r="U105" i="54"/>
  <c r="S105" i="54"/>
  <c r="R105" i="54"/>
  <c r="L105" i="54"/>
  <c r="J105" i="54"/>
  <c r="I105" i="54"/>
  <c r="G105" i="54"/>
  <c r="F105" i="54"/>
  <c r="V101" i="54"/>
  <c r="U101" i="54"/>
  <c r="S101" i="54"/>
  <c r="R101" i="54"/>
  <c r="K101" i="54"/>
  <c r="J101" i="54"/>
  <c r="I101" i="54"/>
  <c r="H101" i="54"/>
  <c r="G101" i="54"/>
  <c r="F101" i="54"/>
  <c r="V100" i="54"/>
  <c r="U100" i="54"/>
  <c r="S100" i="54"/>
  <c r="R100" i="54"/>
  <c r="K100" i="54"/>
  <c r="J100" i="54"/>
  <c r="I100" i="54"/>
  <c r="H100" i="54"/>
  <c r="G100" i="54"/>
  <c r="F100" i="54"/>
  <c r="X99" i="54"/>
  <c r="V99" i="54"/>
  <c r="U99" i="54"/>
  <c r="S99" i="54"/>
  <c r="R99" i="54"/>
  <c r="M99" i="54"/>
  <c r="L99" i="54"/>
  <c r="K99" i="54"/>
  <c r="J99" i="54"/>
  <c r="I99" i="54"/>
  <c r="H99" i="54"/>
  <c r="G99" i="54"/>
  <c r="F99" i="54"/>
  <c r="V94" i="54"/>
  <c r="U94" i="54"/>
  <c r="S94" i="54"/>
  <c r="R94" i="54"/>
  <c r="J94" i="54"/>
  <c r="I94" i="54"/>
  <c r="G94" i="54"/>
  <c r="F94" i="54"/>
  <c r="V93" i="54"/>
  <c r="U93" i="54"/>
  <c r="S93" i="54"/>
  <c r="R93" i="54"/>
  <c r="J93" i="54"/>
  <c r="I93" i="54"/>
  <c r="G93" i="54"/>
  <c r="F93" i="54"/>
  <c r="X92" i="54"/>
  <c r="V92" i="54"/>
  <c r="U92" i="54"/>
  <c r="S92" i="54"/>
  <c r="R92" i="54"/>
  <c r="L92" i="54"/>
  <c r="J92" i="54"/>
  <c r="I92" i="54"/>
  <c r="G92" i="54"/>
  <c r="F92" i="54"/>
  <c r="V88" i="54"/>
  <c r="U88" i="54"/>
  <c r="S88" i="54"/>
  <c r="R88" i="54"/>
  <c r="K88" i="54"/>
  <c r="J88" i="54"/>
  <c r="I88" i="54"/>
  <c r="H88" i="54"/>
  <c r="G88" i="54"/>
  <c r="F88" i="54"/>
  <c r="V87" i="54"/>
  <c r="U87" i="54"/>
  <c r="S87" i="54"/>
  <c r="R87" i="54"/>
  <c r="K87" i="54"/>
  <c r="J87" i="54"/>
  <c r="I87" i="54"/>
  <c r="H87" i="54"/>
  <c r="G87" i="54"/>
  <c r="F87" i="54"/>
  <c r="X86" i="54"/>
  <c r="V86" i="54"/>
  <c r="U86" i="54"/>
  <c r="S86" i="54"/>
  <c r="R86" i="54"/>
  <c r="M86" i="54"/>
  <c r="L86" i="54"/>
  <c r="K86" i="54"/>
  <c r="J86" i="54"/>
  <c r="I86" i="54"/>
  <c r="H86" i="54"/>
  <c r="G86" i="54"/>
  <c r="F86" i="54"/>
  <c r="V81" i="54"/>
  <c r="U81" i="54"/>
  <c r="S81" i="54"/>
  <c r="R81" i="54"/>
  <c r="J81" i="54"/>
  <c r="I81" i="54"/>
  <c r="G81" i="54"/>
  <c r="F81" i="54"/>
  <c r="V80" i="54"/>
  <c r="U80" i="54"/>
  <c r="S80" i="54"/>
  <c r="R80" i="54"/>
  <c r="J80" i="54"/>
  <c r="I80" i="54"/>
  <c r="G80" i="54"/>
  <c r="F80" i="54"/>
  <c r="X79" i="54"/>
  <c r="V79" i="54"/>
  <c r="U79" i="54"/>
  <c r="S79" i="54"/>
  <c r="R79" i="54"/>
  <c r="L79" i="54"/>
  <c r="J79" i="54"/>
  <c r="I79" i="54"/>
  <c r="G79" i="54"/>
  <c r="F79" i="54"/>
  <c r="V75" i="54"/>
  <c r="U75" i="54"/>
  <c r="S75" i="54"/>
  <c r="R75" i="54"/>
  <c r="K75" i="54"/>
  <c r="J75" i="54"/>
  <c r="I75" i="54"/>
  <c r="H75" i="54"/>
  <c r="G75" i="54"/>
  <c r="F75" i="54"/>
  <c r="V74" i="54"/>
  <c r="U74" i="54"/>
  <c r="S74" i="54"/>
  <c r="R74" i="54"/>
  <c r="K74" i="54"/>
  <c r="J74" i="54"/>
  <c r="I74" i="54"/>
  <c r="H74" i="54"/>
  <c r="G74" i="54"/>
  <c r="F74" i="54"/>
  <c r="X73" i="54"/>
  <c r="V73" i="54"/>
  <c r="U73" i="54"/>
  <c r="S73" i="54"/>
  <c r="R73" i="54"/>
  <c r="M73" i="54"/>
  <c r="L73" i="54"/>
  <c r="K73" i="54"/>
  <c r="J73" i="54"/>
  <c r="I73" i="54"/>
  <c r="H73" i="54"/>
  <c r="G73" i="54"/>
  <c r="F73" i="54"/>
  <c r="V263" i="39"/>
  <c r="U263" i="39"/>
  <c r="S263" i="39"/>
  <c r="R263" i="39"/>
  <c r="J263" i="39"/>
  <c r="I263" i="39"/>
  <c r="G263" i="39"/>
  <c r="F263" i="39"/>
  <c r="V262" i="39"/>
  <c r="U262" i="39"/>
  <c r="S262" i="39"/>
  <c r="R262" i="39"/>
  <c r="J262" i="39"/>
  <c r="I262" i="39"/>
  <c r="G262" i="39"/>
  <c r="F262" i="39"/>
  <c r="X261" i="39"/>
  <c r="V261" i="39"/>
  <c r="U261" i="39"/>
  <c r="S261" i="39"/>
  <c r="R261" i="39"/>
  <c r="L261" i="39"/>
  <c r="J261" i="39"/>
  <c r="I261" i="39"/>
  <c r="G261" i="39"/>
  <c r="F261" i="39"/>
  <c r="V257" i="39"/>
  <c r="U257" i="39"/>
  <c r="S257" i="39"/>
  <c r="R257" i="39"/>
  <c r="K257" i="39"/>
  <c r="J257" i="39"/>
  <c r="I257" i="39"/>
  <c r="H257" i="39"/>
  <c r="G257" i="39"/>
  <c r="F257" i="39"/>
  <c r="V256" i="39"/>
  <c r="U256" i="39"/>
  <c r="S256" i="39"/>
  <c r="R256" i="39"/>
  <c r="K256" i="39"/>
  <c r="J256" i="39"/>
  <c r="I256" i="39"/>
  <c r="H256" i="39"/>
  <c r="G256" i="39"/>
  <c r="F256" i="39"/>
  <c r="X255" i="39"/>
  <c r="V255" i="39"/>
  <c r="U255" i="39"/>
  <c r="S255" i="39"/>
  <c r="R255" i="39"/>
  <c r="M255" i="39"/>
  <c r="L255" i="39"/>
  <c r="K255" i="39"/>
  <c r="J255" i="39"/>
  <c r="I255" i="39"/>
  <c r="H255" i="39"/>
  <c r="G255" i="39"/>
  <c r="F255" i="39"/>
  <c r="V250" i="39"/>
  <c r="U250" i="39"/>
  <c r="S250" i="39"/>
  <c r="R250" i="39"/>
  <c r="J250" i="39"/>
  <c r="I250" i="39"/>
  <c r="G250" i="39"/>
  <c r="F250" i="39"/>
  <c r="V249" i="39"/>
  <c r="U249" i="39"/>
  <c r="S249" i="39"/>
  <c r="R249" i="39"/>
  <c r="J249" i="39"/>
  <c r="I249" i="39"/>
  <c r="G249" i="39"/>
  <c r="F249" i="39"/>
  <c r="X248" i="39"/>
  <c r="V248" i="39"/>
  <c r="U248" i="39"/>
  <c r="S248" i="39"/>
  <c r="R248" i="39"/>
  <c r="L248" i="39"/>
  <c r="J248" i="39"/>
  <c r="I248" i="39"/>
  <c r="G248" i="39"/>
  <c r="F248" i="39"/>
  <c r="V244" i="39"/>
  <c r="U244" i="39"/>
  <c r="S244" i="39"/>
  <c r="R244" i="39"/>
  <c r="K244" i="39"/>
  <c r="J244" i="39"/>
  <c r="I244" i="39"/>
  <c r="H244" i="39"/>
  <c r="G244" i="39"/>
  <c r="F244" i="39"/>
  <c r="V243" i="39"/>
  <c r="U243" i="39"/>
  <c r="S243" i="39"/>
  <c r="R243" i="39"/>
  <c r="K243" i="39"/>
  <c r="J243" i="39"/>
  <c r="I243" i="39"/>
  <c r="H243" i="39"/>
  <c r="G243" i="39"/>
  <c r="F243" i="39"/>
  <c r="X242" i="39"/>
  <c r="V242" i="39"/>
  <c r="U242" i="39"/>
  <c r="S242" i="39"/>
  <c r="R242" i="39"/>
  <c r="M242" i="39"/>
  <c r="L242" i="39"/>
  <c r="K242" i="39"/>
  <c r="J242" i="39"/>
  <c r="I242" i="39"/>
  <c r="H242" i="39"/>
  <c r="G242" i="39"/>
  <c r="F242" i="39"/>
  <c r="V237" i="39"/>
  <c r="U237" i="39"/>
  <c r="S237" i="39"/>
  <c r="R237" i="39"/>
  <c r="J237" i="39"/>
  <c r="I237" i="39"/>
  <c r="G237" i="39"/>
  <c r="F237" i="39"/>
  <c r="V236" i="39"/>
  <c r="U236" i="39"/>
  <c r="S236" i="39"/>
  <c r="R236" i="39"/>
  <c r="J236" i="39"/>
  <c r="I236" i="39"/>
  <c r="G236" i="39"/>
  <c r="F236" i="39"/>
  <c r="X235" i="39"/>
  <c r="V235" i="39"/>
  <c r="U235" i="39"/>
  <c r="S235" i="39"/>
  <c r="R235" i="39"/>
  <c r="L235" i="39"/>
  <c r="J235" i="39"/>
  <c r="I235" i="39"/>
  <c r="G235" i="39"/>
  <c r="F235" i="39"/>
  <c r="V231" i="39"/>
  <c r="U231" i="39"/>
  <c r="S231" i="39"/>
  <c r="R231" i="39"/>
  <c r="K231" i="39"/>
  <c r="J231" i="39"/>
  <c r="I231" i="39"/>
  <c r="H231" i="39"/>
  <c r="G231" i="39"/>
  <c r="F231" i="39"/>
  <c r="V230" i="39"/>
  <c r="U230" i="39"/>
  <c r="S230" i="39"/>
  <c r="R230" i="39"/>
  <c r="K230" i="39"/>
  <c r="J230" i="39"/>
  <c r="I230" i="39"/>
  <c r="H230" i="39"/>
  <c r="G230" i="39"/>
  <c r="F230" i="39"/>
  <c r="X229" i="39"/>
  <c r="V229" i="39"/>
  <c r="U229" i="39"/>
  <c r="S229" i="39"/>
  <c r="R229" i="39"/>
  <c r="M229" i="39"/>
  <c r="L229" i="39"/>
  <c r="K229" i="39"/>
  <c r="J229" i="39"/>
  <c r="I229" i="39"/>
  <c r="H229" i="39"/>
  <c r="G229" i="39"/>
  <c r="F229" i="39"/>
  <c r="V224" i="39"/>
  <c r="U224" i="39"/>
  <c r="S224" i="39"/>
  <c r="R224" i="39"/>
  <c r="J224" i="39"/>
  <c r="I224" i="39"/>
  <c r="G224" i="39"/>
  <c r="F224" i="39"/>
  <c r="V223" i="39"/>
  <c r="U223" i="39"/>
  <c r="S223" i="39"/>
  <c r="R223" i="39"/>
  <c r="J223" i="39"/>
  <c r="I223" i="39"/>
  <c r="G223" i="39"/>
  <c r="F223" i="39"/>
  <c r="X222" i="39"/>
  <c r="V222" i="39"/>
  <c r="U222" i="39"/>
  <c r="S222" i="39"/>
  <c r="R222" i="39"/>
  <c r="L222" i="39"/>
  <c r="J222" i="39"/>
  <c r="I222" i="39"/>
  <c r="G222" i="39"/>
  <c r="F222" i="39"/>
  <c r="V218" i="39"/>
  <c r="U218" i="39"/>
  <c r="S218" i="39"/>
  <c r="R218" i="39"/>
  <c r="K218" i="39"/>
  <c r="J218" i="39"/>
  <c r="I218" i="39"/>
  <c r="H218" i="39"/>
  <c r="G218" i="39"/>
  <c r="F218" i="39"/>
  <c r="V217" i="39"/>
  <c r="U217" i="39"/>
  <c r="S217" i="39"/>
  <c r="R217" i="39"/>
  <c r="K217" i="39"/>
  <c r="J217" i="39"/>
  <c r="I217" i="39"/>
  <c r="H217" i="39"/>
  <c r="G217" i="39"/>
  <c r="F217" i="39"/>
  <c r="X216" i="39"/>
  <c r="V216" i="39"/>
  <c r="U216" i="39"/>
  <c r="S216" i="39"/>
  <c r="R216" i="39"/>
  <c r="M216" i="39"/>
  <c r="L216" i="39"/>
  <c r="K216" i="39"/>
  <c r="J216" i="39"/>
  <c r="I216" i="39"/>
  <c r="H216" i="39"/>
  <c r="G216" i="39"/>
  <c r="F216" i="39"/>
  <c r="V211" i="39"/>
  <c r="U211" i="39"/>
  <c r="S211" i="39"/>
  <c r="R211" i="39"/>
  <c r="J211" i="39"/>
  <c r="I211" i="39"/>
  <c r="G211" i="39"/>
  <c r="F211" i="39"/>
  <c r="V210" i="39"/>
  <c r="U210" i="39"/>
  <c r="S210" i="39"/>
  <c r="R210" i="39"/>
  <c r="J210" i="39"/>
  <c r="I210" i="39"/>
  <c r="G210" i="39"/>
  <c r="F210" i="39"/>
  <c r="X209" i="39"/>
  <c r="V209" i="39"/>
  <c r="U209" i="39"/>
  <c r="S209" i="39"/>
  <c r="R209" i="39"/>
  <c r="L209" i="39"/>
  <c r="J209" i="39"/>
  <c r="I209" i="39"/>
  <c r="G209" i="39"/>
  <c r="F209" i="39"/>
  <c r="V205" i="39"/>
  <c r="U205" i="39"/>
  <c r="S205" i="39"/>
  <c r="R205" i="39"/>
  <c r="K205" i="39"/>
  <c r="J205" i="39"/>
  <c r="I205" i="39"/>
  <c r="H205" i="39"/>
  <c r="G205" i="39"/>
  <c r="F205" i="39"/>
  <c r="V204" i="39"/>
  <c r="U204" i="39"/>
  <c r="S204" i="39"/>
  <c r="R204" i="39"/>
  <c r="K204" i="39"/>
  <c r="J204" i="39"/>
  <c r="I204" i="39"/>
  <c r="H204" i="39"/>
  <c r="G204" i="39"/>
  <c r="F204" i="39"/>
  <c r="X203" i="39"/>
  <c r="V203" i="39"/>
  <c r="U203" i="39"/>
  <c r="S203" i="39"/>
  <c r="R203" i="39"/>
  <c r="M203" i="39"/>
  <c r="L203" i="39"/>
  <c r="K203" i="39"/>
  <c r="J203" i="39"/>
  <c r="I203" i="39"/>
  <c r="H203" i="39"/>
  <c r="G203" i="39"/>
  <c r="F203" i="39"/>
  <c r="V198" i="39"/>
  <c r="U198" i="39"/>
  <c r="S198" i="39"/>
  <c r="R198" i="39"/>
  <c r="J198" i="39"/>
  <c r="I198" i="39"/>
  <c r="G198" i="39"/>
  <c r="F198" i="39"/>
  <c r="V197" i="39"/>
  <c r="U197" i="39"/>
  <c r="S197" i="39"/>
  <c r="R197" i="39"/>
  <c r="J197" i="39"/>
  <c r="I197" i="39"/>
  <c r="G197" i="39"/>
  <c r="F197" i="39"/>
  <c r="X196" i="39"/>
  <c r="V196" i="39"/>
  <c r="U196" i="39"/>
  <c r="S196" i="39"/>
  <c r="R196" i="39"/>
  <c r="L196" i="39"/>
  <c r="J196" i="39"/>
  <c r="I196" i="39"/>
  <c r="G196" i="39"/>
  <c r="F196" i="39"/>
  <c r="V192" i="39"/>
  <c r="U192" i="39"/>
  <c r="S192" i="39"/>
  <c r="R192" i="39"/>
  <c r="K192" i="39"/>
  <c r="J192" i="39"/>
  <c r="I192" i="39"/>
  <c r="H192" i="39"/>
  <c r="G192" i="39"/>
  <c r="F192" i="39"/>
  <c r="V191" i="39"/>
  <c r="U191" i="39"/>
  <c r="S191" i="39"/>
  <c r="R191" i="39"/>
  <c r="K191" i="39"/>
  <c r="J191" i="39"/>
  <c r="I191" i="39"/>
  <c r="H191" i="39"/>
  <c r="G191" i="39"/>
  <c r="F191" i="39"/>
  <c r="X190" i="39"/>
  <c r="V190" i="39"/>
  <c r="U190" i="39"/>
  <c r="S190" i="39"/>
  <c r="R190" i="39"/>
  <c r="M190" i="39"/>
  <c r="L190" i="39"/>
  <c r="K190" i="39"/>
  <c r="J190" i="39"/>
  <c r="I190" i="39"/>
  <c r="H190" i="39"/>
  <c r="G190" i="39"/>
  <c r="F190" i="39"/>
  <c r="V185" i="39"/>
  <c r="U185" i="39"/>
  <c r="S185" i="39"/>
  <c r="R185" i="39"/>
  <c r="J185" i="39"/>
  <c r="I185" i="39"/>
  <c r="G185" i="39"/>
  <c r="F185" i="39"/>
  <c r="V184" i="39"/>
  <c r="U184" i="39"/>
  <c r="S184" i="39"/>
  <c r="R184" i="39"/>
  <c r="J184" i="39"/>
  <c r="I184" i="39"/>
  <c r="G184" i="39"/>
  <c r="F184" i="39"/>
  <c r="X183" i="39"/>
  <c r="V183" i="39"/>
  <c r="U183" i="39"/>
  <c r="S183" i="39"/>
  <c r="R183" i="39"/>
  <c r="L183" i="39"/>
  <c r="J183" i="39"/>
  <c r="I183" i="39"/>
  <c r="G183" i="39"/>
  <c r="F183" i="39"/>
  <c r="V179" i="39"/>
  <c r="U179" i="39"/>
  <c r="S179" i="39"/>
  <c r="R179" i="39"/>
  <c r="K179" i="39"/>
  <c r="J179" i="39"/>
  <c r="I179" i="39"/>
  <c r="H179" i="39"/>
  <c r="G179" i="39"/>
  <c r="F179" i="39"/>
  <c r="V178" i="39"/>
  <c r="U178" i="39"/>
  <c r="S178" i="39"/>
  <c r="R178" i="39"/>
  <c r="K178" i="39"/>
  <c r="J178" i="39"/>
  <c r="I178" i="39"/>
  <c r="H178" i="39"/>
  <c r="G178" i="39"/>
  <c r="F178" i="39"/>
  <c r="X177" i="39"/>
  <c r="V177" i="39"/>
  <c r="U177" i="39"/>
  <c r="S177" i="39"/>
  <c r="R177" i="39"/>
  <c r="M177" i="39"/>
  <c r="L177" i="39"/>
  <c r="K177" i="39"/>
  <c r="J177" i="39"/>
  <c r="I177" i="39"/>
  <c r="H177" i="39"/>
  <c r="G177" i="39"/>
  <c r="F177" i="39"/>
  <c r="V172" i="39"/>
  <c r="U172" i="39"/>
  <c r="S172" i="39"/>
  <c r="R172" i="39"/>
  <c r="J172" i="39"/>
  <c r="I172" i="39"/>
  <c r="G172" i="39"/>
  <c r="F172" i="39"/>
  <c r="V171" i="39"/>
  <c r="U171" i="39"/>
  <c r="S171" i="39"/>
  <c r="R171" i="39"/>
  <c r="J171" i="39"/>
  <c r="I171" i="39"/>
  <c r="G171" i="39"/>
  <c r="F171" i="39"/>
  <c r="X170" i="39"/>
  <c r="V170" i="39"/>
  <c r="U170" i="39"/>
  <c r="S170" i="39"/>
  <c r="R170" i="39"/>
  <c r="L170" i="39"/>
  <c r="J170" i="39"/>
  <c r="I170" i="39"/>
  <c r="G170" i="39"/>
  <c r="F170" i="39"/>
  <c r="V166" i="39"/>
  <c r="U166" i="39"/>
  <c r="S166" i="39"/>
  <c r="R166" i="39"/>
  <c r="K166" i="39"/>
  <c r="J166" i="39"/>
  <c r="I166" i="39"/>
  <c r="H166" i="39"/>
  <c r="G166" i="39"/>
  <c r="F166" i="39"/>
  <c r="V165" i="39"/>
  <c r="U165" i="39"/>
  <c r="S165" i="39"/>
  <c r="R165" i="39"/>
  <c r="K165" i="39"/>
  <c r="J165" i="39"/>
  <c r="I165" i="39"/>
  <c r="H165" i="39"/>
  <c r="G165" i="39"/>
  <c r="F165" i="39"/>
  <c r="X164" i="39"/>
  <c r="V164" i="39"/>
  <c r="U164" i="39"/>
  <c r="S164" i="39"/>
  <c r="R164" i="39"/>
  <c r="M164" i="39"/>
  <c r="L164" i="39"/>
  <c r="K164" i="39"/>
  <c r="J164" i="39"/>
  <c r="I164" i="39"/>
  <c r="H164" i="39"/>
  <c r="G164" i="39"/>
  <c r="F164" i="39"/>
  <c r="V159" i="39"/>
  <c r="U159" i="39"/>
  <c r="S159" i="39"/>
  <c r="R159" i="39"/>
  <c r="J159" i="39"/>
  <c r="I159" i="39"/>
  <c r="G159" i="39"/>
  <c r="F159" i="39"/>
  <c r="V158" i="39"/>
  <c r="U158" i="39"/>
  <c r="S158" i="39"/>
  <c r="R158" i="39"/>
  <c r="J158" i="39"/>
  <c r="I158" i="39"/>
  <c r="G158" i="39"/>
  <c r="F158" i="39"/>
  <c r="X157" i="39"/>
  <c r="V157" i="39"/>
  <c r="U157" i="39"/>
  <c r="S157" i="39"/>
  <c r="R157" i="39"/>
  <c r="L157" i="39"/>
  <c r="J157" i="39"/>
  <c r="I157" i="39"/>
  <c r="G157" i="39"/>
  <c r="F157" i="39"/>
  <c r="V153" i="39"/>
  <c r="U153" i="39"/>
  <c r="S153" i="39"/>
  <c r="R153" i="39"/>
  <c r="K153" i="39"/>
  <c r="J153" i="39"/>
  <c r="I153" i="39"/>
  <c r="H153" i="39"/>
  <c r="G153" i="39"/>
  <c r="F153" i="39"/>
  <c r="V152" i="39"/>
  <c r="U152" i="39"/>
  <c r="S152" i="39"/>
  <c r="R152" i="39"/>
  <c r="K152" i="39"/>
  <c r="J152" i="39"/>
  <c r="I152" i="39"/>
  <c r="H152" i="39"/>
  <c r="G152" i="39"/>
  <c r="F152" i="39"/>
  <c r="X151" i="39"/>
  <c r="V151" i="39"/>
  <c r="U151" i="39"/>
  <c r="S151" i="39"/>
  <c r="R151" i="39"/>
  <c r="M151" i="39"/>
  <c r="L151" i="39"/>
  <c r="K151" i="39"/>
  <c r="J151" i="39"/>
  <c r="I151" i="39"/>
  <c r="H151" i="39"/>
  <c r="G151" i="39"/>
  <c r="F151" i="39"/>
  <c r="V146" i="39"/>
  <c r="U146" i="39"/>
  <c r="S146" i="39"/>
  <c r="R146" i="39"/>
  <c r="J146" i="39"/>
  <c r="I146" i="39"/>
  <c r="G146" i="39"/>
  <c r="F146" i="39"/>
  <c r="V145" i="39"/>
  <c r="U145" i="39"/>
  <c r="S145" i="39"/>
  <c r="R145" i="39"/>
  <c r="J145" i="39"/>
  <c r="I145" i="39"/>
  <c r="G145" i="39"/>
  <c r="F145" i="39"/>
  <c r="X144" i="39"/>
  <c r="V144" i="39"/>
  <c r="U144" i="39"/>
  <c r="S144" i="39"/>
  <c r="R144" i="39"/>
  <c r="L144" i="39"/>
  <c r="J144" i="39"/>
  <c r="I144" i="39"/>
  <c r="G144" i="39"/>
  <c r="F144" i="39"/>
  <c r="V140" i="39"/>
  <c r="U140" i="39"/>
  <c r="S140" i="39"/>
  <c r="R140" i="39"/>
  <c r="K140" i="39"/>
  <c r="J140" i="39"/>
  <c r="I140" i="39"/>
  <c r="H140" i="39"/>
  <c r="G140" i="39"/>
  <c r="F140" i="39"/>
  <c r="V139" i="39"/>
  <c r="U139" i="39"/>
  <c r="S139" i="39"/>
  <c r="R139" i="39"/>
  <c r="K139" i="39"/>
  <c r="J139" i="39"/>
  <c r="I139" i="39"/>
  <c r="H139" i="39"/>
  <c r="G139" i="39"/>
  <c r="F139" i="39"/>
  <c r="X138" i="39"/>
  <c r="V138" i="39"/>
  <c r="U138" i="39"/>
  <c r="S138" i="39"/>
  <c r="R138" i="39"/>
  <c r="M138" i="39"/>
  <c r="L138" i="39"/>
  <c r="K138" i="39"/>
  <c r="J138" i="39"/>
  <c r="I138" i="39"/>
  <c r="H138" i="39"/>
  <c r="G138" i="39"/>
  <c r="F138" i="39"/>
  <c r="V133" i="39"/>
  <c r="U133" i="39"/>
  <c r="S133" i="39"/>
  <c r="R133" i="39"/>
  <c r="J133" i="39"/>
  <c r="I133" i="39"/>
  <c r="G133" i="39"/>
  <c r="F133" i="39"/>
  <c r="V132" i="39"/>
  <c r="U132" i="39"/>
  <c r="S132" i="39"/>
  <c r="R132" i="39"/>
  <c r="J132" i="39"/>
  <c r="I132" i="39"/>
  <c r="G132" i="39"/>
  <c r="F132" i="39"/>
  <c r="X131" i="39"/>
  <c r="V131" i="39"/>
  <c r="U131" i="39"/>
  <c r="S131" i="39"/>
  <c r="R131" i="39"/>
  <c r="L131" i="39"/>
  <c r="J131" i="39"/>
  <c r="I131" i="39"/>
  <c r="G131" i="39"/>
  <c r="F131" i="39"/>
  <c r="V127" i="39"/>
  <c r="U127" i="39"/>
  <c r="S127" i="39"/>
  <c r="R127" i="39"/>
  <c r="K127" i="39"/>
  <c r="J127" i="39"/>
  <c r="I127" i="39"/>
  <c r="H127" i="39"/>
  <c r="G127" i="39"/>
  <c r="F127" i="39"/>
  <c r="V126" i="39"/>
  <c r="U126" i="39"/>
  <c r="S126" i="39"/>
  <c r="R126" i="39"/>
  <c r="K126" i="39"/>
  <c r="J126" i="39"/>
  <c r="I126" i="39"/>
  <c r="H126" i="39"/>
  <c r="G126" i="39"/>
  <c r="F126" i="39"/>
  <c r="X125" i="39"/>
  <c r="V125" i="39"/>
  <c r="U125" i="39"/>
  <c r="S125" i="39"/>
  <c r="R125" i="39"/>
  <c r="M125" i="39"/>
  <c r="L125" i="39"/>
  <c r="K125" i="39"/>
  <c r="J125" i="39"/>
  <c r="I125" i="39"/>
  <c r="H125" i="39"/>
  <c r="G125" i="39"/>
  <c r="F125" i="39"/>
  <c r="V120" i="39"/>
  <c r="U120" i="39"/>
  <c r="S120" i="39"/>
  <c r="R120" i="39"/>
  <c r="J120" i="39"/>
  <c r="I120" i="39"/>
  <c r="G120" i="39"/>
  <c r="F120" i="39"/>
  <c r="V119" i="39"/>
  <c r="U119" i="39"/>
  <c r="S119" i="39"/>
  <c r="R119" i="39"/>
  <c r="J119" i="39"/>
  <c r="I119" i="39"/>
  <c r="G119" i="39"/>
  <c r="F119" i="39"/>
  <c r="X118" i="39"/>
  <c r="V118" i="39"/>
  <c r="U118" i="39"/>
  <c r="S118" i="39"/>
  <c r="R118" i="39"/>
  <c r="L118" i="39"/>
  <c r="J118" i="39"/>
  <c r="I118" i="39"/>
  <c r="G118" i="39"/>
  <c r="F118" i="39"/>
  <c r="V114" i="39"/>
  <c r="U114" i="39"/>
  <c r="S114" i="39"/>
  <c r="R114" i="39"/>
  <c r="K114" i="39"/>
  <c r="J114" i="39"/>
  <c r="I114" i="39"/>
  <c r="H114" i="39"/>
  <c r="G114" i="39"/>
  <c r="F114" i="39"/>
  <c r="V113" i="39"/>
  <c r="U113" i="39"/>
  <c r="S113" i="39"/>
  <c r="R113" i="39"/>
  <c r="K113" i="39"/>
  <c r="J113" i="39"/>
  <c r="I113" i="39"/>
  <c r="H113" i="39"/>
  <c r="G113" i="39"/>
  <c r="F113" i="39"/>
  <c r="X112" i="39"/>
  <c r="V112" i="39"/>
  <c r="U112" i="39"/>
  <c r="S112" i="39"/>
  <c r="R112" i="39"/>
  <c r="M112" i="39"/>
  <c r="L112" i="39"/>
  <c r="K112" i="39"/>
  <c r="J112" i="39"/>
  <c r="I112" i="39"/>
  <c r="H112" i="39"/>
  <c r="G112" i="39"/>
  <c r="F112" i="39"/>
  <c r="V107" i="39"/>
  <c r="U107" i="39"/>
  <c r="S107" i="39"/>
  <c r="R107" i="39"/>
  <c r="J107" i="39"/>
  <c r="I107" i="39"/>
  <c r="G107" i="39"/>
  <c r="F107" i="39"/>
  <c r="V106" i="39"/>
  <c r="U106" i="39"/>
  <c r="S106" i="39"/>
  <c r="R106" i="39"/>
  <c r="J106" i="39"/>
  <c r="I106" i="39"/>
  <c r="G106" i="39"/>
  <c r="F106" i="39"/>
  <c r="X105" i="39"/>
  <c r="V105" i="39"/>
  <c r="U105" i="39"/>
  <c r="S105" i="39"/>
  <c r="R105" i="39"/>
  <c r="L105" i="39"/>
  <c r="J105" i="39"/>
  <c r="I105" i="39"/>
  <c r="G105" i="39"/>
  <c r="F105" i="39"/>
  <c r="V101" i="39"/>
  <c r="U101" i="39"/>
  <c r="S101" i="39"/>
  <c r="R101" i="39"/>
  <c r="K101" i="39"/>
  <c r="J101" i="39"/>
  <c r="I101" i="39"/>
  <c r="H101" i="39"/>
  <c r="G101" i="39"/>
  <c r="F101" i="39"/>
  <c r="V100" i="39"/>
  <c r="U100" i="39"/>
  <c r="S100" i="39"/>
  <c r="R100" i="39"/>
  <c r="K100" i="39"/>
  <c r="J100" i="39"/>
  <c r="I100" i="39"/>
  <c r="H100" i="39"/>
  <c r="G100" i="39"/>
  <c r="F100" i="39"/>
  <c r="X99" i="39"/>
  <c r="V99" i="39"/>
  <c r="U99" i="39"/>
  <c r="S99" i="39"/>
  <c r="R99" i="39"/>
  <c r="M99" i="39"/>
  <c r="L99" i="39"/>
  <c r="K99" i="39"/>
  <c r="J99" i="39"/>
  <c r="I99" i="39"/>
  <c r="H99" i="39"/>
  <c r="G99" i="39"/>
  <c r="F99" i="39"/>
  <c r="V94" i="39"/>
  <c r="U94" i="39"/>
  <c r="S94" i="39"/>
  <c r="R94" i="39"/>
  <c r="J94" i="39"/>
  <c r="I94" i="39"/>
  <c r="G94" i="39"/>
  <c r="F94" i="39"/>
  <c r="V93" i="39"/>
  <c r="U93" i="39"/>
  <c r="S93" i="39"/>
  <c r="R93" i="39"/>
  <c r="J93" i="39"/>
  <c r="I93" i="39"/>
  <c r="G93" i="39"/>
  <c r="F93" i="39"/>
  <c r="X92" i="39"/>
  <c r="V92" i="39"/>
  <c r="U92" i="39"/>
  <c r="S92" i="39"/>
  <c r="R92" i="39"/>
  <c r="L92" i="39"/>
  <c r="J92" i="39"/>
  <c r="I92" i="39"/>
  <c r="G92" i="39"/>
  <c r="F92" i="39"/>
  <c r="V88" i="39"/>
  <c r="U88" i="39"/>
  <c r="S88" i="39"/>
  <c r="R88" i="39"/>
  <c r="K88" i="39"/>
  <c r="J88" i="39"/>
  <c r="I88" i="39"/>
  <c r="H88" i="39"/>
  <c r="G88" i="39"/>
  <c r="F88" i="39"/>
  <c r="V87" i="39"/>
  <c r="U87" i="39"/>
  <c r="S87" i="39"/>
  <c r="R87" i="39"/>
  <c r="K87" i="39"/>
  <c r="J87" i="39"/>
  <c r="I87" i="39"/>
  <c r="H87" i="39"/>
  <c r="G87" i="39"/>
  <c r="F87" i="39"/>
  <c r="X86" i="39"/>
  <c r="V86" i="39"/>
  <c r="U86" i="39"/>
  <c r="S86" i="39"/>
  <c r="R86" i="39"/>
  <c r="M86" i="39"/>
  <c r="L86" i="39"/>
  <c r="K86" i="39"/>
  <c r="J86" i="39"/>
  <c r="I86" i="39"/>
  <c r="H86" i="39"/>
  <c r="G86" i="39"/>
  <c r="F86" i="39"/>
  <c r="V81" i="39"/>
  <c r="U81" i="39"/>
  <c r="S81" i="39"/>
  <c r="R81" i="39"/>
  <c r="J81" i="39"/>
  <c r="I81" i="39"/>
  <c r="G81" i="39"/>
  <c r="F81" i="39"/>
  <c r="V80" i="39"/>
  <c r="U80" i="39"/>
  <c r="S80" i="39"/>
  <c r="R80" i="39"/>
  <c r="J80" i="39"/>
  <c r="I80" i="39"/>
  <c r="G80" i="39"/>
  <c r="F80" i="39"/>
  <c r="X79" i="39"/>
  <c r="V79" i="39"/>
  <c r="U79" i="39"/>
  <c r="S79" i="39"/>
  <c r="R79" i="39"/>
  <c r="L79" i="39"/>
  <c r="J79" i="39"/>
  <c r="I79" i="39"/>
  <c r="G79" i="39"/>
  <c r="F79" i="39"/>
  <c r="V75" i="39"/>
  <c r="U75" i="39"/>
  <c r="S75" i="39"/>
  <c r="R75" i="39"/>
  <c r="K75" i="39"/>
  <c r="J75" i="39"/>
  <c r="I75" i="39"/>
  <c r="H75" i="39"/>
  <c r="G75" i="39"/>
  <c r="F75" i="39"/>
  <c r="V74" i="39"/>
  <c r="U74" i="39"/>
  <c r="S74" i="39"/>
  <c r="R74" i="39"/>
  <c r="K74" i="39"/>
  <c r="J74" i="39"/>
  <c r="I74" i="39"/>
  <c r="H74" i="39"/>
  <c r="G74" i="39"/>
  <c r="F74" i="39"/>
  <c r="X73" i="39"/>
  <c r="V73" i="39"/>
  <c r="U73" i="39"/>
  <c r="S73" i="39"/>
  <c r="R73" i="39"/>
  <c r="M73" i="39"/>
  <c r="L73" i="39"/>
  <c r="K73" i="39"/>
  <c r="J73" i="39"/>
  <c r="I73" i="39"/>
  <c r="H73" i="39"/>
  <c r="G73" i="39"/>
  <c r="F73" i="39"/>
  <c r="V263" i="53"/>
  <c r="U263" i="53"/>
  <c r="S263" i="53"/>
  <c r="R263" i="53"/>
  <c r="J263" i="53"/>
  <c r="I263" i="53"/>
  <c r="G263" i="53"/>
  <c r="F263" i="53"/>
  <c r="V262" i="53"/>
  <c r="U262" i="53"/>
  <c r="S262" i="53"/>
  <c r="R262" i="53"/>
  <c r="J262" i="53"/>
  <c r="I262" i="53"/>
  <c r="G262" i="53"/>
  <c r="F262" i="53"/>
  <c r="X261" i="53"/>
  <c r="V261" i="53"/>
  <c r="U261" i="53"/>
  <c r="S261" i="53"/>
  <c r="R261" i="53"/>
  <c r="L261" i="53"/>
  <c r="J261" i="53"/>
  <c r="I261" i="53"/>
  <c r="G261" i="53"/>
  <c r="F261" i="53"/>
  <c r="V257" i="53"/>
  <c r="U257" i="53"/>
  <c r="S257" i="53"/>
  <c r="R257" i="53"/>
  <c r="K257" i="53"/>
  <c r="J257" i="53"/>
  <c r="I257" i="53"/>
  <c r="H257" i="53"/>
  <c r="G257" i="53"/>
  <c r="F257" i="53"/>
  <c r="V256" i="53"/>
  <c r="U256" i="53"/>
  <c r="S256" i="53"/>
  <c r="R256" i="53"/>
  <c r="K256" i="53"/>
  <c r="J256" i="53"/>
  <c r="I256" i="53"/>
  <c r="H256" i="53"/>
  <c r="G256" i="53"/>
  <c r="F256" i="53"/>
  <c r="X255" i="53"/>
  <c r="V255" i="53"/>
  <c r="U255" i="53"/>
  <c r="S255" i="53"/>
  <c r="R255" i="53"/>
  <c r="M255" i="53"/>
  <c r="L255" i="53"/>
  <c r="K255" i="53"/>
  <c r="J255" i="53"/>
  <c r="I255" i="53"/>
  <c r="H255" i="53"/>
  <c r="G255" i="53"/>
  <c r="F255" i="53"/>
  <c r="V250" i="53"/>
  <c r="U250" i="53"/>
  <c r="S250" i="53"/>
  <c r="R250" i="53"/>
  <c r="J250" i="53"/>
  <c r="I250" i="53"/>
  <c r="G250" i="53"/>
  <c r="F250" i="53"/>
  <c r="V249" i="53"/>
  <c r="U249" i="53"/>
  <c r="S249" i="53"/>
  <c r="R249" i="53"/>
  <c r="J249" i="53"/>
  <c r="I249" i="53"/>
  <c r="G249" i="53"/>
  <c r="F249" i="53"/>
  <c r="X248" i="53"/>
  <c r="V248" i="53"/>
  <c r="U248" i="53"/>
  <c r="S248" i="53"/>
  <c r="R248" i="53"/>
  <c r="L248" i="53"/>
  <c r="J248" i="53"/>
  <c r="I248" i="53"/>
  <c r="G248" i="53"/>
  <c r="F248" i="53"/>
  <c r="V244" i="53"/>
  <c r="U244" i="53"/>
  <c r="S244" i="53"/>
  <c r="R244" i="53"/>
  <c r="K244" i="53"/>
  <c r="J244" i="53"/>
  <c r="I244" i="53"/>
  <c r="H244" i="53"/>
  <c r="G244" i="53"/>
  <c r="F244" i="53"/>
  <c r="V243" i="53"/>
  <c r="U243" i="53"/>
  <c r="S243" i="53"/>
  <c r="R243" i="53"/>
  <c r="K243" i="53"/>
  <c r="J243" i="53"/>
  <c r="I243" i="53"/>
  <c r="H243" i="53"/>
  <c r="G243" i="53"/>
  <c r="F243" i="53"/>
  <c r="X242" i="53"/>
  <c r="V242" i="53"/>
  <c r="U242" i="53"/>
  <c r="S242" i="53"/>
  <c r="R242" i="53"/>
  <c r="M242" i="53"/>
  <c r="L242" i="53"/>
  <c r="K242" i="53"/>
  <c r="J242" i="53"/>
  <c r="I242" i="53"/>
  <c r="H242" i="53"/>
  <c r="G242" i="53"/>
  <c r="F242" i="53"/>
  <c r="V237" i="53"/>
  <c r="U237" i="53"/>
  <c r="S237" i="53"/>
  <c r="R237" i="53"/>
  <c r="J237" i="53"/>
  <c r="I237" i="53"/>
  <c r="G237" i="53"/>
  <c r="F237" i="53"/>
  <c r="V236" i="53"/>
  <c r="U236" i="53"/>
  <c r="S236" i="53"/>
  <c r="R236" i="53"/>
  <c r="J236" i="53"/>
  <c r="I236" i="53"/>
  <c r="G236" i="53"/>
  <c r="F236" i="53"/>
  <c r="X235" i="53"/>
  <c r="V235" i="53"/>
  <c r="U235" i="53"/>
  <c r="S235" i="53"/>
  <c r="R235" i="53"/>
  <c r="L235" i="53"/>
  <c r="J235" i="53"/>
  <c r="I235" i="53"/>
  <c r="G235" i="53"/>
  <c r="F235" i="53"/>
  <c r="V231" i="53"/>
  <c r="U231" i="53"/>
  <c r="S231" i="53"/>
  <c r="R231" i="53"/>
  <c r="K231" i="53"/>
  <c r="J231" i="53"/>
  <c r="I231" i="53"/>
  <c r="H231" i="53"/>
  <c r="G231" i="53"/>
  <c r="F231" i="53"/>
  <c r="V230" i="53"/>
  <c r="U230" i="53"/>
  <c r="S230" i="53"/>
  <c r="R230" i="53"/>
  <c r="K230" i="53"/>
  <c r="J230" i="53"/>
  <c r="I230" i="53"/>
  <c r="H230" i="53"/>
  <c r="G230" i="53"/>
  <c r="F230" i="53"/>
  <c r="X229" i="53"/>
  <c r="V229" i="53"/>
  <c r="U229" i="53"/>
  <c r="S229" i="53"/>
  <c r="R229" i="53"/>
  <c r="M229" i="53"/>
  <c r="L229" i="53"/>
  <c r="K229" i="53"/>
  <c r="J229" i="53"/>
  <c r="I229" i="53"/>
  <c r="H229" i="53"/>
  <c r="G229" i="53"/>
  <c r="F229" i="53"/>
  <c r="V224" i="53"/>
  <c r="U224" i="53"/>
  <c r="S224" i="53"/>
  <c r="R224" i="53"/>
  <c r="J224" i="53"/>
  <c r="I224" i="53"/>
  <c r="G224" i="53"/>
  <c r="F224" i="53"/>
  <c r="V223" i="53"/>
  <c r="U223" i="53"/>
  <c r="S223" i="53"/>
  <c r="R223" i="53"/>
  <c r="J223" i="53"/>
  <c r="I223" i="53"/>
  <c r="G223" i="53"/>
  <c r="F223" i="53"/>
  <c r="X222" i="53"/>
  <c r="V222" i="53"/>
  <c r="U222" i="53"/>
  <c r="S222" i="53"/>
  <c r="R222" i="53"/>
  <c r="L222" i="53"/>
  <c r="J222" i="53"/>
  <c r="I222" i="53"/>
  <c r="G222" i="53"/>
  <c r="F222" i="53"/>
  <c r="V218" i="53"/>
  <c r="U218" i="53"/>
  <c r="S218" i="53"/>
  <c r="R218" i="53"/>
  <c r="K218" i="53"/>
  <c r="J218" i="53"/>
  <c r="I218" i="53"/>
  <c r="H218" i="53"/>
  <c r="G218" i="53"/>
  <c r="F218" i="53"/>
  <c r="V217" i="53"/>
  <c r="U217" i="53"/>
  <c r="S217" i="53"/>
  <c r="R217" i="53"/>
  <c r="K217" i="53"/>
  <c r="J217" i="53"/>
  <c r="I217" i="53"/>
  <c r="H217" i="53"/>
  <c r="G217" i="53"/>
  <c r="F217" i="53"/>
  <c r="X216" i="53"/>
  <c r="V216" i="53"/>
  <c r="U216" i="53"/>
  <c r="S216" i="53"/>
  <c r="R216" i="53"/>
  <c r="M216" i="53"/>
  <c r="L216" i="53"/>
  <c r="K216" i="53"/>
  <c r="J216" i="53"/>
  <c r="I216" i="53"/>
  <c r="H216" i="53"/>
  <c r="G216" i="53"/>
  <c r="F216" i="53"/>
  <c r="V211" i="53"/>
  <c r="U211" i="53"/>
  <c r="S211" i="53"/>
  <c r="R211" i="53"/>
  <c r="J211" i="53"/>
  <c r="I211" i="53"/>
  <c r="G211" i="53"/>
  <c r="F211" i="53"/>
  <c r="V210" i="53"/>
  <c r="U210" i="53"/>
  <c r="S210" i="53"/>
  <c r="R210" i="53"/>
  <c r="J210" i="53"/>
  <c r="I210" i="53"/>
  <c r="G210" i="53"/>
  <c r="F210" i="53"/>
  <c r="X209" i="53"/>
  <c r="V209" i="53"/>
  <c r="U209" i="53"/>
  <c r="S209" i="53"/>
  <c r="R209" i="53"/>
  <c r="L209" i="53"/>
  <c r="J209" i="53"/>
  <c r="I209" i="53"/>
  <c r="G209" i="53"/>
  <c r="F209" i="53"/>
  <c r="V205" i="53"/>
  <c r="U205" i="53"/>
  <c r="S205" i="53"/>
  <c r="R205" i="53"/>
  <c r="K205" i="53"/>
  <c r="J205" i="53"/>
  <c r="I205" i="53"/>
  <c r="H205" i="53"/>
  <c r="G205" i="53"/>
  <c r="F205" i="53"/>
  <c r="V204" i="53"/>
  <c r="U204" i="53"/>
  <c r="S204" i="53"/>
  <c r="R204" i="53"/>
  <c r="K204" i="53"/>
  <c r="J204" i="53"/>
  <c r="I204" i="53"/>
  <c r="H204" i="53"/>
  <c r="G204" i="53"/>
  <c r="F204" i="53"/>
  <c r="X203" i="53"/>
  <c r="V203" i="53"/>
  <c r="U203" i="53"/>
  <c r="S203" i="53"/>
  <c r="R203" i="53"/>
  <c r="M203" i="53"/>
  <c r="L203" i="53"/>
  <c r="K203" i="53"/>
  <c r="J203" i="53"/>
  <c r="I203" i="53"/>
  <c r="H203" i="53"/>
  <c r="G203" i="53"/>
  <c r="F203" i="53"/>
  <c r="V198" i="53"/>
  <c r="U198" i="53"/>
  <c r="S198" i="53"/>
  <c r="R198" i="53"/>
  <c r="J198" i="53"/>
  <c r="I198" i="53"/>
  <c r="G198" i="53"/>
  <c r="F198" i="53"/>
  <c r="V197" i="53"/>
  <c r="U197" i="53"/>
  <c r="S197" i="53"/>
  <c r="R197" i="53"/>
  <c r="J197" i="53"/>
  <c r="I197" i="53"/>
  <c r="G197" i="53"/>
  <c r="F197" i="53"/>
  <c r="X196" i="53"/>
  <c r="V196" i="53"/>
  <c r="U196" i="53"/>
  <c r="S196" i="53"/>
  <c r="R196" i="53"/>
  <c r="L196" i="53"/>
  <c r="J196" i="53"/>
  <c r="I196" i="53"/>
  <c r="G196" i="53"/>
  <c r="F196" i="53"/>
  <c r="V192" i="53"/>
  <c r="U192" i="53"/>
  <c r="S192" i="53"/>
  <c r="R192" i="53"/>
  <c r="K192" i="53"/>
  <c r="J192" i="53"/>
  <c r="I192" i="53"/>
  <c r="H192" i="53"/>
  <c r="G192" i="53"/>
  <c r="F192" i="53"/>
  <c r="V191" i="53"/>
  <c r="U191" i="53"/>
  <c r="S191" i="53"/>
  <c r="R191" i="53"/>
  <c r="K191" i="53"/>
  <c r="J191" i="53"/>
  <c r="I191" i="53"/>
  <c r="H191" i="53"/>
  <c r="G191" i="53"/>
  <c r="F191" i="53"/>
  <c r="X190" i="53"/>
  <c r="V190" i="53"/>
  <c r="U190" i="53"/>
  <c r="S190" i="53"/>
  <c r="R190" i="53"/>
  <c r="M190" i="53"/>
  <c r="L190" i="53"/>
  <c r="K190" i="53"/>
  <c r="J190" i="53"/>
  <c r="I190" i="53"/>
  <c r="H190" i="53"/>
  <c r="G190" i="53"/>
  <c r="F190" i="53"/>
  <c r="V185" i="53"/>
  <c r="U185" i="53"/>
  <c r="S185" i="53"/>
  <c r="R185" i="53"/>
  <c r="J185" i="53"/>
  <c r="I185" i="53"/>
  <c r="G185" i="53"/>
  <c r="F185" i="53"/>
  <c r="V184" i="53"/>
  <c r="U184" i="53"/>
  <c r="S184" i="53"/>
  <c r="R184" i="53"/>
  <c r="J184" i="53"/>
  <c r="I184" i="53"/>
  <c r="G184" i="53"/>
  <c r="F184" i="53"/>
  <c r="X183" i="53"/>
  <c r="V183" i="53"/>
  <c r="U183" i="53"/>
  <c r="S183" i="53"/>
  <c r="R183" i="53"/>
  <c r="L183" i="53"/>
  <c r="J183" i="53"/>
  <c r="I183" i="53"/>
  <c r="G183" i="53"/>
  <c r="F183" i="53"/>
  <c r="V179" i="53"/>
  <c r="U179" i="53"/>
  <c r="S179" i="53"/>
  <c r="R179" i="53"/>
  <c r="K179" i="53"/>
  <c r="J179" i="53"/>
  <c r="I179" i="53"/>
  <c r="H179" i="53"/>
  <c r="G179" i="53"/>
  <c r="F179" i="53"/>
  <c r="V178" i="53"/>
  <c r="U178" i="53"/>
  <c r="S178" i="53"/>
  <c r="R178" i="53"/>
  <c r="K178" i="53"/>
  <c r="J178" i="53"/>
  <c r="I178" i="53"/>
  <c r="H178" i="53"/>
  <c r="G178" i="53"/>
  <c r="F178" i="53"/>
  <c r="X177" i="53"/>
  <c r="V177" i="53"/>
  <c r="U177" i="53"/>
  <c r="S177" i="53"/>
  <c r="R177" i="53"/>
  <c r="M177" i="53"/>
  <c r="L177" i="53"/>
  <c r="K177" i="53"/>
  <c r="J177" i="53"/>
  <c r="I177" i="53"/>
  <c r="H177" i="53"/>
  <c r="G177" i="53"/>
  <c r="F177" i="53"/>
  <c r="V172" i="53"/>
  <c r="U172" i="53"/>
  <c r="S172" i="53"/>
  <c r="R172" i="53"/>
  <c r="J172" i="53"/>
  <c r="I172" i="53"/>
  <c r="G172" i="53"/>
  <c r="F172" i="53"/>
  <c r="V171" i="53"/>
  <c r="U171" i="53"/>
  <c r="S171" i="53"/>
  <c r="R171" i="53"/>
  <c r="J171" i="53"/>
  <c r="I171" i="53"/>
  <c r="G171" i="53"/>
  <c r="F171" i="53"/>
  <c r="X170" i="53"/>
  <c r="V170" i="53"/>
  <c r="U170" i="53"/>
  <c r="S170" i="53"/>
  <c r="R170" i="53"/>
  <c r="L170" i="53"/>
  <c r="J170" i="53"/>
  <c r="I170" i="53"/>
  <c r="G170" i="53"/>
  <c r="F170" i="53"/>
  <c r="V166" i="53"/>
  <c r="U166" i="53"/>
  <c r="S166" i="53"/>
  <c r="R166" i="53"/>
  <c r="K166" i="53"/>
  <c r="J166" i="53"/>
  <c r="I166" i="53"/>
  <c r="H166" i="53"/>
  <c r="G166" i="53"/>
  <c r="F166" i="53"/>
  <c r="V165" i="53"/>
  <c r="U165" i="53"/>
  <c r="S165" i="53"/>
  <c r="R165" i="53"/>
  <c r="K165" i="53"/>
  <c r="J165" i="53"/>
  <c r="I165" i="53"/>
  <c r="H165" i="53"/>
  <c r="G165" i="53"/>
  <c r="F165" i="53"/>
  <c r="X164" i="53"/>
  <c r="V164" i="53"/>
  <c r="U164" i="53"/>
  <c r="S164" i="53"/>
  <c r="R164" i="53"/>
  <c r="M164" i="53"/>
  <c r="L164" i="53"/>
  <c r="K164" i="53"/>
  <c r="J164" i="53"/>
  <c r="I164" i="53"/>
  <c r="H164" i="53"/>
  <c r="G164" i="53"/>
  <c r="F164" i="53"/>
  <c r="V159" i="53"/>
  <c r="U159" i="53"/>
  <c r="S159" i="53"/>
  <c r="R159" i="53"/>
  <c r="J159" i="53"/>
  <c r="I159" i="53"/>
  <c r="G159" i="53"/>
  <c r="F159" i="53"/>
  <c r="V158" i="53"/>
  <c r="U158" i="53"/>
  <c r="S158" i="53"/>
  <c r="R158" i="53"/>
  <c r="J158" i="53"/>
  <c r="I158" i="53"/>
  <c r="G158" i="53"/>
  <c r="F158" i="53"/>
  <c r="X157" i="53"/>
  <c r="V157" i="53"/>
  <c r="U157" i="53"/>
  <c r="S157" i="53"/>
  <c r="R157" i="53"/>
  <c r="L157" i="53"/>
  <c r="J157" i="53"/>
  <c r="I157" i="53"/>
  <c r="G157" i="53"/>
  <c r="F157" i="53"/>
  <c r="V153" i="53"/>
  <c r="U153" i="53"/>
  <c r="S153" i="53"/>
  <c r="R153" i="53"/>
  <c r="K153" i="53"/>
  <c r="J153" i="53"/>
  <c r="I153" i="53"/>
  <c r="H153" i="53"/>
  <c r="G153" i="53"/>
  <c r="F153" i="53"/>
  <c r="V152" i="53"/>
  <c r="U152" i="53"/>
  <c r="S152" i="53"/>
  <c r="R152" i="53"/>
  <c r="K152" i="53"/>
  <c r="J152" i="53"/>
  <c r="I152" i="53"/>
  <c r="H152" i="53"/>
  <c r="G152" i="53"/>
  <c r="F152" i="53"/>
  <c r="X151" i="53"/>
  <c r="V151" i="53"/>
  <c r="U151" i="53"/>
  <c r="S151" i="53"/>
  <c r="R151" i="53"/>
  <c r="M151" i="53"/>
  <c r="L151" i="53"/>
  <c r="K151" i="53"/>
  <c r="J151" i="53"/>
  <c r="I151" i="53"/>
  <c r="H151" i="53"/>
  <c r="G151" i="53"/>
  <c r="F151" i="53"/>
  <c r="V146" i="53"/>
  <c r="U146" i="53"/>
  <c r="S146" i="53"/>
  <c r="R146" i="53"/>
  <c r="J146" i="53"/>
  <c r="I146" i="53"/>
  <c r="G146" i="53"/>
  <c r="F146" i="53"/>
  <c r="V145" i="53"/>
  <c r="U145" i="53"/>
  <c r="S145" i="53"/>
  <c r="R145" i="53"/>
  <c r="J145" i="53"/>
  <c r="I145" i="53"/>
  <c r="G145" i="53"/>
  <c r="F145" i="53"/>
  <c r="X144" i="53"/>
  <c r="V144" i="53"/>
  <c r="U144" i="53"/>
  <c r="S144" i="53"/>
  <c r="R144" i="53"/>
  <c r="L144" i="53"/>
  <c r="J144" i="53"/>
  <c r="I144" i="53"/>
  <c r="G144" i="53"/>
  <c r="F144" i="53"/>
  <c r="V140" i="53"/>
  <c r="U140" i="53"/>
  <c r="S140" i="53"/>
  <c r="R140" i="53"/>
  <c r="K140" i="53"/>
  <c r="J140" i="53"/>
  <c r="I140" i="53"/>
  <c r="H140" i="53"/>
  <c r="G140" i="53"/>
  <c r="F140" i="53"/>
  <c r="V139" i="53"/>
  <c r="U139" i="53"/>
  <c r="S139" i="53"/>
  <c r="R139" i="53"/>
  <c r="K139" i="53"/>
  <c r="J139" i="53"/>
  <c r="I139" i="53"/>
  <c r="H139" i="53"/>
  <c r="G139" i="53"/>
  <c r="F139" i="53"/>
  <c r="X138" i="53"/>
  <c r="V138" i="53"/>
  <c r="U138" i="53"/>
  <c r="S138" i="53"/>
  <c r="R138" i="53"/>
  <c r="M138" i="53"/>
  <c r="L138" i="53"/>
  <c r="K138" i="53"/>
  <c r="J138" i="53"/>
  <c r="I138" i="53"/>
  <c r="H138" i="53"/>
  <c r="G138" i="53"/>
  <c r="F138" i="53"/>
  <c r="V133" i="53"/>
  <c r="U133" i="53"/>
  <c r="S133" i="53"/>
  <c r="R133" i="53"/>
  <c r="J133" i="53"/>
  <c r="I133" i="53"/>
  <c r="G133" i="53"/>
  <c r="F133" i="53"/>
  <c r="V132" i="53"/>
  <c r="U132" i="53"/>
  <c r="S132" i="53"/>
  <c r="R132" i="53"/>
  <c r="J132" i="53"/>
  <c r="I132" i="53"/>
  <c r="G132" i="53"/>
  <c r="F132" i="53"/>
  <c r="X131" i="53"/>
  <c r="V131" i="53"/>
  <c r="U131" i="53"/>
  <c r="S131" i="53"/>
  <c r="R131" i="53"/>
  <c r="L131" i="53"/>
  <c r="J131" i="53"/>
  <c r="I131" i="53"/>
  <c r="G131" i="53"/>
  <c r="F131" i="53"/>
  <c r="V127" i="53"/>
  <c r="U127" i="53"/>
  <c r="S127" i="53"/>
  <c r="R127" i="53"/>
  <c r="K127" i="53"/>
  <c r="J127" i="53"/>
  <c r="I127" i="53"/>
  <c r="H127" i="53"/>
  <c r="G127" i="53"/>
  <c r="F127" i="53"/>
  <c r="V126" i="53"/>
  <c r="U126" i="53"/>
  <c r="S126" i="53"/>
  <c r="R126" i="53"/>
  <c r="K126" i="53"/>
  <c r="J126" i="53"/>
  <c r="I126" i="53"/>
  <c r="H126" i="53"/>
  <c r="G126" i="53"/>
  <c r="F126" i="53"/>
  <c r="X125" i="53"/>
  <c r="V125" i="53"/>
  <c r="U125" i="53"/>
  <c r="S125" i="53"/>
  <c r="R125" i="53"/>
  <c r="M125" i="53"/>
  <c r="L125" i="53"/>
  <c r="K125" i="53"/>
  <c r="J125" i="53"/>
  <c r="I125" i="53"/>
  <c r="H125" i="53"/>
  <c r="G125" i="53"/>
  <c r="F125" i="53"/>
  <c r="V120" i="53"/>
  <c r="U120" i="53"/>
  <c r="S120" i="53"/>
  <c r="R120" i="53"/>
  <c r="J120" i="53"/>
  <c r="I120" i="53"/>
  <c r="G120" i="53"/>
  <c r="F120" i="53"/>
  <c r="V119" i="53"/>
  <c r="U119" i="53"/>
  <c r="S119" i="53"/>
  <c r="R119" i="53"/>
  <c r="J119" i="53"/>
  <c r="I119" i="53"/>
  <c r="G119" i="53"/>
  <c r="F119" i="53"/>
  <c r="X118" i="53"/>
  <c r="V118" i="53"/>
  <c r="U118" i="53"/>
  <c r="S118" i="53"/>
  <c r="R118" i="53"/>
  <c r="L118" i="53"/>
  <c r="J118" i="53"/>
  <c r="I118" i="53"/>
  <c r="G118" i="53"/>
  <c r="F118" i="53"/>
  <c r="V114" i="53"/>
  <c r="U114" i="53"/>
  <c r="S114" i="53"/>
  <c r="R114" i="53"/>
  <c r="K114" i="53"/>
  <c r="J114" i="53"/>
  <c r="I114" i="53"/>
  <c r="H114" i="53"/>
  <c r="G114" i="53"/>
  <c r="F114" i="53"/>
  <c r="V113" i="53"/>
  <c r="U113" i="53"/>
  <c r="S113" i="53"/>
  <c r="R113" i="53"/>
  <c r="K113" i="53"/>
  <c r="J113" i="53"/>
  <c r="I113" i="53"/>
  <c r="H113" i="53"/>
  <c r="G113" i="53"/>
  <c r="F113" i="53"/>
  <c r="X112" i="53"/>
  <c r="V112" i="53"/>
  <c r="U112" i="53"/>
  <c r="S112" i="53"/>
  <c r="R112" i="53"/>
  <c r="M112" i="53"/>
  <c r="L112" i="53"/>
  <c r="K112" i="53"/>
  <c r="J112" i="53"/>
  <c r="I112" i="53"/>
  <c r="H112" i="53"/>
  <c r="G112" i="53"/>
  <c r="F112" i="53"/>
  <c r="V107" i="53"/>
  <c r="U107" i="53"/>
  <c r="S107" i="53"/>
  <c r="R107" i="53"/>
  <c r="J107" i="53"/>
  <c r="I107" i="53"/>
  <c r="G107" i="53"/>
  <c r="F107" i="53"/>
  <c r="V106" i="53"/>
  <c r="U106" i="53"/>
  <c r="S106" i="53"/>
  <c r="R106" i="53"/>
  <c r="J106" i="53"/>
  <c r="I106" i="53"/>
  <c r="G106" i="53"/>
  <c r="F106" i="53"/>
  <c r="X105" i="53"/>
  <c r="V105" i="53"/>
  <c r="U105" i="53"/>
  <c r="S105" i="53"/>
  <c r="R105" i="53"/>
  <c r="L105" i="53"/>
  <c r="J105" i="53"/>
  <c r="I105" i="53"/>
  <c r="G105" i="53"/>
  <c r="F105" i="53"/>
  <c r="V101" i="53"/>
  <c r="U101" i="53"/>
  <c r="S101" i="53"/>
  <c r="R101" i="53"/>
  <c r="K101" i="53"/>
  <c r="J101" i="53"/>
  <c r="I101" i="53"/>
  <c r="H101" i="53"/>
  <c r="G101" i="53"/>
  <c r="F101" i="53"/>
  <c r="V100" i="53"/>
  <c r="U100" i="53"/>
  <c r="S100" i="53"/>
  <c r="R100" i="53"/>
  <c r="K100" i="53"/>
  <c r="J100" i="53"/>
  <c r="I100" i="53"/>
  <c r="H100" i="53"/>
  <c r="G100" i="53"/>
  <c r="F100" i="53"/>
  <c r="X99" i="53"/>
  <c r="V99" i="53"/>
  <c r="U99" i="53"/>
  <c r="S99" i="53"/>
  <c r="R99" i="53"/>
  <c r="M99" i="53"/>
  <c r="L99" i="53"/>
  <c r="K99" i="53"/>
  <c r="J99" i="53"/>
  <c r="I99" i="53"/>
  <c r="H99" i="53"/>
  <c r="G99" i="53"/>
  <c r="F99" i="53"/>
  <c r="V94" i="53"/>
  <c r="U94" i="53"/>
  <c r="S94" i="53"/>
  <c r="R94" i="53"/>
  <c r="J94" i="53"/>
  <c r="I94" i="53"/>
  <c r="G94" i="53"/>
  <c r="F94" i="53"/>
  <c r="V93" i="53"/>
  <c r="U93" i="53"/>
  <c r="S93" i="53"/>
  <c r="R93" i="53"/>
  <c r="J93" i="53"/>
  <c r="I93" i="53"/>
  <c r="G93" i="53"/>
  <c r="F93" i="53"/>
  <c r="X92" i="53"/>
  <c r="V92" i="53"/>
  <c r="U92" i="53"/>
  <c r="S92" i="53"/>
  <c r="R92" i="53"/>
  <c r="L92" i="53"/>
  <c r="J92" i="53"/>
  <c r="I92" i="53"/>
  <c r="G92" i="53"/>
  <c r="F92" i="53"/>
  <c r="V88" i="53"/>
  <c r="U88" i="53"/>
  <c r="S88" i="53"/>
  <c r="R88" i="53"/>
  <c r="K88" i="53"/>
  <c r="J88" i="53"/>
  <c r="I88" i="53"/>
  <c r="H88" i="53"/>
  <c r="G88" i="53"/>
  <c r="F88" i="53"/>
  <c r="V87" i="53"/>
  <c r="U87" i="53"/>
  <c r="S87" i="53"/>
  <c r="R87" i="53"/>
  <c r="K87" i="53"/>
  <c r="J87" i="53"/>
  <c r="I87" i="53"/>
  <c r="H87" i="53"/>
  <c r="G87" i="53"/>
  <c r="F87" i="53"/>
  <c r="X86" i="53"/>
  <c r="V86" i="53"/>
  <c r="U86" i="53"/>
  <c r="S86" i="53"/>
  <c r="R86" i="53"/>
  <c r="M86" i="53"/>
  <c r="L86" i="53"/>
  <c r="K86" i="53"/>
  <c r="J86" i="53"/>
  <c r="I86" i="53"/>
  <c r="H86" i="53"/>
  <c r="G86" i="53"/>
  <c r="F86" i="53"/>
  <c r="V81" i="53"/>
  <c r="U81" i="53"/>
  <c r="S81" i="53"/>
  <c r="R81" i="53"/>
  <c r="J81" i="53"/>
  <c r="I81" i="53"/>
  <c r="G81" i="53"/>
  <c r="F81" i="53"/>
  <c r="V80" i="53"/>
  <c r="U80" i="53"/>
  <c r="S80" i="53"/>
  <c r="R80" i="53"/>
  <c r="J80" i="53"/>
  <c r="I80" i="53"/>
  <c r="G80" i="53"/>
  <c r="F80" i="53"/>
  <c r="X79" i="53"/>
  <c r="V79" i="53"/>
  <c r="U79" i="53"/>
  <c r="S79" i="53"/>
  <c r="R79" i="53"/>
  <c r="L79" i="53"/>
  <c r="J79" i="53"/>
  <c r="I79" i="53"/>
  <c r="G79" i="53"/>
  <c r="F79" i="53"/>
  <c r="V75" i="53"/>
  <c r="U75" i="53"/>
  <c r="S75" i="53"/>
  <c r="R75" i="53"/>
  <c r="K75" i="53"/>
  <c r="J75" i="53"/>
  <c r="I75" i="53"/>
  <c r="H75" i="53"/>
  <c r="G75" i="53"/>
  <c r="F75" i="53"/>
  <c r="V74" i="53"/>
  <c r="U74" i="53"/>
  <c r="S74" i="53"/>
  <c r="R74" i="53"/>
  <c r="K74" i="53"/>
  <c r="J74" i="53"/>
  <c r="I74" i="53"/>
  <c r="H74" i="53"/>
  <c r="G74" i="53"/>
  <c r="F74" i="53"/>
  <c r="X73" i="53"/>
  <c r="V73" i="53"/>
  <c r="U73" i="53"/>
  <c r="S73" i="53"/>
  <c r="R73" i="53"/>
  <c r="M73" i="53"/>
  <c r="L73" i="53"/>
  <c r="K73" i="53"/>
  <c r="J73" i="53"/>
  <c r="I73" i="53"/>
  <c r="H73" i="53"/>
  <c r="G73" i="53"/>
  <c r="F73" i="53"/>
  <c r="V263" i="38"/>
  <c r="U263" i="38"/>
  <c r="S263" i="38"/>
  <c r="R263" i="38"/>
  <c r="J263" i="38"/>
  <c r="I263" i="38"/>
  <c r="G263" i="38"/>
  <c r="F263" i="38"/>
  <c r="V262" i="38"/>
  <c r="U262" i="38"/>
  <c r="S262" i="38"/>
  <c r="R262" i="38"/>
  <c r="J262" i="38"/>
  <c r="I262" i="38"/>
  <c r="G262" i="38"/>
  <c r="F262" i="38"/>
  <c r="X261" i="38"/>
  <c r="V261" i="38"/>
  <c r="U261" i="38"/>
  <c r="S261" i="38"/>
  <c r="R261" i="38"/>
  <c r="L261" i="38"/>
  <c r="J261" i="38"/>
  <c r="I261" i="38"/>
  <c r="G261" i="38"/>
  <c r="F261" i="38"/>
  <c r="V257" i="38"/>
  <c r="U257" i="38"/>
  <c r="S257" i="38"/>
  <c r="R257" i="38"/>
  <c r="K257" i="38"/>
  <c r="J257" i="38"/>
  <c r="I257" i="38"/>
  <c r="H257" i="38"/>
  <c r="G257" i="38"/>
  <c r="F257" i="38"/>
  <c r="V256" i="38"/>
  <c r="U256" i="38"/>
  <c r="S256" i="38"/>
  <c r="R256" i="38"/>
  <c r="K256" i="38"/>
  <c r="J256" i="38"/>
  <c r="I256" i="38"/>
  <c r="H256" i="38"/>
  <c r="G256" i="38"/>
  <c r="F256" i="38"/>
  <c r="X255" i="38"/>
  <c r="V255" i="38"/>
  <c r="U255" i="38"/>
  <c r="S255" i="38"/>
  <c r="R255" i="38"/>
  <c r="M255" i="38"/>
  <c r="L255" i="38"/>
  <c r="K255" i="38"/>
  <c r="J255" i="38"/>
  <c r="I255" i="38"/>
  <c r="H255" i="38"/>
  <c r="G255" i="38"/>
  <c r="F255" i="38"/>
  <c r="V250" i="38"/>
  <c r="U250" i="38"/>
  <c r="S250" i="38"/>
  <c r="R250" i="38"/>
  <c r="J250" i="38"/>
  <c r="I250" i="38"/>
  <c r="G250" i="38"/>
  <c r="F250" i="38"/>
  <c r="V249" i="38"/>
  <c r="U249" i="38"/>
  <c r="S249" i="38"/>
  <c r="R249" i="38"/>
  <c r="J249" i="38"/>
  <c r="I249" i="38"/>
  <c r="G249" i="38"/>
  <c r="F249" i="38"/>
  <c r="X248" i="38"/>
  <c r="V248" i="38"/>
  <c r="U248" i="38"/>
  <c r="S248" i="38"/>
  <c r="R248" i="38"/>
  <c r="L248" i="38"/>
  <c r="J248" i="38"/>
  <c r="I248" i="38"/>
  <c r="G248" i="38"/>
  <c r="F248" i="38"/>
  <c r="V244" i="38"/>
  <c r="U244" i="38"/>
  <c r="S244" i="38"/>
  <c r="R244" i="38"/>
  <c r="K244" i="38"/>
  <c r="J244" i="38"/>
  <c r="I244" i="38"/>
  <c r="H244" i="38"/>
  <c r="G244" i="38"/>
  <c r="F244" i="38"/>
  <c r="V243" i="38"/>
  <c r="U243" i="38"/>
  <c r="S243" i="38"/>
  <c r="R243" i="38"/>
  <c r="K243" i="38"/>
  <c r="J243" i="38"/>
  <c r="I243" i="38"/>
  <c r="H243" i="38"/>
  <c r="G243" i="38"/>
  <c r="F243" i="38"/>
  <c r="X242" i="38"/>
  <c r="V242" i="38"/>
  <c r="U242" i="38"/>
  <c r="S242" i="38"/>
  <c r="R242" i="38"/>
  <c r="M242" i="38"/>
  <c r="L242" i="38"/>
  <c r="K242" i="38"/>
  <c r="J242" i="38"/>
  <c r="I242" i="38"/>
  <c r="H242" i="38"/>
  <c r="G242" i="38"/>
  <c r="F242" i="38"/>
  <c r="V237" i="38"/>
  <c r="U237" i="38"/>
  <c r="S237" i="38"/>
  <c r="R237" i="38"/>
  <c r="J237" i="38"/>
  <c r="I237" i="38"/>
  <c r="G237" i="38"/>
  <c r="F237" i="38"/>
  <c r="V236" i="38"/>
  <c r="U236" i="38"/>
  <c r="S236" i="38"/>
  <c r="R236" i="38"/>
  <c r="J236" i="38"/>
  <c r="I236" i="38"/>
  <c r="G236" i="38"/>
  <c r="F236" i="38"/>
  <c r="X235" i="38"/>
  <c r="V235" i="38"/>
  <c r="U235" i="38"/>
  <c r="S235" i="38"/>
  <c r="R235" i="38"/>
  <c r="L235" i="38"/>
  <c r="J235" i="38"/>
  <c r="I235" i="38"/>
  <c r="G235" i="38"/>
  <c r="F235" i="38"/>
  <c r="V231" i="38"/>
  <c r="U231" i="38"/>
  <c r="S231" i="38"/>
  <c r="R231" i="38"/>
  <c r="K231" i="38"/>
  <c r="J231" i="38"/>
  <c r="I231" i="38"/>
  <c r="H231" i="38"/>
  <c r="G231" i="38"/>
  <c r="F231" i="38"/>
  <c r="V230" i="38"/>
  <c r="U230" i="38"/>
  <c r="S230" i="38"/>
  <c r="R230" i="38"/>
  <c r="K230" i="38"/>
  <c r="J230" i="38"/>
  <c r="I230" i="38"/>
  <c r="H230" i="38"/>
  <c r="G230" i="38"/>
  <c r="F230" i="38"/>
  <c r="X229" i="38"/>
  <c r="V229" i="38"/>
  <c r="U229" i="38"/>
  <c r="S229" i="38"/>
  <c r="R229" i="38"/>
  <c r="M229" i="38"/>
  <c r="L229" i="38"/>
  <c r="K229" i="38"/>
  <c r="J229" i="38"/>
  <c r="I229" i="38"/>
  <c r="H229" i="38"/>
  <c r="G229" i="38"/>
  <c r="F229" i="38"/>
  <c r="V224" i="38"/>
  <c r="U224" i="38"/>
  <c r="S224" i="38"/>
  <c r="R224" i="38"/>
  <c r="J224" i="38"/>
  <c r="I224" i="38"/>
  <c r="G224" i="38"/>
  <c r="F224" i="38"/>
  <c r="V223" i="38"/>
  <c r="U223" i="38"/>
  <c r="S223" i="38"/>
  <c r="R223" i="38"/>
  <c r="J223" i="38"/>
  <c r="I223" i="38"/>
  <c r="G223" i="38"/>
  <c r="F223" i="38"/>
  <c r="X222" i="38"/>
  <c r="V222" i="38"/>
  <c r="U222" i="38"/>
  <c r="S222" i="38"/>
  <c r="R222" i="38"/>
  <c r="L222" i="38"/>
  <c r="J222" i="38"/>
  <c r="I222" i="38"/>
  <c r="G222" i="38"/>
  <c r="F222" i="38"/>
  <c r="V218" i="38"/>
  <c r="U218" i="38"/>
  <c r="S218" i="38"/>
  <c r="R218" i="38"/>
  <c r="K218" i="38"/>
  <c r="J218" i="38"/>
  <c r="I218" i="38"/>
  <c r="H218" i="38"/>
  <c r="G218" i="38"/>
  <c r="F218" i="38"/>
  <c r="V217" i="38"/>
  <c r="U217" i="38"/>
  <c r="S217" i="38"/>
  <c r="R217" i="38"/>
  <c r="K217" i="38"/>
  <c r="J217" i="38"/>
  <c r="I217" i="38"/>
  <c r="H217" i="38"/>
  <c r="G217" i="38"/>
  <c r="F217" i="38"/>
  <c r="X216" i="38"/>
  <c r="V216" i="38"/>
  <c r="U216" i="38"/>
  <c r="S216" i="38"/>
  <c r="R216" i="38"/>
  <c r="M216" i="38"/>
  <c r="L216" i="38"/>
  <c r="K216" i="38"/>
  <c r="J216" i="38"/>
  <c r="I216" i="38"/>
  <c r="H216" i="38"/>
  <c r="G216" i="38"/>
  <c r="F216" i="38"/>
  <c r="V211" i="38"/>
  <c r="U211" i="38"/>
  <c r="S211" i="38"/>
  <c r="R211" i="38"/>
  <c r="J211" i="38"/>
  <c r="I211" i="38"/>
  <c r="G211" i="38"/>
  <c r="F211" i="38"/>
  <c r="V210" i="38"/>
  <c r="U210" i="38"/>
  <c r="S210" i="38"/>
  <c r="R210" i="38"/>
  <c r="J210" i="38"/>
  <c r="I210" i="38"/>
  <c r="G210" i="38"/>
  <c r="F210" i="38"/>
  <c r="X209" i="38"/>
  <c r="V209" i="38"/>
  <c r="U209" i="38"/>
  <c r="S209" i="38"/>
  <c r="R209" i="38"/>
  <c r="L209" i="38"/>
  <c r="J209" i="38"/>
  <c r="I209" i="38"/>
  <c r="G209" i="38"/>
  <c r="F209" i="38"/>
  <c r="V205" i="38"/>
  <c r="U205" i="38"/>
  <c r="S205" i="38"/>
  <c r="R205" i="38"/>
  <c r="K205" i="38"/>
  <c r="J205" i="38"/>
  <c r="I205" i="38"/>
  <c r="H205" i="38"/>
  <c r="G205" i="38"/>
  <c r="F205" i="38"/>
  <c r="V204" i="38"/>
  <c r="U204" i="38"/>
  <c r="S204" i="38"/>
  <c r="R204" i="38"/>
  <c r="K204" i="38"/>
  <c r="J204" i="38"/>
  <c r="I204" i="38"/>
  <c r="H204" i="38"/>
  <c r="G204" i="38"/>
  <c r="F204" i="38"/>
  <c r="X203" i="38"/>
  <c r="V203" i="38"/>
  <c r="U203" i="38"/>
  <c r="S203" i="38"/>
  <c r="R203" i="38"/>
  <c r="M203" i="38"/>
  <c r="L203" i="38"/>
  <c r="K203" i="38"/>
  <c r="J203" i="38"/>
  <c r="I203" i="38"/>
  <c r="H203" i="38"/>
  <c r="G203" i="38"/>
  <c r="F203" i="38"/>
  <c r="V198" i="38"/>
  <c r="U198" i="38"/>
  <c r="S198" i="38"/>
  <c r="R198" i="38"/>
  <c r="J198" i="38"/>
  <c r="I198" i="38"/>
  <c r="G198" i="38"/>
  <c r="F198" i="38"/>
  <c r="V197" i="38"/>
  <c r="U197" i="38"/>
  <c r="S197" i="38"/>
  <c r="R197" i="38"/>
  <c r="J197" i="38"/>
  <c r="I197" i="38"/>
  <c r="G197" i="38"/>
  <c r="F197" i="38"/>
  <c r="X196" i="38"/>
  <c r="V196" i="38"/>
  <c r="U196" i="38"/>
  <c r="S196" i="38"/>
  <c r="R196" i="38"/>
  <c r="L196" i="38"/>
  <c r="J196" i="38"/>
  <c r="I196" i="38"/>
  <c r="G196" i="38"/>
  <c r="F196" i="38"/>
  <c r="V192" i="38"/>
  <c r="U192" i="38"/>
  <c r="S192" i="38"/>
  <c r="R192" i="38"/>
  <c r="K192" i="38"/>
  <c r="J192" i="38"/>
  <c r="I192" i="38"/>
  <c r="H192" i="38"/>
  <c r="G192" i="38"/>
  <c r="F192" i="38"/>
  <c r="V191" i="38"/>
  <c r="U191" i="38"/>
  <c r="S191" i="38"/>
  <c r="R191" i="38"/>
  <c r="K191" i="38"/>
  <c r="J191" i="38"/>
  <c r="I191" i="38"/>
  <c r="H191" i="38"/>
  <c r="G191" i="38"/>
  <c r="F191" i="38"/>
  <c r="X190" i="38"/>
  <c r="V190" i="38"/>
  <c r="U190" i="38"/>
  <c r="S190" i="38"/>
  <c r="R190" i="38"/>
  <c r="M190" i="38"/>
  <c r="L190" i="38"/>
  <c r="K190" i="38"/>
  <c r="J190" i="38"/>
  <c r="I190" i="38"/>
  <c r="H190" i="38"/>
  <c r="G190" i="38"/>
  <c r="F190" i="38"/>
  <c r="V185" i="38"/>
  <c r="U185" i="38"/>
  <c r="S185" i="38"/>
  <c r="R185" i="38"/>
  <c r="J185" i="38"/>
  <c r="I185" i="38"/>
  <c r="G185" i="38"/>
  <c r="F185" i="38"/>
  <c r="V184" i="38"/>
  <c r="U184" i="38"/>
  <c r="S184" i="38"/>
  <c r="R184" i="38"/>
  <c r="J184" i="38"/>
  <c r="I184" i="38"/>
  <c r="G184" i="38"/>
  <c r="F184" i="38"/>
  <c r="X183" i="38"/>
  <c r="V183" i="38"/>
  <c r="U183" i="38"/>
  <c r="S183" i="38"/>
  <c r="R183" i="38"/>
  <c r="L183" i="38"/>
  <c r="J183" i="38"/>
  <c r="I183" i="38"/>
  <c r="G183" i="38"/>
  <c r="F183" i="38"/>
  <c r="V179" i="38"/>
  <c r="U179" i="38"/>
  <c r="S179" i="38"/>
  <c r="R179" i="38"/>
  <c r="K179" i="38"/>
  <c r="J179" i="38"/>
  <c r="I179" i="38"/>
  <c r="H179" i="38"/>
  <c r="G179" i="38"/>
  <c r="F179" i="38"/>
  <c r="V178" i="38"/>
  <c r="U178" i="38"/>
  <c r="S178" i="38"/>
  <c r="R178" i="38"/>
  <c r="K178" i="38"/>
  <c r="J178" i="38"/>
  <c r="I178" i="38"/>
  <c r="H178" i="38"/>
  <c r="G178" i="38"/>
  <c r="F178" i="38"/>
  <c r="X177" i="38"/>
  <c r="V177" i="38"/>
  <c r="U177" i="38"/>
  <c r="S177" i="38"/>
  <c r="R177" i="38"/>
  <c r="M177" i="38"/>
  <c r="L177" i="38"/>
  <c r="K177" i="38"/>
  <c r="J177" i="38"/>
  <c r="I177" i="38"/>
  <c r="H177" i="38"/>
  <c r="G177" i="38"/>
  <c r="F177" i="38"/>
  <c r="V172" i="38"/>
  <c r="U172" i="38"/>
  <c r="S172" i="38"/>
  <c r="R172" i="38"/>
  <c r="J172" i="38"/>
  <c r="I172" i="38"/>
  <c r="G172" i="38"/>
  <c r="F172" i="38"/>
  <c r="V171" i="38"/>
  <c r="U171" i="38"/>
  <c r="S171" i="38"/>
  <c r="R171" i="38"/>
  <c r="J171" i="38"/>
  <c r="I171" i="38"/>
  <c r="G171" i="38"/>
  <c r="F171" i="38"/>
  <c r="X170" i="38"/>
  <c r="V170" i="38"/>
  <c r="U170" i="38"/>
  <c r="S170" i="38"/>
  <c r="R170" i="38"/>
  <c r="L170" i="38"/>
  <c r="J170" i="38"/>
  <c r="I170" i="38"/>
  <c r="G170" i="38"/>
  <c r="F170" i="38"/>
  <c r="V166" i="38"/>
  <c r="U166" i="38"/>
  <c r="S166" i="38"/>
  <c r="R166" i="38"/>
  <c r="K166" i="38"/>
  <c r="J166" i="38"/>
  <c r="I166" i="38"/>
  <c r="H166" i="38"/>
  <c r="G166" i="38"/>
  <c r="F166" i="38"/>
  <c r="V165" i="38"/>
  <c r="U165" i="38"/>
  <c r="S165" i="38"/>
  <c r="R165" i="38"/>
  <c r="K165" i="38"/>
  <c r="J165" i="38"/>
  <c r="I165" i="38"/>
  <c r="H165" i="38"/>
  <c r="G165" i="38"/>
  <c r="F165" i="38"/>
  <c r="X164" i="38"/>
  <c r="V164" i="38"/>
  <c r="U164" i="38"/>
  <c r="S164" i="38"/>
  <c r="R164" i="38"/>
  <c r="M164" i="38"/>
  <c r="L164" i="38"/>
  <c r="K164" i="38"/>
  <c r="J164" i="38"/>
  <c r="I164" i="38"/>
  <c r="H164" i="38"/>
  <c r="G164" i="38"/>
  <c r="F164" i="38"/>
  <c r="V159" i="38"/>
  <c r="U159" i="38"/>
  <c r="S159" i="38"/>
  <c r="R159" i="38"/>
  <c r="J159" i="38"/>
  <c r="I159" i="38"/>
  <c r="G159" i="38"/>
  <c r="F159" i="38"/>
  <c r="V158" i="38"/>
  <c r="U158" i="38"/>
  <c r="S158" i="38"/>
  <c r="R158" i="38"/>
  <c r="J158" i="38"/>
  <c r="I158" i="38"/>
  <c r="G158" i="38"/>
  <c r="F158" i="38"/>
  <c r="X157" i="38"/>
  <c r="V157" i="38"/>
  <c r="U157" i="38"/>
  <c r="S157" i="38"/>
  <c r="R157" i="38"/>
  <c r="L157" i="38"/>
  <c r="J157" i="38"/>
  <c r="I157" i="38"/>
  <c r="G157" i="38"/>
  <c r="F157" i="38"/>
  <c r="V153" i="38"/>
  <c r="U153" i="38"/>
  <c r="S153" i="38"/>
  <c r="R153" i="38"/>
  <c r="K153" i="38"/>
  <c r="J153" i="38"/>
  <c r="I153" i="38"/>
  <c r="H153" i="38"/>
  <c r="G153" i="38"/>
  <c r="F153" i="38"/>
  <c r="V152" i="38"/>
  <c r="U152" i="38"/>
  <c r="S152" i="38"/>
  <c r="R152" i="38"/>
  <c r="K152" i="38"/>
  <c r="J152" i="38"/>
  <c r="I152" i="38"/>
  <c r="H152" i="38"/>
  <c r="G152" i="38"/>
  <c r="F152" i="38"/>
  <c r="X151" i="38"/>
  <c r="V151" i="38"/>
  <c r="U151" i="38"/>
  <c r="S151" i="38"/>
  <c r="R151" i="38"/>
  <c r="M151" i="38"/>
  <c r="L151" i="38"/>
  <c r="K151" i="38"/>
  <c r="J151" i="38"/>
  <c r="I151" i="38"/>
  <c r="H151" i="38"/>
  <c r="G151" i="38"/>
  <c r="F151" i="38"/>
  <c r="V146" i="38"/>
  <c r="U146" i="38"/>
  <c r="S146" i="38"/>
  <c r="R146" i="38"/>
  <c r="J146" i="38"/>
  <c r="I146" i="38"/>
  <c r="G146" i="38"/>
  <c r="F146" i="38"/>
  <c r="V145" i="38"/>
  <c r="U145" i="38"/>
  <c r="S145" i="38"/>
  <c r="R145" i="38"/>
  <c r="J145" i="38"/>
  <c r="I145" i="38"/>
  <c r="G145" i="38"/>
  <c r="F145" i="38"/>
  <c r="X144" i="38"/>
  <c r="V144" i="38"/>
  <c r="U144" i="38"/>
  <c r="S144" i="38"/>
  <c r="R144" i="38"/>
  <c r="L144" i="38"/>
  <c r="J144" i="38"/>
  <c r="I144" i="38"/>
  <c r="G144" i="38"/>
  <c r="F144" i="38"/>
  <c r="V140" i="38"/>
  <c r="U140" i="38"/>
  <c r="S140" i="38"/>
  <c r="R140" i="38"/>
  <c r="K140" i="38"/>
  <c r="J140" i="38"/>
  <c r="I140" i="38"/>
  <c r="H140" i="38"/>
  <c r="G140" i="38"/>
  <c r="F140" i="38"/>
  <c r="V139" i="38"/>
  <c r="U139" i="38"/>
  <c r="S139" i="38"/>
  <c r="R139" i="38"/>
  <c r="K139" i="38"/>
  <c r="J139" i="38"/>
  <c r="I139" i="38"/>
  <c r="H139" i="38"/>
  <c r="G139" i="38"/>
  <c r="F139" i="38"/>
  <c r="X138" i="38"/>
  <c r="V138" i="38"/>
  <c r="U138" i="38"/>
  <c r="S138" i="38"/>
  <c r="R138" i="38"/>
  <c r="M138" i="38"/>
  <c r="L138" i="38"/>
  <c r="K138" i="38"/>
  <c r="J138" i="38"/>
  <c r="I138" i="38"/>
  <c r="H138" i="38"/>
  <c r="G138" i="38"/>
  <c r="F138" i="38"/>
  <c r="V133" i="38"/>
  <c r="U133" i="38"/>
  <c r="S133" i="38"/>
  <c r="R133" i="38"/>
  <c r="J133" i="38"/>
  <c r="I133" i="38"/>
  <c r="G133" i="38"/>
  <c r="F133" i="38"/>
  <c r="V132" i="38"/>
  <c r="U132" i="38"/>
  <c r="S132" i="38"/>
  <c r="R132" i="38"/>
  <c r="J132" i="38"/>
  <c r="I132" i="38"/>
  <c r="G132" i="38"/>
  <c r="F132" i="38"/>
  <c r="X131" i="38"/>
  <c r="V131" i="38"/>
  <c r="U131" i="38"/>
  <c r="S131" i="38"/>
  <c r="R131" i="38"/>
  <c r="L131" i="38"/>
  <c r="J131" i="38"/>
  <c r="I131" i="38"/>
  <c r="G131" i="38"/>
  <c r="F131" i="38"/>
  <c r="V127" i="38"/>
  <c r="U127" i="38"/>
  <c r="S127" i="38"/>
  <c r="R127" i="38"/>
  <c r="K127" i="38"/>
  <c r="J127" i="38"/>
  <c r="I127" i="38"/>
  <c r="H127" i="38"/>
  <c r="G127" i="38"/>
  <c r="F127" i="38"/>
  <c r="V126" i="38"/>
  <c r="U126" i="38"/>
  <c r="S126" i="38"/>
  <c r="R126" i="38"/>
  <c r="K126" i="38"/>
  <c r="J126" i="38"/>
  <c r="I126" i="38"/>
  <c r="H126" i="38"/>
  <c r="G126" i="38"/>
  <c r="F126" i="38"/>
  <c r="X125" i="38"/>
  <c r="V125" i="38"/>
  <c r="U125" i="38"/>
  <c r="S125" i="38"/>
  <c r="R125" i="38"/>
  <c r="M125" i="38"/>
  <c r="L125" i="38"/>
  <c r="K125" i="38"/>
  <c r="J125" i="38"/>
  <c r="I125" i="38"/>
  <c r="H125" i="38"/>
  <c r="G125" i="38"/>
  <c r="F125" i="38"/>
  <c r="V120" i="38"/>
  <c r="U120" i="38"/>
  <c r="S120" i="38"/>
  <c r="R120" i="38"/>
  <c r="J120" i="38"/>
  <c r="I120" i="38"/>
  <c r="G120" i="38"/>
  <c r="F120" i="38"/>
  <c r="V119" i="38"/>
  <c r="U119" i="38"/>
  <c r="S119" i="38"/>
  <c r="R119" i="38"/>
  <c r="J119" i="38"/>
  <c r="I119" i="38"/>
  <c r="G119" i="38"/>
  <c r="F119" i="38"/>
  <c r="X118" i="38"/>
  <c r="V118" i="38"/>
  <c r="U118" i="38"/>
  <c r="S118" i="38"/>
  <c r="R118" i="38"/>
  <c r="L118" i="38"/>
  <c r="J118" i="38"/>
  <c r="I118" i="38"/>
  <c r="G118" i="38"/>
  <c r="F118" i="38"/>
  <c r="V114" i="38"/>
  <c r="U114" i="38"/>
  <c r="S114" i="38"/>
  <c r="R114" i="38"/>
  <c r="K114" i="38"/>
  <c r="J114" i="38"/>
  <c r="I114" i="38"/>
  <c r="H114" i="38"/>
  <c r="G114" i="38"/>
  <c r="F114" i="38"/>
  <c r="V113" i="38"/>
  <c r="U113" i="38"/>
  <c r="S113" i="38"/>
  <c r="R113" i="38"/>
  <c r="K113" i="38"/>
  <c r="J113" i="38"/>
  <c r="I113" i="38"/>
  <c r="H113" i="38"/>
  <c r="G113" i="38"/>
  <c r="F113" i="38"/>
  <c r="X112" i="38"/>
  <c r="V112" i="38"/>
  <c r="U112" i="38"/>
  <c r="S112" i="38"/>
  <c r="R112" i="38"/>
  <c r="M112" i="38"/>
  <c r="L112" i="38"/>
  <c r="K112" i="38"/>
  <c r="J112" i="38"/>
  <c r="I112" i="38"/>
  <c r="H112" i="38"/>
  <c r="G112" i="38"/>
  <c r="F112" i="38"/>
  <c r="V107" i="38"/>
  <c r="U107" i="38"/>
  <c r="S107" i="38"/>
  <c r="R107" i="38"/>
  <c r="J107" i="38"/>
  <c r="I107" i="38"/>
  <c r="G107" i="38"/>
  <c r="F107" i="38"/>
  <c r="V106" i="38"/>
  <c r="U106" i="38"/>
  <c r="S106" i="38"/>
  <c r="R106" i="38"/>
  <c r="J106" i="38"/>
  <c r="I106" i="38"/>
  <c r="G106" i="38"/>
  <c r="F106" i="38"/>
  <c r="X105" i="38"/>
  <c r="V105" i="38"/>
  <c r="U105" i="38"/>
  <c r="S105" i="38"/>
  <c r="R105" i="38"/>
  <c r="L105" i="38"/>
  <c r="J105" i="38"/>
  <c r="I105" i="38"/>
  <c r="G105" i="38"/>
  <c r="F105" i="38"/>
  <c r="V101" i="38"/>
  <c r="U101" i="38"/>
  <c r="S101" i="38"/>
  <c r="R101" i="38"/>
  <c r="K101" i="38"/>
  <c r="J101" i="38"/>
  <c r="I101" i="38"/>
  <c r="H101" i="38"/>
  <c r="G101" i="38"/>
  <c r="F101" i="38"/>
  <c r="V100" i="38"/>
  <c r="U100" i="38"/>
  <c r="S100" i="38"/>
  <c r="R100" i="38"/>
  <c r="K100" i="38"/>
  <c r="J100" i="38"/>
  <c r="I100" i="38"/>
  <c r="H100" i="38"/>
  <c r="G100" i="38"/>
  <c r="F100" i="38"/>
  <c r="X99" i="38"/>
  <c r="V99" i="38"/>
  <c r="U99" i="38"/>
  <c r="S99" i="38"/>
  <c r="R99" i="38"/>
  <c r="M99" i="38"/>
  <c r="L99" i="38"/>
  <c r="K99" i="38"/>
  <c r="J99" i="38"/>
  <c r="I99" i="38"/>
  <c r="H99" i="38"/>
  <c r="G99" i="38"/>
  <c r="F99" i="38"/>
  <c r="V94" i="38"/>
  <c r="U94" i="38"/>
  <c r="S94" i="38"/>
  <c r="R94" i="38"/>
  <c r="J94" i="38"/>
  <c r="I94" i="38"/>
  <c r="G94" i="38"/>
  <c r="F94" i="38"/>
  <c r="V93" i="38"/>
  <c r="U93" i="38"/>
  <c r="S93" i="38"/>
  <c r="R93" i="38"/>
  <c r="J93" i="38"/>
  <c r="I93" i="38"/>
  <c r="G93" i="38"/>
  <c r="F93" i="38"/>
  <c r="X92" i="38"/>
  <c r="V92" i="38"/>
  <c r="U92" i="38"/>
  <c r="S92" i="38"/>
  <c r="R92" i="38"/>
  <c r="L92" i="38"/>
  <c r="J92" i="38"/>
  <c r="I92" i="38"/>
  <c r="G92" i="38"/>
  <c r="F92" i="38"/>
  <c r="V88" i="38"/>
  <c r="U88" i="38"/>
  <c r="S88" i="38"/>
  <c r="R88" i="38"/>
  <c r="K88" i="38"/>
  <c r="J88" i="38"/>
  <c r="I88" i="38"/>
  <c r="H88" i="38"/>
  <c r="G88" i="38"/>
  <c r="F88" i="38"/>
  <c r="V87" i="38"/>
  <c r="U87" i="38"/>
  <c r="S87" i="38"/>
  <c r="R87" i="38"/>
  <c r="K87" i="38"/>
  <c r="J87" i="38"/>
  <c r="I87" i="38"/>
  <c r="H87" i="38"/>
  <c r="G87" i="38"/>
  <c r="F87" i="38"/>
  <c r="X86" i="38"/>
  <c r="V86" i="38"/>
  <c r="U86" i="38"/>
  <c r="S86" i="38"/>
  <c r="R86" i="38"/>
  <c r="M86" i="38"/>
  <c r="L86" i="38"/>
  <c r="K86" i="38"/>
  <c r="J86" i="38"/>
  <c r="I86" i="38"/>
  <c r="H86" i="38"/>
  <c r="G86" i="38"/>
  <c r="F86" i="38"/>
  <c r="V81" i="38"/>
  <c r="U81" i="38"/>
  <c r="S81" i="38"/>
  <c r="R81" i="38"/>
  <c r="J81" i="38"/>
  <c r="I81" i="38"/>
  <c r="G81" i="38"/>
  <c r="F81" i="38"/>
  <c r="V80" i="38"/>
  <c r="U80" i="38"/>
  <c r="S80" i="38"/>
  <c r="R80" i="38"/>
  <c r="J80" i="38"/>
  <c r="I80" i="38"/>
  <c r="G80" i="38"/>
  <c r="F80" i="38"/>
  <c r="X79" i="38"/>
  <c r="V79" i="38"/>
  <c r="U79" i="38"/>
  <c r="S79" i="38"/>
  <c r="R79" i="38"/>
  <c r="L79" i="38"/>
  <c r="J79" i="38"/>
  <c r="I79" i="38"/>
  <c r="G79" i="38"/>
  <c r="F79" i="38"/>
  <c r="V75" i="38"/>
  <c r="U75" i="38"/>
  <c r="S75" i="38"/>
  <c r="R75" i="38"/>
  <c r="K75" i="38"/>
  <c r="J75" i="38"/>
  <c r="I75" i="38"/>
  <c r="H75" i="38"/>
  <c r="G75" i="38"/>
  <c r="F75" i="38"/>
  <c r="V74" i="38"/>
  <c r="U74" i="38"/>
  <c r="S74" i="38"/>
  <c r="R74" i="38"/>
  <c r="K74" i="38"/>
  <c r="J74" i="38"/>
  <c r="I74" i="38"/>
  <c r="H74" i="38"/>
  <c r="G74" i="38"/>
  <c r="F74" i="38"/>
  <c r="X73" i="38"/>
  <c r="V73" i="38"/>
  <c r="U73" i="38"/>
  <c r="S73" i="38"/>
  <c r="R73" i="38"/>
  <c r="M73" i="38"/>
  <c r="L73" i="38"/>
  <c r="K73" i="38"/>
  <c r="J73" i="38"/>
  <c r="I73" i="38"/>
  <c r="H73" i="38"/>
  <c r="G73" i="38"/>
  <c r="F73" i="38"/>
  <c r="V263" i="52"/>
  <c r="U263" i="52"/>
  <c r="S263" i="52"/>
  <c r="R263" i="52"/>
  <c r="J263" i="52"/>
  <c r="I263" i="52"/>
  <c r="G263" i="52"/>
  <c r="F263" i="52"/>
  <c r="V262" i="52"/>
  <c r="U262" i="52"/>
  <c r="S262" i="52"/>
  <c r="R262" i="52"/>
  <c r="J262" i="52"/>
  <c r="I262" i="52"/>
  <c r="G262" i="52"/>
  <c r="F262" i="52"/>
  <c r="X261" i="52"/>
  <c r="V261" i="52"/>
  <c r="U261" i="52"/>
  <c r="S261" i="52"/>
  <c r="R261" i="52"/>
  <c r="L261" i="52"/>
  <c r="J261" i="52"/>
  <c r="I261" i="52"/>
  <c r="G261" i="52"/>
  <c r="F261" i="52"/>
  <c r="V257" i="52"/>
  <c r="U257" i="52"/>
  <c r="S257" i="52"/>
  <c r="R257" i="52"/>
  <c r="K257" i="52"/>
  <c r="J257" i="52"/>
  <c r="I257" i="52"/>
  <c r="H257" i="52"/>
  <c r="G257" i="52"/>
  <c r="F257" i="52"/>
  <c r="V256" i="52"/>
  <c r="U256" i="52"/>
  <c r="S256" i="52"/>
  <c r="R256" i="52"/>
  <c r="K256" i="52"/>
  <c r="J256" i="52"/>
  <c r="I256" i="52"/>
  <c r="H256" i="52"/>
  <c r="G256" i="52"/>
  <c r="F256" i="52"/>
  <c r="X255" i="52"/>
  <c r="V255" i="52"/>
  <c r="U255" i="52"/>
  <c r="S255" i="52"/>
  <c r="R255" i="52"/>
  <c r="M255" i="52"/>
  <c r="L255" i="52"/>
  <c r="K255" i="52"/>
  <c r="J255" i="52"/>
  <c r="I255" i="52"/>
  <c r="H255" i="52"/>
  <c r="G255" i="52"/>
  <c r="F255" i="52"/>
  <c r="V250" i="52"/>
  <c r="U250" i="52"/>
  <c r="S250" i="52"/>
  <c r="R250" i="52"/>
  <c r="J250" i="52"/>
  <c r="I250" i="52"/>
  <c r="G250" i="52"/>
  <c r="F250" i="52"/>
  <c r="V249" i="52"/>
  <c r="U249" i="52"/>
  <c r="S249" i="52"/>
  <c r="R249" i="52"/>
  <c r="J249" i="52"/>
  <c r="I249" i="52"/>
  <c r="G249" i="52"/>
  <c r="F249" i="52"/>
  <c r="X248" i="52"/>
  <c r="V248" i="52"/>
  <c r="U248" i="52"/>
  <c r="S248" i="52"/>
  <c r="R248" i="52"/>
  <c r="L248" i="52"/>
  <c r="J248" i="52"/>
  <c r="I248" i="52"/>
  <c r="G248" i="52"/>
  <c r="F248" i="52"/>
  <c r="V244" i="52"/>
  <c r="U244" i="52"/>
  <c r="S244" i="52"/>
  <c r="R244" i="52"/>
  <c r="K244" i="52"/>
  <c r="J244" i="52"/>
  <c r="I244" i="52"/>
  <c r="H244" i="52"/>
  <c r="G244" i="52"/>
  <c r="F244" i="52"/>
  <c r="V243" i="52"/>
  <c r="U243" i="52"/>
  <c r="S243" i="52"/>
  <c r="R243" i="52"/>
  <c r="K243" i="52"/>
  <c r="J243" i="52"/>
  <c r="I243" i="52"/>
  <c r="H243" i="52"/>
  <c r="G243" i="52"/>
  <c r="F243" i="52"/>
  <c r="X242" i="52"/>
  <c r="V242" i="52"/>
  <c r="U242" i="52"/>
  <c r="S242" i="52"/>
  <c r="R242" i="52"/>
  <c r="M242" i="52"/>
  <c r="L242" i="52"/>
  <c r="K242" i="52"/>
  <c r="J242" i="52"/>
  <c r="I242" i="52"/>
  <c r="H242" i="52"/>
  <c r="G242" i="52"/>
  <c r="F242" i="52"/>
  <c r="V237" i="52"/>
  <c r="U237" i="52"/>
  <c r="S237" i="52"/>
  <c r="R237" i="52"/>
  <c r="J237" i="52"/>
  <c r="I237" i="52"/>
  <c r="G237" i="52"/>
  <c r="F237" i="52"/>
  <c r="V236" i="52"/>
  <c r="U236" i="52"/>
  <c r="S236" i="52"/>
  <c r="R236" i="52"/>
  <c r="J236" i="52"/>
  <c r="I236" i="52"/>
  <c r="G236" i="52"/>
  <c r="F236" i="52"/>
  <c r="X235" i="52"/>
  <c r="V235" i="52"/>
  <c r="U235" i="52"/>
  <c r="S235" i="52"/>
  <c r="R235" i="52"/>
  <c r="L235" i="52"/>
  <c r="J235" i="52"/>
  <c r="I235" i="52"/>
  <c r="G235" i="52"/>
  <c r="F235" i="52"/>
  <c r="V231" i="52"/>
  <c r="U231" i="52"/>
  <c r="S231" i="52"/>
  <c r="R231" i="52"/>
  <c r="K231" i="52"/>
  <c r="J231" i="52"/>
  <c r="I231" i="52"/>
  <c r="H231" i="52"/>
  <c r="G231" i="52"/>
  <c r="F231" i="52"/>
  <c r="V230" i="52"/>
  <c r="U230" i="52"/>
  <c r="S230" i="52"/>
  <c r="R230" i="52"/>
  <c r="K230" i="52"/>
  <c r="J230" i="52"/>
  <c r="I230" i="52"/>
  <c r="H230" i="52"/>
  <c r="G230" i="52"/>
  <c r="F230" i="52"/>
  <c r="X229" i="52"/>
  <c r="V229" i="52"/>
  <c r="U229" i="52"/>
  <c r="S229" i="52"/>
  <c r="R229" i="52"/>
  <c r="M229" i="52"/>
  <c r="L229" i="52"/>
  <c r="K229" i="52"/>
  <c r="J229" i="52"/>
  <c r="I229" i="52"/>
  <c r="H229" i="52"/>
  <c r="G229" i="52"/>
  <c r="F229" i="52"/>
  <c r="V224" i="52"/>
  <c r="U224" i="52"/>
  <c r="S224" i="52"/>
  <c r="R224" i="52"/>
  <c r="J224" i="52"/>
  <c r="I224" i="52"/>
  <c r="G224" i="52"/>
  <c r="F224" i="52"/>
  <c r="V223" i="52"/>
  <c r="U223" i="52"/>
  <c r="S223" i="52"/>
  <c r="R223" i="52"/>
  <c r="J223" i="52"/>
  <c r="I223" i="52"/>
  <c r="G223" i="52"/>
  <c r="F223" i="52"/>
  <c r="X222" i="52"/>
  <c r="V222" i="52"/>
  <c r="U222" i="52"/>
  <c r="S222" i="52"/>
  <c r="R222" i="52"/>
  <c r="L222" i="52"/>
  <c r="J222" i="52"/>
  <c r="I222" i="52"/>
  <c r="G222" i="52"/>
  <c r="F222" i="52"/>
  <c r="V218" i="52"/>
  <c r="U218" i="52"/>
  <c r="S218" i="52"/>
  <c r="R218" i="52"/>
  <c r="K218" i="52"/>
  <c r="J218" i="52"/>
  <c r="I218" i="52"/>
  <c r="H218" i="52"/>
  <c r="G218" i="52"/>
  <c r="F218" i="52"/>
  <c r="V217" i="52"/>
  <c r="U217" i="52"/>
  <c r="S217" i="52"/>
  <c r="R217" i="52"/>
  <c r="K217" i="52"/>
  <c r="J217" i="52"/>
  <c r="I217" i="52"/>
  <c r="H217" i="52"/>
  <c r="G217" i="52"/>
  <c r="F217" i="52"/>
  <c r="X216" i="52"/>
  <c r="V216" i="52"/>
  <c r="U216" i="52"/>
  <c r="S216" i="52"/>
  <c r="R216" i="52"/>
  <c r="M216" i="52"/>
  <c r="L216" i="52"/>
  <c r="K216" i="52"/>
  <c r="J216" i="52"/>
  <c r="I216" i="52"/>
  <c r="H216" i="52"/>
  <c r="G216" i="52"/>
  <c r="F216" i="52"/>
  <c r="V211" i="52"/>
  <c r="U211" i="52"/>
  <c r="S211" i="52"/>
  <c r="R211" i="52"/>
  <c r="J211" i="52"/>
  <c r="I211" i="52"/>
  <c r="G211" i="52"/>
  <c r="F211" i="52"/>
  <c r="V210" i="52"/>
  <c r="U210" i="52"/>
  <c r="S210" i="52"/>
  <c r="R210" i="52"/>
  <c r="J210" i="52"/>
  <c r="I210" i="52"/>
  <c r="G210" i="52"/>
  <c r="F210" i="52"/>
  <c r="X209" i="52"/>
  <c r="V209" i="52"/>
  <c r="U209" i="52"/>
  <c r="S209" i="52"/>
  <c r="R209" i="52"/>
  <c r="L209" i="52"/>
  <c r="J209" i="52"/>
  <c r="I209" i="52"/>
  <c r="G209" i="52"/>
  <c r="F209" i="52"/>
  <c r="V205" i="52"/>
  <c r="U205" i="52"/>
  <c r="S205" i="52"/>
  <c r="R205" i="52"/>
  <c r="K205" i="52"/>
  <c r="J205" i="52"/>
  <c r="I205" i="52"/>
  <c r="H205" i="52"/>
  <c r="G205" i="52"/>
  <c r="F205" i="52"/>
  <c r="V204" i="52"/>
  <c r="U204" i="52"/>
  <c r="S204" i="52"/>
  <c r="R204" i="52"/>
  <c r="K204" i="52"/>
  <c r="J204" i="52"/>
  <c r="I204" i="52"/>
  <c r="H204" i="52"/>
  <c r="G204" i="52"/>
  <c r="F204" i="52"/>
  <c r="X203" i="52"/>
  <c r="V203" i="52"/>
  <c r="U203" i="52"/>
  <c r="S203" i="52"/>
  <c r="R203" i="52"/>
  <c r="M203" i="52"/>
  <c r="L203" i="52"/>
  <c r="K203" i="52"/>
  <c r="J203" i="52"/>
  <c r="I203" i="52"/>
  <c r="H203" i="52"/>
  <c r="G203" i="52"/>
  <c r="F203" i="52"/>
  <c r="V198" i="52"/>
  <c r="U198" i="52"/>
  <c r="S198" i="52"/>
  <c r="R198" i="52"/>
  <c r="J198" i="52"/>
  <c r="I198" i="52"/>
  <c r="G198" i="52"/>
  <c r="F198" i="52"/>
  <c r="V197" i="52"/>
  <c r="U197" i="52"/>
  <c r="S197" i="52"/>
  <c r="R197" i="52"/>
  <c r="J197" i="52"/>
  <c r="I197" i="52"/>
  <c r="G197" i="52"/>
  <c r="F197" i="52"/>
  <c r="X196" i="52"/>
  <c r="V196" i="52"/>
  <c r="U196" i="52"/>
  <c r="S196" i="52"/>
  <c r="R196" i="52"/>
  <c r="L196" i="52"/>
  <c r="J196" i="52"/>
  <c r="I196" i="52"/>
  <c r="G196" i="52"/>
  <c r="F196" i="52"/>
  <c r="V192" i="52"/>
  <c r="U192" i="52"/>
  <c r="S192" i="52"/>
  <c r="R192" i="52"/>
  <c r="K192" i="52"/>
  <c r="J192" i="52"/>
  <c r="I192" i="52"/>
  <c r="H192" i="52"/>
  <c r="G192" i="52"/>
  <c r="F192" i="52"/>
  <c r="V191" i="52"/>
  <c r="U191" i="52"/>
  <c r="S191" i="52"/>
  <c r="R191" i="52"/>
  <c r="K191" i="52"/>
  <c r="J191" i="52"/>
  <c r="I191" i="52"/>
  <c r="H191" i="52"/>
  <c r="G191" i="52"/>
  <c r="F191" i="52"/>
  <c r="X190" i="52"/>
  <c r="V190" i="52"/>
  <c r="U190" i="52"/>
  <c r="S190" i="52"/>
  <c r="R190" i="52"/>
  <c r="M190" i="52"/>
  <c r="L190" i="52"/>
  <c r="K190" i="52"/>
  <c r="J190" i="52"/>
  <c r="I190" i="52"/>
  <c r="H190" i="52"/>
  <c r="G190" i="52"/>
  <c r="F190" i="52"/>
  <c r="V185" i="52"/>
  <c r="U185" i="52"/>
  <c r="S185" i="52"/>
  <c r="R185" i="52"/>
  <c r="J185" i="52"/>
  <c r="I185" i="52"/>
  <c r="G185" i="52"/>
  <c r="F185" i="52"/>
  <c r="V184" i="52"/>
  <c r="U184" i="52"/>
  <c r="S184" i="52"/>
  <c r="R184" i="52"/>
  <c r="J184" i="52"/>
  <c r="I184" i="52"/>
  <c r="G184" i="52"/>
  <c r="F184" i="52"/>
  <c r="X183" i="52"/>
  <c r="V183" i="52"/>
  <c r="U183" i="52"/>
  <c r="S183" i="52"/>
  <c r="R183" i="52"/>
  <c r="L183" i="52"/>
  <c r="J183" i="52"/>
  <c r="I183" i="52"/>
  <c r="G183" i="52"/>
  <c r="F183" i="52"/>
  <c r="V179" i="52"/>
  <c r="U179" i="52"/>
  <c r="S179" i="52"/>
  <c r="R179" i="52"/>
  <c r="K179" i="52"/>
  <c r="J179" i="52"/>
  <c r="I179" i="52"/>
  <c r="H179" i="52"/>
  <c r="G179" i="52"/>
  <c r="F179" i="52"/>
  <c r="V178" i="52"/>
  <c r="U178" i="52"/>
  <c r="S178" i="52"/>
  <c r="R178" i="52"/>
  <c r="K178" i="52"/>
  <c r="J178" i="52"/>
  <c r="I178" i="52"/>
  <c r="H178" i="52"/>
  <c r="G178" i="52"/>
  <c r="F178" i="52"/>
  <c r="X177" i="52"/>
  <c r="V177" i="52"/>
  <c r="U177" i="52"/>
  <c r="S177" i="52"/>
  <c r="R177" i="52"/>
  <c r="M177" i="52"/>
  <c r="L177" i="52"/>
  <c r="K177" i="52"/>
  <c r="J177" i="52"/>
  <c r="I177" i="52"/>
  <c r="H177" i="52"/>
  <c r="G177" i="52"/>
  <c r="F177" i="52"/>
  <c r="V172" i="52"/>
  <c r="U172" i="52"/>
  <c r="S172" i="52"/>
  <c r="R172" i="52"/>
  <c r="J172" i="52"/>
  <c r="I172" i="52"/>
  <c r="G172" i="52"/>
  <c r="F172" i="52"/>
  <c r="V171" i="52"/>
  <c r="U171" i="52"/>
  <c r="S171" i="52"/>
  <c r="R171" i="52"/>
  <c r="J171" i="52"/>
  <c r="I171" i="52"/>
  <c r="G171" i="52"/>
  <c r="F171" i="52"/>
  <c r="X170" i="52"/>
  <c r="V170" i="52"/>
  <c r="U170" i="52"/>
  <c r="S170" i="52"/>
  <c r="R170" i="52"/>
  <c r="L170" i="52"/>
  <c r="J170" i="52"/>
  <c r="I170" i="52"/>
  <c r="G170" i="52"/>
  <c r="F170" i="52"/>
  <c r="V166" i="52"/>
  <c r="U166" i="52"/>
  <c r="S166" i="52"/>
  <c r="R166" i="52"/>
  <c r="K166" i="52"/>
  <c r="J166" i="52"/>
  <c r="I166" i="52"/>
  <c r="H166" i="52"/>
  <c r="G166" i="52"/>
  <c r="F166" i="52"/>
  <c r="V165" i="52"/>
  <c r="U165" i="52"/>
  <c r="S165" i="52"/>
  <c r="R165" i="52"/>
  <c r="K165" i="52"/>
  <c r="J165" i="52"/>
  <c r="I165" i="52"/>
  <c r="H165" i="52"/>
  <c r="G165" i="52"/>
  <c r="F165" i="52"/>
  <c r="X164" i="52"/>
  <c r="V164" i="52"/>
  <c r="U164" i="52"/>
  <c r="S164" i="52"/>
  <c r="R164" i="52"/>
  <c r="M164" i="52"/>
  <c r="L164" i="52"/>
  <c r="K164" i="52"/>
  <c r="J164" i="52"/>
  <c r="I164" i="52"/>
  <c r="H164" i="52"/>
  <c r="G164" i="52"/>
  <c r="F164" i="52"/>
  <c r="V159" i="52"/>
  <c r="U159" i="52"/>
  <c r="S159" i="52"/>
  <c r="R159" i="52"/>
  <c r="J159" i="52"/>
  <c r="I159" i="52"/>
  <c r="G159" i="52"/>
  <c r="F159" i="52"/>
  <c r="V158" i="52"/>
  <c r="U158" i="52"/>
  <c r="S158" i="52"/>
  <c r="R158" i="52"/>
  <c r="J158" i="52"/>
  <c r="I158" i="52"/>
  <c r="G158" i="52"/>
  <c r="F158" i="52"/>
  <c r="X157" i="52"/>
  <c r="V157" i="52"/>
  <c r="U157" i="52"/>
  <c r="S157" i="52"/>
  <c r="R157" i="52"/>
  <c r="L157" i="52"/>
  <c r="J157" i="52"/>
  <c r="I157" i="52"/>
  <c r="G157" i="52"/>
  <c r="F157" i="52"/>
  <c r="V153" i="52"/>
  <c r="U153" i="52"/>
  <c r="S153" i="52"/>
  <c r="R153" i="52"/>
  <c r="K153" i="52"/>
  <c r="J153" i="52"/>
  <c r="I153" i="52"/>
  <c r="H153" i="52"/>
  <c r="G153" i="52"/>
  <c r="F153" i="52"/>
  <c r="V152" i="52"/>
  <c r="U152" i="52"/>
  <c r="S152" i="52"/>
  <c r="R152" i="52"/>
  <c r="K152" i="52"/>
  <c r="J152" i="52"/>
  <c r="I152" i="52"/>
  <c r="H152" i="52"/>
  <c r="G152" i="52"/>
  <c r="F152" i="52"/>
  <c r="X151" i="52"/>
  <c r="V151" i="52"/>
  <c r="U151" i="52"/>
  <c r="S151" i="52"/>
  <c r="R151" i="52"/>
  <c r="M151" i="52"/>
  <c r="L151" i="52"/>
  <c r="K151" i="52"/>
  <c r="J151" i="52"/>
  <c r="I151" i="52"/>
  <c r="H151" i="52"/>
  <c r="G151" i="52"/>
  <c r="F151" i="52"/>
  <c r="V146" i="52"/>
  <c r="U146" i="52"/>
  <c r="S146" i="52"/>
  <c r="R146" i="52"/>
  <c r="J146" i="52"/>
  <c r="I146" i="52"/>
  <c r="G146" i="52"/>
  <c r="F146" i="52"/>
  <c r="V145" i="52"/>
  <c r="U145" i="52"/>
  <c r="S145" i="52"/>
  <c r="R145" i="52"/>
  <c r="J145" i="52"/>
  <c r="I145" i="52"/>
  <c r="G145" i="52"/>
  <c r="F145" i="52"/>
  <c r="X144" i="52"/>
  <c r="V144" i="52"/>
  <c r="U144" i="52"/>
  <c r="S144" i="52"/>
  <c r="R144" i="52"/>
  <c r="L144" i="52"/>
  <c r="J144" i="52"/>
  <c r="I144" i="52"/>
  <c r="G144" i="52"/>
  <c r="F144" i="52"/>
  <c r="V140" i="52"/>
  <c r="U140" i="52"/>
  <c r="S140" i="52"/>
  <c r="R140" i="52"/>
  <c r="K140" i="52"/>
  <c r="J140" i="52"/>
  <c r="I140" i="52"/>
  <c r="H140" i="52"/>
  <c r="G140" i="52"/>
  <c r="F140" i="52"/>
  <c r="V139" i="52"/>
  <c r="U139" i="52"/>
  <c r="S139" i="52"/>
  <c r="R139" i="52"/>
  <c r="K139" i="52"/>
  <c r="J139" i="52"/>
  <c r="I139" i="52"/>
  <c r="H139" i="52"/>
  <c r="G139" i="52"/>
  <c r="F139" i="52"/>
  <c r="X138" i="52"/>
  <c r="V138" i="52"/>
  <c r="U138" i="52"/>
  <c r="S138" i="52"/>
  <c r="R138" i="52"/>
  <c r="M138" i="52"/>
  <c r="L138" i="52"/>
  <c r="K138" i="52"/>
  <c r="J138" i="52"/>
  <c r="I138" i="52"/>
  <c r="H138" i="52"/>
  <c r="G138" i="52"/>
  <c r="F138" i="52"/>
  <c r="V133" i="52"/>
  <c r="U133" i="52"/>
  <c r="S133" i="52"/>
  <c r="R133" i="52"/>
  <c r="J133" i="52"/>
  <c r="I133" i="52"/>
  <c r="G133" i="52"/>
  <c r="F133" i="52"/>
  <c r="V132" i="52"/>
  <c r="U132" i="52"/>
  <c r="S132" i="52"/>
  <c r="R132" i="52"/>
  <c r="J132" i="52"/>
  <c r="I132" i="52"/>
  <c r="G132" i="52"/>
  <c r="F132" i="52"/>
  <c r="X131" i="52"/>
  <c r="V131" i="52"/>
  <c r="U131" i="52"/>
  <c r="S131" i="52"/>
  <c r="R131" i="52"/>
  <c r="L131" i="52"/>
  <c r="J131" i="52"/>
  <c r="I131" i="52"/>
  <c r="G131" i="52"/>
  <c r="F131" i="52"/>
  <c r="V127" i="52"/>
  <c r="U127" i="52"/>
  <c r="S127" i="52"/>
  <c r="R127" i="52"/>
  <c r="K127" i="52"/>
  <c r="J127" i="52"/>
  <c r="I127" i="52"/>
  <c r="H127" i="52"/>
  <c r="G127" i="52"/>
  <c r="F127" i="52"/>
  <c r="V126" i="52"/>
  <c r="U126" i="52"/>
  <c r="S126" i="52"/>
  <c r="R126" i="52"/>
  <c r="K126" i="52"/>
  <c r="J126" i="52"/>
  <c r="I126" i="52"/>
  <c r="H126" i="52"/>
  <c r="G126" i="52"/>
  <c r="F126" i="52"/>
  <c r="X125" i="52"/>
  <c r="V125" i="52"/>
  <c r="U125" i="52"/>
  <c r="S125" i="52"/>
  <c r="R125" i="52"/>
  <c r="M125" i="52"/>
  <c r="L125" i="52"/>
  <c r="K125" i="52"/>
  <c r="J125" i="52"/>
  <c r="I125" i="52"/>
  <c r="H125" i="52"/>
  <c r="G125" i="52"/>
  <c r="F125" i="52"/>
  <c r="V120" i="52"/>
  <c r="U120" i="52"/>
  <c r="S120" i="52"/>
  <c r="R120" i="52"/>
  <c r="J120" i="52"/>
  <c r="I120" i="52"/>
  <c r="G120" i="52"/>
  <c r="F120" i="52"/>
  <c r="V119" i="52"/>
  <c r="U119" i="52"/>
  <c r="S119" i="52"/>
  <c r="R119" i="52"/>
  <c r="J119" i="52"/>
  <c r="I119" i="52"/>
  <c r="G119" i="52"/>
  <c r="F119" i="52"/>
  <c r="X118" i="52"/>
  <c r="V118" i="52"/>
  <c r="U118" i="52"/>
  <c r="S118" i="52"/>
  <c r="R118" i="52"/>
  <c r="L118" i="52"/>
  <c r="J118" i="52"/>
  <c r="I118" i="52"/>
  <c r="G118" i="52"/>
  <c r="F118" i="52"/>
  <c r="V114" i="52"/>
  <c r="U114" i="52"/>
  <c r="S114" i="52"/>
  <c r="R114" i="52"/>
  <c r="K114" i="52"/>
  <c r="J114" i="52"/>
  <c r="I114" i="52"/>
  <c r="H114" i="52"/>
  <c r="G114" i="52"/>
  <c r="F114" i="52"/>
  <c r="V113" i="52"/>
  <c r="U113" i="52"/>
  <c r="S113" i="52"/>
  <c r="R113" i="52"/>
  <c r="K113" i="52"/>
  <c r="J113" i="52"/>
  <c r="I113" i="52"/>
  <c r="H113" i="52"/>
  <c r="G113" i="52"/>
  <c r="F113" i="52"/>
  <c r="X112" i="52"/>
  <c r="V112" i="52"/>
  <c r="U112" i="52"/>
  <c r="S112" i="52"/>
  <c r="R112" i="52"/>
  <c r="M112" i="52"/>
  <c r="L112" i="52"/>
  <c r="K112" i="52"/>
  <c r="J112" i="52"/>
  <c r="I112" i="52"/>
  <c r="H112" i="52"/>
  <c r="G112" i="52"/>
  <c r="F112" i="52"/>
  <c r="V107" i="52"/>
  <c r="U107" i="52"/>
  <c r="S107" i="52"/>
  <c r="R107" i="52"/>
  <c r="J107" i="52"/>
  <c r="I107" i="52"/>
  <c r="G107" i="52"/>
  <c r="F107" i="52"/>
  <c r="V106" i="52"/>
  <c r="U106" i="52"/>
  <c r="S106" i="52"/>
  <c r="R106" i="52"/>
  <c r="J106" i="52"/>
  <c r="I106" i="52"/>
  <c r="G106" i="52"/>
  <c r="F106" i="52"/>
  <c r="X105" i="52"/>
  <c r="V105" i="52"/>
  <c r="U105" i="52"/>
  <c r="S105" i="52"/>
  <c r="R105" i="52"/>
  <c r="L105" i="52"/>
  <c r="J105" i="52"/>
  <c r="I105" i="52"/>
  <c r="G105" i="52"/>
  <c r="F105" i="52"/>
  <c r="V101" i="52"/>
  <c r="U101" i="52"/>
  <c r="S101" i="52"/>
  <c r="R101" i="52"/>
  <c r="K101" i="52"/>
  <c r="J101" i="52"/>
  <c r="I101" i="52"/>
  <c r="H101" i="52"/>
  <c r="G101" i="52"/>
  <c r="F101" i="52"/>
  <c r="V100" i="52"/>
  <c r="U100" i="52"/>
  <c r="S100" i="52"/>
  <c r="R100" i="52"/>
  <c r="K100" i="52"/>
  <c r="J100" i="52"/>
  <c r="I100" i="52"/>
  <c r="H100" i="52"/>
  <c r="G100" i="52"/>
  <c r="F100" i="52"/>
  <c r="X99" i="52"/>
  <c r="V99" i="52"/>
  <c r="U99" i="52"/>
  <c r="S99" i="52"/>
  <c r="R99" i="52"/>
  <c r="M99" i="52"/>
  <c r="L99" i="52"/>
  <c r="K99" i="52"/>
  <c r="J99" i="52"/>
  <c r="I99" i="52"/>
  <c r="H99" i="52"/>
  <c r="G99" i="52"/>
  <c r="F99" i="52"/>
  <c r="V94" i="52"/>
  <c r="U94" i="52"/>
  <c r="S94" i="52"/>
  <c r="R94" i="52"/>
  <c r="J94" i="52"/>
  <c r="I94" i="52"/>
  <c r="G94" i="52"/>
  <c r="F94" i="52"/>
  <c r="V93" i="52"/>
  <c r="U93" i="52"/>
  <c r="S93" i="52"/>
  <c r="R93" i="52"/>
  <c r="J93" i="52"/>
  <c r="I93" i="52"/>
  <c r="G93" i="52"/>
  <c r="F93" i="52"/>
  <c r="X92" i="52"/>
  <c r="V92" i="52"/>
  <c r="U92" i="52"/>
  <c r="S92" i="52"/>
  <c r="R92" i="52"/>
  <c r="L92" i="52"/>
  <c r="J92" i="52"/>
  <c r="I92" i="52"/>
  <c r="G92" i="52"/>
  <c r="F92" i="52"/>
  <c r="V88" i="52"/>
  <c r="U88" i="52"/>
  <c r="S88" i="52"/>
  <c r="R88" i="52"/>
  <c r="K88" i="52"/>
  <c r="J88" i="52"/>
  <c r="I88" i="52"/>
  <c r="H88" i="52"/>
  <c r="G88" i="52"/>
  <c r="F88" i="52"/>
  <c r="V87" i="52"/>
  <c r="U87" i="52"/>
  <c r="S87" i="52"/>
  <c r="R87" i="52"/>
  <c r="K87" i="52"/>
  <c r="J87" i="52"/>
  <c r="I87" i="52"/>
  <c r="H87" i="52"/>
  <c r="G87" i="52"/>
  <c r="F87" i="52"/>
  <c r="X86" i="52"/>
  <c r="V86" i="52"/>
  <c r="U86" i="52"/>
  <c r="S86" i="52"/>
  <c r="R86" i="52"/>
  <c r="M86" i="52"/>
  <c r="L86" i="52"/>
  <c r="K86" i="52"/>
  <c r="J86" i="52"/>
  <c r="I86" i="52"/>
  <c r="H86" i="52"/>
  <c r="G86" i="52"/>
  <c r="F86" i="52"/>
  <c r="V81" i="52"/>
  <c r="U81" i="52"/>
  <c r="S81" i="52"/>
  <c r="R81" i="52"/>
  <c r="J81" i="52"/>
  <c r="I81" i="52"/>
  <c r="G81" i="52"/>
  <c r="F81" i="52"/>
  <c r="V80" i="52"/>
  <c r="U80" i="52"/>
  <c r="S80" i="52"/>
  <c r="R80" i="52"/>
  <c r="J80" i="52"/>
  <c r="I80" i="52"/>
  <c r="G80" i="52"/>
  <c r="F80" i="52"/>
  <c r="X79" i="52"/>
  <c r="V79" i="52"/>
  <c r="U79" i="52"/>
  <c r="S79" i="52"/>
  <c r="R79" i="52"/>
  <c r="L79" i="52"/>
  <c r="J79" i="52"/>
  <c r="I79" i="52"/>
  <c r="G79" i="52"/>
  <c r="F79" i="52"/>
  <c r="V75" i="52"/>
  <c r="U75" i="52"/>
  <c r="S75" i="52"/>
  <c r="R75" i="52"/>
  <c r="K75" i="52"/>
  <c r="J75" i="52"/>
  <c r="I75" i="52"/>
  <c r="H75" i="52"/>
  <c r="G75" i="52"/>
  <c r="F75" i="52"/>
  <c r="V74" i="52"/>
  <c r="U74" i="52"/>
  <c r="S74" i="52"/>
  <c r="R74" i="52"/>
  <c r="K74" i="52"/>
  <c r="J74" i="52"/>
  <c r="I74" i="52"/>
  <c r="H74" i="52"/>
  <c r="G74" i="52"/>
  <c r="F74" i="52"/>
  <c r="X73" i="52"/>
  <c r="V73" i="52"/>
  <c r="U73" i="52"/>
  <c r="S73" i="52"/>
  <c r="R73" i="52"/>
  <c r="M73" i="52"/>
  <c r="L73" i="52"/>
  <c r="K73" i="52"/>
  <c r="J73" i="52"/>
  <c r="I73" i="52"/>
  <c r="H73" i="52"/>
  <c r="G73" i="52"/>
  <c r="F73" i="52"/>
  <c r="V263" i="37"/>
  <c r="U263" i="37"/>
  <c r="S263" i="37"/>
  <c r="R263" i="37"/>
  <c r="J263" i="37"/>
  <c r="I263" i="37"/>
  <c r="G263" i="37"/>
  <c r="F263" i="37"/>
  <c r="V262" i="37"/>
  <c r="U262" i="37"/>
  <c r="S262" i="37"/>
  <c r="R262" i="37"/>
  <c r="J262" i="37"/>
  <c r="I262" i="37"/>
  <c r="G262" i="37"/>
  <c r="F262" i="37"/>
  <c r="X261" i="37"/>
  <c r="V261" i="37"/>
  <c r="U261" i="37"/>
  <c r="S261" i="37"/>
  <c r="R261" i="37"/>
  <c r="L261" i="37"/>
  <c r="J261" i="37"/>
  <c r="I261" i="37"/>
  <c r="G261" i="37"/>
  <c r="F261" i="37"/>
  <c r="V257" i="37"/>
  <c r="U257" i="37"/>
  <c r="S257" i="37"/>
  <c r="R257" i="37"/>
  <c r="K257" i="37"/>
  <c r="J257" i="37"/>
  <c r="I257" i="37"/>
  <c r="H257" i="37"/>
  <c r="G257" i="37"/>
  <c r="F257" i="37"/>
  <c r="V256" i="37"/>
  <c r="U256" i="37"/>
  <c r="S256" i="37"/>
  <c r="R256" i="37"/>
  <c r="K256" i="37"/>
  <c r="J256" i="37"/>
  <c r="I256" i="37"/>
  <c r="H256" i="37"/>
  <c r="G256" i="37"/>
  <c r="F256" i="37"/>
  <c r="X255" i="37"/>
  <c r="V255" i="37"/>
  <c r="U255" i="37"/>
  <c r="S255" i="37"/>
  <c r="R255" i="37"/>
  <c r="M255" i="37"/>
  <c r="L255" i="37"/>
  <c r="K255" i="37"/>
  <c r="J255" i="37"/>
  <c r="I255" i="37"/>
  <c r="H255" i="37"/>
  <c r="G255" i="37"/>
  <c r="F255" i="37"/>
  <c r="V250" i="37"/>
  <c r="U250" i="37"/>
  <c r="S250" i="37"/>
  <c r="R250" i="37"/>
  <c r="J250" i="37"/>
  <c r="I250" i="37"/>
  <c r="G250" i="37"/>
  <c r="F250" i="37"/>
  <c r="V249" i="37"/>
  <c r="U249" i="37"/>
  <c r="S249" i="37"/>
  <c r="R249" i="37"/>
  <c r="J249" i="37"/>
  <c r="I249" i="37"/>
  <c r="G249" i="37"/>
  <c r="F249" i="37"/>
  <c r="X248" i="37"/>
  <c r="V248" i="37"/>
  <c r="U248" i="37"/>
  <c r="S248" i="37"/>
  <c r="R248" i="37"/>
  <c r="L248" i="37"/>
  <c r="J248" i="37"/>
  <c r="I248" i="37"/>
  <c r="G248" i="37"/>
  <c r="F248" i="37"/>
  <c r="V244" i="37"/>
  <c r="U244" i="37"/>
  <c r="S244" i="37"/>
  <c r="R244" i="37"/>
  <c r="K244" i="37"/>
  <c r="J244" i="37"/>
  <c r="I244" i="37"/>
  <c r="H244" i="37"/>
  <c r="G244" i="37"/>
  <c r="F244" i="37"/>
  <c r="V243" i="37"/>
  <c r="U243" i="37"/>
  <c r="S243" i="37"/>
  <c r="R243" i="37"/>
  <c r="K243" i="37"/>
  <c r="J243" i="37"/>
  <c r="I243" i="37"/>
  <c r="H243" i="37"/>
  <c r="G243" i="37"/>
  <c r="F243" i="37"/>
  <c r="X242" i="37"/>
  <c r="V242" i="37"/>
  <c r="U242" i="37"/>
  <c r="S242" i="37"/>
  <c r="R242" i="37"/>
  <c r="M242" i="37"/>
  <c r="L242" i="37"/>
  <c r="K242" i="37"/>
  <c r="J242" i="37"/>
  <c r="I242" i="37"/>
  <c r="H242" i="37"/>
  <c r="G242" i="37"/>
  <c r="F242" i="37"/>
  <c r="V237" i="37"/>
  <c r="U237" i="37"/>
  <c r="S237" i="37"/>
  <c r="R237" i="37"/>
  <c r="J237" i="37"/>
  <c r="I237" i="37"/>
  <c r="G237" i="37"/>
  <c r="F237" i="37"/>
  <c r="V236" i="37"/>
  <c r="U236" i="37"/>
  <c r="S236" i="37"/>
  <c r="R236" i="37"/>
  <c r="J236" i="37"/>
  <c r="I236" i="37"/>
  <c r="G236" i="37"/>
  <c r="F236" i="37"/>
  <c r="X235" i="37"/>
  <c r="V235" i="37"/>
  <c r="U235" i="37"/>
  <c r="S235" i="37"/>
  <c r="R235" i="37"/>
  <c r="L235" i="37"/>
  <c r="J235" i="37"/>
  <c r="I235" i="37"/>
  <c r="G235" i="37"/>
  <c r="F235" i="37"/>
  <c r="V231" i="37"/>
  <c r="U231" i="37"/>
  <c r="S231" i="37"/>
  <c r="R231" i="37"/>
  <c r="K231" i="37"/>
  <c r="J231" i="37"/>
  <c r="I231" i="37"/>
  <c r="H231" i="37"/>
  <c r="G231" i="37"/>
  <c r="F231" i="37"/>
  <c r="V230" i="37"/>
  <c r="U230" i="37"/>
  <c r="S230" i="37"/>
  <c r="R230" i="37"/>
  <c r="K230" i="37"/>
  <c r="J230" i="37"/>
  <c r="I230" i="37"/>
  <c r="H230" i="37"/>
  <c r="G230" i="37"/>
  <c r="F230" i="37"/>
  <c r="X229" i="37"/>
  <c r="V229" i="37"/>
  <c r="U229" i="37"/>
  <c r="S229" i="37"/>
  <c r="R229" i="37"/>
  <c r="M229" i="37"/>
  <c r="L229" i="37"/>
  <c r="K229" i="37"/>
  <c r="J229" i="37"/>
  <c r="I229" i="37"/>
  <c r="H229" i="37"/>
  <c r="G229" i="37"/>
  <c r="F229" i="37"/>
  <c r="V224" i="37"/>
  <c r="U224" i="37"/>
  <c r="S224" i="37"/>
  <c r="R224" i="37"/>
  <c r="J224" i="37"/>
  <c r="I224" i="37"/>
  <c r="G224" i="37"/>
  <c r="F224" i="37"/>
  <c r="V223" i="37"/>
  <c r="U223" i="37"/>
  <c r="S223" i="37"/>
  <c r="R223" i="37"/>
  <c r="J223" i="37"/>
  <c r="I223" i="37"/>
  <c r="G223" i="37"/>
  <c r="F223" i="37"/>
  <c r="X222" i="37"/>
  <c r="V222" i="37"/>
  <c r="U222" i="37"/>
  <c r="S222" i="37"/>
  <c r="R222" i="37"/>
  <c r="L222" i="37"/>
  <c r="J222" i="37"/>
  <c r="I222" i="37"/>
  <c r="G222" i="37"/>
  <c r="F222" i="37"/>
  <c r="V218" i="37"/>
  <c r="U218" i="37"/>
  <c r="S218" i="37"/>
  <c r="R218" i="37"/>
  <c r="K218" i="37"/>
  <c r="J218" i="37"/>
  <c r="I218" i="37"/>
  <c r="H218" i="37"/>
  <c r="G218" i="37"/>
  <c r="F218" i="37"/>
  <c r="V217" i="37"/>
  <c r="U217" i="37"/>
  <c r="S217" i="37"/>
  <c r="R217" i="37"/>
  <c r="K217" i="37"/>
  <c r="J217" i="37"/>
  <c r="I217" i="37"/>
  <c r="H217" i="37"/>
  <c r="G217" i="37"/>
  <c r="F217" i="37"/>
  <c r="X216" i="37"/>
  <c r="V216" i="37"/>
  <c r="U216" i="37"/>
  <c r="S216" i="37"/>
  <c r="R216" i="37"/>
  <c r="M216" i="37"/>
  <c r="L216" i="37"/>
  <c r="K216" i="37"/>
  <c r="J216" i="37"/>
  <c r="I216" i="37"/>
  <c r="H216" i="37"/>
  <c r="G216" i="37"/>
  <c r="F216" i="37"/>
  <c r="V211" i="37"/>
  <c r="U211" i="37"/>
  <c r="S211" i="37"/>
  <c r="R211" i="37"/>
  <c r="J211" i="37"/>
  <c r="I211" i="37"/>
  <c r="G211" i="37"/>
  <c r="F211" i="37"/>
  <c r="V210" i="37"/>
  <c r="U210" i="37"/>
  <c r="S210" i="37"/>
  <c r="R210" i="37"/>
  <c r="J210" i="37"/>
  <c r="I210" i="37"/>
  <c r="G210" i="37"/>
  <c r="F210" i="37"/>
  <c r="X209" i="37"/>
  <c r="V209" i="37"/>
  <c r="U209" i="37"/>
  <c r="S209" i="37"/>
  <c r="R209" i="37"/>
  <c r="L209" i="37"/>
  <c r="J209" i="37"/>
  <c r="I209" i="37"/>
  <c r="G209" i="37"/>
  <c r="F209" i="37"/>
  <c r="V205" i="37"/>
  <c r="U205" i="37"/>
  <c r="S205" i="37"/>
  <c r="R205" i="37"/>
  <c r="K205" i="37"/>
  <c r="J205" i="37"/>
  <c r="I205" i="37"/>
  <c r="H205" i="37"/>
  <c r="G205" i="37"/>
  <c r="F205" i="37"/>
  <c r="V204" i="37"/>
  <c r="U204" i="37"/>
  <c r="S204" i="37"/>
  <c r="R204" i="37"/>
  <c r="K204" i="37"/>
  <c r="J204" i="37"/>
  <c r="I204" i="37"/>
  <c r="H204" i="37"/>
  <c r="G204" i="37"/>
  <c r="F204" i="37"/>
  <c r="X203" i="37"/>
  <c r="V203" i="37"/>
  <c r="U203" i="37"/>
  <c r="S203" i="37"/>
  <c r="R203" i="37"/>
  <c r="M203" i="37"/>
  <c r="L203" i="37"/>
  <c r="K203" i="37"/>
  <c r="J203" i="37"/>
  <c r="I203" i="37"/>
  <c r="H203" i="37"/>
  <c r="G203" i="37"/>
  <c r="F203" i="37"/>
  <c r="V198" i="37"/>
  <c r="U198" i="37"/>
  <c r="S198" i="37"/>
  <c r="R198" i="37"/>
  <c r="J198" i="37"/>
  <c r="I198" i="37"/>
  <c r="G198" i="37"/>
  <c r="F198" i="37"/>
  <c r="V197" i="37"/>
  <c r="U197" i="37"/>
  <c r="S197" i="37"/>
  <c r="R197" i="37"/>
  <c r="J197" i="37"/>
  <c r="I197" i="37"/>
  <c r="G197" i="37"/>
  <c r="F197" i="37"/>
  <c r="X196" i="37"/>
  <c r="V196" i="37"/>
  <c r="U196" i="37"/>
  <c r="S196" i="37"/>
  <c r="R196" i="37"/>
  <c r="L196" i="37"/>
  <c r="J196" i="37"/>
  <c r="I196" i="37"/>
  <c r="G196" i="37"/>
  <c r="F196" i="37"/>
  <c r="V192" i="37"/>
  <c r="U192" i="37"/>
  <c r="S192" i="37"/>
  <c r="R192" i="37"/>
  <c r="K192" i="37"/>
  <c r="J192" i="37"/>
  <c r="I192" i="37"/>
  <c r="H192" i="37"/>
  <c r="G192" i="37"/>
  <c r="F192" i="37"/>
  <c r="V191" i="37"/>
  <c r="U191" i="37"/>
  <c r="S191" i="37"/>
  <c r="R191" i="37"/>
  <c r="K191" i="37"/>
  <c r="J191" i="37"/>
  <c r="I191" i="37"/>
  <c r="H191" i="37"/>
  <c r="G191" i="37"/>
  <c r="F191" i="37"/>
  <c r="X190" i="37"/>
  <c r="V190" i="37"/>
  <c r="U190" i="37"/>
  <c r="S190" i="37"/>
  <c r="R190" i="37"/>
  <c r="M190" i="37"/>
  <c r="L190" i="37"/>
  <c r="K190" i="37"/>
  <c r="J190" i="37"/>
  <c r="I190" i="37"/>
  <c r="H190" i="37"/>
  <c r="G190" i="37"/>
  <c r="F190" i="37"/>
  <c r="V185" i="37"/>
  <c r="U185" i="37"/>
  <c r="S185" i="37"/>
  <c r="R185" i="37"/>
  <c r="J185" i="37"/>
  <c r="I185" i="37"/>
  <c r="G185" i="37"/>
  <c r="F185" i="37"/>
  <c r="V184" i="37"/>
  <c r="U184" i="37"/>
  <c r="S184" i="37"/>
  <c r="R184" i="37"/>
  <c r="J184" i="37"/>
  <c r="I184" i="37"/>
  <c r="G184" i="37"/>
  <c r="F184" i="37"/>
  <c r="X183" i="37"/>
  <c r="V183" i="37"/>
  <c r="U183" i="37"/>
  <c r="S183" i="37"/>
  <c r="R183" i="37"/>
  <c r="L183" i="37"/>
  <c r="J183" i="37"/>
  <c r="I183" i="37"/>
  <c r="G183" i="37"/>
  <c r="F183" i="37"/>
  <c r="V179" i="37"/>
  <c r="U179" i="37"/>
  <c r="S179" i="37"/>
  <c r="R179" i="37"/>
  <c r="K179" i="37"/>
  <c r="J179" i="37"/>
  <c r="I179" i="37"/>
  <c r="H179" i="37"/>
  <c r="G179" i="37"/>
  <c r="F179" i="37"/>
  <c r="V178" i="37"/>
  <c r="U178" i="37"/>
  <c r="S178" i="37"/>
  <c r="R178" i="37"/>
  <c r="K178" i="37"/>
  <c r="J178" i="37"/>
  <c r="I178" i="37"/>
  <c r="H178" i="37"/>
  <c r="G178" i="37"/>
  <c r="F178" i="37"/>
  <c r="X177" i="37"/>
  <c r="V177" i="37"/>
  <c r="U177" i="37"/>
  <c r="S177" i="37"/>
  <c r="R177" i="37"/>
  <c r="M177" i="37"/>
  <c r="L177" i="37"/>
  <c r="K177" i="37"/>
  <c r="J177" i="37"/>
  <c r="I177" i="37"/>
  <c r="H177" i="37"/>
  <c r="G177" i="37"/>
  <c r="F177" i="37"/>
  <c r="V172" i="37"/>
  <c r="U172" i="37"/>
  <c r="S172" i="37"/>
  <c r="R172" i="37"/>
  <c r="J172" i="37"/>
  <c r="I172" i="37"/>
  <c r="G172" i="37"/>
  <c r="F172" i="37"/>
  <c r="V171" i="37"/>
  <c r="U171" i="37"/>
  <c r="S171" i="37"/>
  <c r="R171" i="37"/>
  <c r="J171" i="37"/>
  <c r="I171" i="37"/>
  <c r="G171" i="37"/>
  <c r="F171" i="37"/>
  <c r="X170" i="37"/>
  <c r="V170" i="37"/>
  <c r="U170" i="37"/>
  <c r="S170" i="37"/>
  <c r="R170" i="37"/>
  <c r="L170" i="37"/>
  <c r="J170" i="37"/>
  <c r="I170" i="37"/>
  <c r="G170" i="37"/>
  <c r="F170" i="37"/>
  <c r="V166" i="37"/>
  <c r="U166" i="37"/>
  <c r="S166" i="37"/>
  <c r="R166" i="37"/>
  <c r="K166" i="37"/>
  <c r="J166" i="37"/>
  <c r="I166" i="37"/>
  <c r="H166" i="37"/>
  <c r="G166" i="37"/>
  <c r="F166" i="37"/>
  <c r="V165" i="37"/>
  <c r="U165" i="37"/>
  <c r="S165" i="37"/>
  <c r="R165" i="37"/>
  <c r="K165" i="37"/>
  <c r="J165" i="37"/>
  <c r="I165" i="37"/>
  <c r="H165" i="37"/>
  <c r="G165" i="37"/>
  <c r="F165" i="37"/>
  <c r="X164" i="37"/>
  <c r="V164" i="37"/>
  <c r="U164" i="37"/>
  <c r="S164" i="37"/>
  <c r="R164" i="37"/>
  <c r="M164" i="37"/>
  <c r="L164" i="37"/>
  <c r="K164" i="37"/>
  <c r="J164" i="37"/>
  <c r="I164" i="37"/>
  <c r="H164" i="37"/>
  <c r="G164" i="37"/>
  <c r="F164" i="37"/>
  <c r="V159" i="37"/>
  <c r="U159" i="37"/>
  <c r="S159" i="37"/>
  <c r="R159" i="37"/>
  <c r="J159" i="37"/>
  <c r="I159" i="37"/>
  <c r="G159" i="37"/>
  <c r="F159" i="37"/>
  <c r="V158" i="37"/>
  <c r="U158" i="37"/>
  <c r="S158" i="37"/>
  <c r="R158" i="37"/>
  <c r="J158" i="37"/>
  <c r="I158" i="37"/>
  <c r="G158" i="37"/>
  <c r="F158" i="37"/>
  <c r="X157" i="37"/>
  <c r="V157" i="37"/>
  <c r="U157" i="37"/>
  <c r="S157" i="37"/>
  <c r="R157" i="37"/>
  <c r="L157" i="37"/>
  <c r="J157" i="37"/>
  <c r="I157" i="37"/>
  <c r="G157" i="37"/>
  <c r="F157" i="37"/>
  <c r="V153" i="37"/>
  <c r="U153" i="37"/>
  <c r="S153" i="37"/>
  <c r="R153" i="37"/>
  <c r="K153" i="37"/>
  <c r="J153" i="37"/>
  <c r="I153" i="37"/>
  <c r="H153" i="37"/>
  <c r="G153" i="37"/>
  <c r="F153" i="37"/>
  <c r="V152" i="37"/>
  <c r="U152" i="37"/>
  <c r="S152" i="37"/>
  <c r="R152" i="37"/>
  <c r="K152" i="37"/>
  <c r="J152" i="37"/>
  <c r="I152" i="37"/>
  <c r="H152" i="37"/>
  <c r="G152" i="37"/>
  <c r="F152" i="37"/>
  <c r="X151" i="37"/>
  <c r="V151" i="37"/>
  <c r="U151" i="37"/>
  <c r="S151" i="37"/>
  <c r="R151" i="37"/>
  <c r="M151" i="37"/>
  <c r="L151" i="37"/>
  <c r="K151" i="37"/>
  <c r="J151" i="37"/>
  <c r="I151" i="37"/>
  <c r="H151" i="37"/>
  <c r="G151" i="37"/>
  <c r="F151" i="37"/>
  <c r="V146" i="37"/>
  <c r="U146" i="37"/>
  <c r="S146" i="37"/>
  <c r="R146" i="37"/>
  <c r="J146" i="37"/>
  <c r="I146" i="37"/>
  <c r="G146" i="37"/>
  <c r="F146" i="37"/>
  <c r="V145" i="37"/>
  <c r="U145" i="37"/>
  <c r="S145" i="37"/>
  <c r="R145" i="37"/>
  <c r="J145" i="37"/>
  <c r="I145" i="37"/>
  <c r="G145" i="37"/>
  <c r="F145" i="37"/>
  <c r="X144" i="37"/>
  <c r="V144" i="37"/>
  <c r="U144" i="37"/>
  <c r="S144" i="37"/>
  <c r="R144" i="37"/>
  <c r="L144" i="37"/>
  <c r="J144" i="37"/>
  <c r="I144" i="37"/>
  <c r="G144" i="37"/>
  <c r="F144" i="37"/>
  <c r="V140" i="37"/>
  <c r="U140" i="37"/>
  <c r="S140" i="37"/>
  <c r="R140" i="37"/>
  <c r="K140" i="37"/>
  <c r="J140" i="37"/>
  <c r="I140" i="37"/>
  <c r="H140" i="37"/>
  <c r="G140" i="37"/>
  <c r="F140" i="37"/>
  <c r="V139" i="37"/>
  <c r="U139" i="37"/>
  <c r="S139" i="37"/>
  <c r="R139" i="37"/>
  <c r="K139" i="37"/>
  <c r="J139" i="37"/>
  <c r="I139" i="37"/>
  <c r="H139" i="37"/>
  <c r="G139" i="37"/>
  <c r="F139" i="37"/>
  <c r="X138" i="37"/>
  <c r="V138" i="37"/>
  <c r="U138" i="37"/>
  <c r="S138" i="37"/>
  <c r="R138" i="37"/>
  <c r="M138" i="37"/>
  <c r="L138" i="37"/>
  <c r="K138" i="37"/>
  <c r="J138" i="37"/>
  <c r="I138" i="37"/>
  <c r="H138" i="37"/>
  <c r="G138" i="37"/>
  <c r="F138" i="37"/>
  <c r="V133" i="37"/>
  <c r="U133" i="37"/>
  <c r="S133" i="37"/>
  <c r="R133" i="37"/>
  <c r="J133" i="37"/>
  <c r="I133" i="37"/>
  <c r="G133" i="37"/>
  <c r="F133" i="37"/>
  <c r="V132" i="37"/>
  <c r="U132" i="37"/>
  <c r="S132" i="37"/>
  <c r="R132" i="37"/>
  <c r="J132" i="37"/>
  <c r="I132" i="37"/>
  <c r="G132" i="37"/>
  <c r="F132" i="37"/>
  <c r="X131" i="37"/>
  <c r="V131" i="37"/>
  <c r="U131" i="37"/>
  <c r="S131" i="37"/>
  <c r="R131" i="37"/>
  <c r="L131" i="37"/>
  <c r="J131" i="37"/>
  <c r="I131" i="37"/>
  <c r="G131" i="37"/>
  <c r="F131" i="37"/>
  <c r="V127" i="37"/>
  <c r="U127" i="37"/>
  <c r="S127" i="37"/>
  <c r="R127" i="37"/>
  <c r="K127" i="37"/>
  <c r="J127" i="37"/>
  <c r="I127" i="37"/>
  <c r="H127" i="37"/>
  <c r="G127" i="37"/>
  <c r="F127" i="37"/>
  <c r="V126" i="37"/>
  <c r="U126" i="37"/>
  <c r="S126" i="37"/>
  <c r="R126" i="37"/>
  <c r="K126" i="37"/>
  <c r="J126" i="37"/>
  <c r="I126" i="37"/>
  <c r="H126" i="37"/>
  <c r="G126" i="37"/>
  <c r="F126" i="37"/>
  <c r="X125" i="37"/>
  <c r="V125" i="37"/>
  <c r="U125" i="37"/>
  <c r="S125" i="37"/>
  <c r="R125" i="37"/>
  <c r="M125" i="37"/>
  <c r="L125" i="37"/>
  <c r="K125" i="37"/>
  <c r="J125" i="37"/>
  <c r="I125" i="37"/>
  <c r="H125" i="37"/>
  <c r="G125" i="37"/>
  <c r="F125" i="37"/>
  <c r="V120" i="37"/>
  <c r="U120" i="37"/>
  <c r="S120" i="37"/>
  <c r="R120" i="37"/>
  <c r="J120" i="37"/>
  <c r="I120" i="37"/>
  <c r="G120" i="37"/>
  <c r="F120" i="37"/>
  <c r="V119" i="37"/>
  <c r="U119" i="37"/>
  <c r="S119" i="37"/>
  <c r="R119" i="37"/>
  <c r="J119" i="37"/>
  <c r="I119" i="37"/>
  <c r="G119" i="37"/>
  <c r="F119" i="37"/>
  <c r="X118" i="37"/>
  <c r="V118" i="37"/>
  <c r="U118" i="37"/>
  <c r="S118" i="37"/>
  <c r="R118" i="37"/>
  <c r="L118" i="37"/>
  <c r="J118" i="37"/>
  <c r="I118" i="37"/>
  <c r="G118" i="37"/>
  <c r="F118" i="37"/>
  <c r="V114" i="37"/>
  <c r="U114" i="37"/>
  <c r="S114" i="37"/>
  <c r="R114" i="37"/>
  <c r="K114" i="37"/>
  <c r="J114" i="37"/>
  <c r="I114" i="37"/>
  <c r="H114" i="37"/>
  <c r="G114" i="37"/>
  <c r="F114" i="37"/>
  <c r="V113" i="37"/>
  <c r="U113" i="37"/>
  <c r="S113" i="37"/>
  <c r="R113" i="37"/>
  <c r="K113" i="37"/>
  <c r="J113" i="37"/>
  <c r="I113" i="37"/>
  <c r="H113" i="37"/>
  <c r="G113" i="37"/>
  <c r="F113" i="37"/>
  <c r="X112" i="37"/>
  <c r="V112" i="37"/>
  <c r="U112" i="37"/>
  <c r="S112" i="37"/>
  <c r="R112" i="37"/>
  <c r="M112" i="37"/>
  <c r="L112" i="37"/>
  <c r="K112" i="37"/>
  <c r="J112" i="37"/>
  <c r="I112" i="37"/>
  <c r="H112" i="37"/>
  <c r="G112" i="37"/>
  <c r="F112" i="37"/>
  <c r="V107" i="37"/>
  <c r="U107" i="37"/>
  <c r="S107" i="37"/>
  <c r="R107" i="37"/>
  <c r="J107" i="37"/>
  <c r="I107" i="37"/>
  <c r="G107" i="37"/>
  <c r="F107" i="37"/>
  <c r="V106" i="37"/>
  <c r="U106" i="37"/>
  <c r="S106" i="37"/>
  <c r="R106" i="37"/>
  <c r="J106" i="37"/>
  <c r="I106" i="37"/>
  <c r="G106" i="37"/>
  <c r="F106" i="37"/>
  <c r="X105" i="37"/>
  <c r="V105" i="37"/>
  <c r="U105" i="37"/>
  <c r="S105" i="37"/>
  <c r="R105" i="37"/>
  <c r="L105" i="37"/>
  <c r="J105" i="37"/>
  <c r="I105" i="37"/>
  <c r="G105" i="37"/>
  <c r="F105" i="37"/>
  <c r="V101" i="37"/>
  <c r="U101" i="37"/>
  <c r="S101" i="37"/>
  <c r="R101" i="37"/>
  <c r="K101" i="37"/>
  <c r="J101" i="37"/>
  <c r="I101" i="37"/>
  <c r="H101" i="37"/>
  <c r="G101" i="37"/>
  <c r="F101" i="37"/>
  <c r="V100" i="37"/>
  <c r="U100" i="37"/>
  <c r="S100" i="37"/>
  <c r="R100" i="37"/>
  <c r="K100" i="37"/>
  <c r="J100" i="37"/>
  <c r="I100" i="37"/>
  <c r="H100" i="37"/>
  <c r="G100" i="37"/>
  <c r="F100" i="37"/>
  <c r="X99" i="37"/>
  <c r="V99" i="37"/>
  <c r="U99" i="37"/>
  <c r="S99" i="37"/>
  <c r="R99" i="37"/>
  <c r="M99" i="37"/>
  <c r="L99" i="37"/>
  <c r="K99" i="37"/>
  <c r="J99" i="37"/>
  <c r="I99" i="37"/>
  <c r="H99" i="37"/>
  <c r="G99" i="37"/>
  <c r="F99" i="37"/>
  <c r="V94" i="37"/>
  <c r="U94" i="37"/>
  <c r="S94" i="37"/>
  <c r="R94" i="37"/>
  <c r="J94" i="37"/>
  <c r="I94" i="37"/>
  <c r="G94" i="37"/>
  <c r="F94" i="37"/>
  <c r="V93" i="37"/>
  <c r="U93" i="37"/>
  <c r="S93" i="37"/>
  <c r="R93" i="37"/>
  <c r="J93" i="37"/>
  <c r="I93" i="37"/>
  <c r="G93" i="37"/>
  <c r="F93" i="37"/>
  <c r="X92" i="37"/>
  <c r="V92" i="37"/>
  <c r="U92" i="37"/>
  <c r="S92" i="37"/>
  <c r="R92" i="37"/>
  <c r="L92" i="37"/>
  <c r="J92" i="37"/>
  <c r="I92" i="37"/>
  <c r="G92" i="37"/>
  <c r="F92" i="37"/>
  <c r="V88" i="37"/>
  <c r="U88" i="37"/>
  <c r="S88" i="37"/>
  <c r="R88" i="37"/>
  <c r="K88" i="37"/>
  <c r="J88" i="37"/>
  <c r="I88" i="37"/>
  <c r="H88" i="37"/>
  <c r="G88" i="37"/>
  <c r="F88" i="37"/>
  <c r="V87" i="37"/>
  <c r="U87" i="37"/>
  <c r="S87" i="37"/>
  <c r="R87" i="37"/>
  <c r="K87" i="37"/>
  <c r="J87" i="37"/>
  <c r="I87" i="37"/>
  <c r="H87" i="37"/>
  <c r="G87" i="37"/>
  <c r="F87" i="37"/>
  <c r="X86" i="37"/>
  <c r="V86" i="37"/>
  <c r="U86" i="37"/>
  <c r="S86" i="37"/>
  <c r="R86" i="37"/>
  <c r="M86" i="37"/>
  <c r="L86" i="37"/>
  <c r="K86" i="37"/>
  <c r="J86" i="37"/>
  <c r="I86" i="37"/>
  <c r="H86" i="37"/>
  <c r="G86" i="37"/>
  <c r="F86" i="37"/>
  <c r="V81" i="37"/>
  <c r="U81" i="37"/>
  <c r="S81" i="37"/>
  <c r="R81" i="37"/>
  <c r="J81" i="37"/>
  <c r="I81" i="37"/>
  <c r="G81" i="37"/>
  <c r="F81" i="37"/>
  <c r="V80" i="37"/>
  <c r="U80" i="37"/>
  <c r="S80" i="37"/>
  <c r="R80" i="37"/>
  <c r="J80" i="37"/>
  <c r="I80" i="37"/>
  <c r="G80" i="37"/>
  <c r="F80" i="37"/>
  <c r="X79" i="37"/>
  <c r="V79" i="37"/>
  <c r="U79" i="37"/>
  <c r="S79" i="37"/>
  <c r="R79" i="37"/>
  <c r="L79" i="37"/>
  <c r="J79" i="37"/>
  <c r="I79" i="37"/>
  <c r="G79" i="37"/>
  <c r="F79" i="37"/>
  <c r="V75" i="37"/>
  <c r="U75" i="37"/>
  <c r="S75" i="37"/>
  <c r="R75" i="37"/>
  <c r="K75" i="37"/>
  <c r="J75" i="37"/>
  <c r="I75" i="37"/>
  <c r="H75" i="37"/>
  <c r="G75" i="37"/>
  <c r="F75" i="37"/>
  <c r="V74" i="37"/>
  <c r="U74" i="37"/>
  <c r="S74" i="37"/>
  <c r="R74" i="37"/>
  <c r="K74" i="37"/>
  <c r="J74" i="37"/>
  <c r="I74" i="37"/>
  <c r="H74" i="37"/>
  <c r="G74" i="37"/>
  <c r="F74" i="37"/>
  <c r="X73" i="37"/>
  <c r="V73" i="37"/>
  <c r="U73" i="37"/>
  <c r="S73" i="37"/>
  <c r="R73" i="37"/>
  <c r="M73" i="37"/>
  <c r="L73" i="37"/>
  <c r="K73" i="37"/>
  <c r="J73" i="37"/>
  <c r="I73" i="37"/>
  <c r="H73" i="37"/>
  <c r="G73" i="37"/>
  <c r="F73" i="37"/>
  <c r="V263" i="51"/>
  <c r="U263" i="51"/>
  <c r="S263" i="51"/>
  <c r="R263" i="51"/>
  <c r="J263" i="51"/>
  <c r="I263" i="51"/>
  <c r="G263" i="51"/>
  <c r="F263" i="51"/>
  <c r="V262" i="51"/>
  <c r="U262" i="51"/>
  <c r="S262" i="51"/>
  <c r="R262" i="51"/>
  <c r="J262" i="51"/>
  <c r="I262" i="51"/>
  <c r="G262" i="51"/>
  <c r="F262" i="51"/>
  <c r="X261" i="51"/>
  <c r="V261" i="51"/>
  <c r="U261" i="51"/>
  <c r="S261" i="51"/>
  <c r="R261" i="51"/>
  <c r="L261" i="51"/>
  <c r="J261" i="51"/>
  <c r="I261" i="51"/>
  <c r="G261" i="51"/>
  <c r="F261" i="51"/>
  <c r="V257" i="51"/>
  <c r="U257" i="51"/>
  <c r="S257" i="51"/>
  <c r="R257" i="51"/>
  <c r="K257" i="51"/>
  <c r="J257" i="51"/>
  <c r="I257" i="51"/>
  <c r="H257" i="51"/>
  <c r="G257" i="51"/>
  <c r="F257" i="51"/>
  <c r="V256" i="51"/>
  <c r="U256" i="51"/>
  <c r="S256" i="51"/>
  <c r="R256" i="51"/>
  <c r="K256" i="51"/>
  <c r="J256" i="51"/>
  <c r="I256" i="51"/>
  <c r="H256" i="51"/>
  <c r="G256" i="51"/>
  <c r="F256" i="51"/>
  <c r="X255" i="51"/>
  <c r="V255" i="51"/>
  <c r="U255" i="51"/>
  <c r="S255" i="51"/>
  <c r="R255" i="51"/>
  <c r="M255" i="51"/>
  <c r="L255" i="51"/>
  <c r="K255" i="51"/>
  <c r="J255" i="51"/>
  <c r="I255" i="51"/>
  <c r="H255" i="51"/>
  <c r="G255" i="51"/>
  <c r="F255" i="51"/>
  <c r="V250" i="51"/>
  <c r="U250" i="51"/>
  <c r="S250" i="51"/>
  <c r="R250" i="51"/>
  <c r="J250" i="51"/>
  <c r="I250" i="51"/>
  <c r="G250" i="51"/>
  <c r="F250" i="51"/>
  <c r="V249" i="51"/>
  <c r="U249" i="51"/>
  <c r="S249" i="51"/>
  <c r="R249" i="51"/>
  <c r="J249" i="51"/>
  <c r="I249" i="51"/>
  <c r="G249" i="51"/>
  <c r="F249" i="51"/>
  <c r="X248" i="51"/>
  <c r="V248" i="51"/>
  <c r="U248" i="51"/>
  <c r="S248" i="51"/>
  <c r="R248" i="51"/>
  <c r="L248" i="51"/>
  <c r="J248" i="51"/>
  <c r="I248" i="51"/>
  <c r="G248" i="51"/>
  <c r="F248" i="51"/>
  <c r="V244" i="51"/>
  <c r="U244" i="51"/>
  <c r="S244" i="51"/>
  <c r="R244" i="51"/>
  <c r="K244" i="51"/>
  <c r="J244" i="51"/>
  <c r="I244" i="51"/>
  <c r="H244" i="51"/>
  <c r="G244" i="51"/>
  <c r="F244" i="51"/>
  <c r="V243" i="51"/>
  <c r="U243" i="51"/>
  <c r="S243" i="51"/>
  <c r="R243" i="51"/>
  <c r="K243" i="51"/>
  <c r="J243" i="51"/>
  <c r="I243" i="51"/>
  <c r="H243" i="51"/>
  <c r="G243" i="51"/>
  <c r="F243" i="51"/>
  <c r="X242" i="51"/>
  <c r="V242" i="51"/>
  <c r="U242" i="51"/>
  <c r="S242" i="51"/>
  <c r="R242" i="51"/>
  <c r="M242" i="51"/>
  <c r="L242" i="51"/>
  <c r="K242" i="51"/>
  <c r="J242" i="51"/>
  <c r="I242" i="51"/>
  <c r="H242" i="51"/>
  <c r="G242" i="51"/>
  <c r="F242" i="51"/>
  <c r="V237" i="51"/>
  <c r="U237" i="51"/>
  <c r="S237" i="51"/>
  <c r="R237" i="51"/>
  <c r="J237" i="51"/>
  <c r="I237" i="51"/>
  <c r="G237" i="51"/>
  <c r="F237" i="51"/>
  <c r="V236" i="51"/>
  <c r="U236" i="51"/>
  <c r="S236" i="51"/>
  <c r="R236" i="51"/>
  <c r="J236" i="51"/>
  <c r="I236" i="51"/>
  <c r="G236" i="51"/>
  <c r="F236" i="51"/>
  <c r="X235" i="51"/>
  <c r="V235" i="51"/>
  <c r="U235" i="51"/>
  <c r="S235" i="51"/>
  <c r="R235" i="51"/>
  <c r="L235" i="51"/>
  <c r="J235" i="51"/>
  <c r="I235" i="51"/>
  <c r="G235" i="51"/>
  <c r="F235" i="51"/>
  <c r="V231" i="51"/>
  <c r="U231" i="51"/>
  <c r="S231" i="51"/>
  <c r="R231" i="51"/>
  <c r="K231" i="51"/>
  <c r="J231" i="51"/>
  <c r="I231" i="51"/>
  <c r="H231" i="51"/>
  <c r="G231" i="51"/>
  <c r="F231" i="51"/>
  <c r="V230" i="51"/>
  <c r="U230" i="51"/>
  <c r="S230" i="51"/>
  <c r="R230" i="51"/>
  <c r="K230" i="51"/>
  <c r="J230" i="51"/>
  <c r="I230" i="51"/>
  <c r="H230" i="51"/>
  <c r="G230" i="51"/>
  <c r="F230" i="51"/>
  <c r="X229" i="51"/>
  <c r="V229" i="51"/>
  <c r="U229" i="51"/>
  <c r="S229" i="51"/>
  <c r="R229" i="51"/>
  <c r="M229" i="51"/>
  <c r="L229" i="51"/>
  <c r="K229" i="51"/>
  <c r="J229" i="51"/>
  <c r="I229" i="51"/>
  <c r="H229" i="51"/>
  <c r="G229" i="51"/>
  <c r="F229" i="51"/>
  <c r="V224" i="51"/>
  <c r="U224" i="51"/>
  <c r="S224" i="51"/>
  <c r="R224" i="51"/>
  <c r="J224" i="51"/>
  <c r="I224" i="51"/>
  <c r="G224" i="51"/>
  <c r="F224" i="51"/>
  <c r="V223" i="51"/>
  <c r="U223" i="51"/>
  <c r="S223" i="51"/>
  <c r="R223" i="51"/>
  <c r="J223" i="51"/>
  <c r="I223" i="51"/>
  <c r="G223" i="51"/>
  <c r="F223" i="51"/>
  <c r="X222" i="51"/>
  <c r="V222" i="51"/>
  <c r="U222" i="51"/>
  <c r="S222" i="51"/>
  <c r="R222" i="51"/>
  <c r="L222" i="51"/>
  <c r="J222" i="51"/>
  <c r="I222" i="51"/>
  <c r="G222" i="51"/>
  <c r="F222" i="51"/>
  <c r="V218" i="51"/>
  <c r="U218" i="51"/>
  <c r="S218" i="51"/>
  <c r="R218" i="51"/>
  <c r="K218" i="51"/>
  <c r="J218" i="51"/>
  <c r="I218" i="51"/>
  <c r="H218" i="51"/>
  <c r="G218" i="51"/>
  <c r="F218" i="51"/>
  <c r="V217" i="51"/>
  <c r="U217" i="51"/>
  <c r="S217" i="51"/>
  <c r="R217" i="51"/>
  <c r="K217" i="51"/>
  <c r="J217" i="51"/>
  <c r="I217" i="51"/>
  <c r="H217" i="51"/>
  <c r="G217" i="51"/>
  <c r="F217" i="51"/>
  <c r="X216" i="51"/>
  <c r="V216" i="51"/>
  <c r="U216" i="51"/>
  <c r="S216" i="51"/>
  <c r="R216" i="51"/>
  <c r="M216" i="51"/>
  <c r="L216" i="51"/>
  <c r="K216" i="51"/>
  <c r="J216" i="51"/>
  <c r="I216" i="51"/>
  <c r="H216" i="51"/>
  <c r="G216" i="51"/>
  <c r="F216" i="51"/>
  <c r="V211" i="51"/>
  <c r="U211" i="51"/>
  <c r="S211" i="51"/>
  <c r="R211" i="51"/>
  <c r="J211" i="51"/>
  <c r="I211" i="51"/>
  <c r="G211" i="51"/>
  <c r="F211" i="51"/>
  <c r="V210" i="51"/>
  <c r="U210" i="51"/>
  <c r="S210" i="51"/>
  <c r="R210" i="51"/>
  <c r="J210" i="51"/>
  <c r="I210" i="51"/>
  <c r="G210" i="51"/>
  <c r="F210" i="51"/>
  <c r="X209" i="51"/>
  <c r="V209" i="51"/>
  <c r="U209" i="51"/>
  <c r="S209" i="51"/>
  <c r="R209" i="51"/>
  <c r="L209" i="51"/>
  <c r="J209" i="51"/>
  <c r="I209" i="51"/>
  <c r="G209" i="51"/>
  <c r="F209" i="51"/>
  <c r="V205" i="51"/>
  <c r="U205" i="51"/>
  <c r="S205" i="51"/>
  <c r="R205" i="51"/>
  <c r="K205" i="51"/>
  <c r="J205" i="51"/>
  <c r="I205" i="51"/>
  <c r="H205" i="51"/>
  <c r="G205" i="51"/>
  <c r="F205" i="51"/>
  <c r="V204" i="51"/>
  <c r="U204" i="51"/>
  <c r="S204" i="51"/>
  <c r="R204" i="51"/>
  <c r="K204" i="51"/>
  <c r="J204" i="51"/>
  <c r="I204" i="51"/>
  <c r="H204" i="51"/>
  <c r="G204" i="51"/>
  <c r="F204" i="51"/>
  <c r="X203" i="51"/>
  <c r="V203" i="51"/>
  <c r="U203" i="51"/>
  <c r="S203" i="51"/>
  <c r="R203" i="51"/>
  <c r="M203" i="51"/>
  <c r="L203" i="51"/>
  <c r="K203" i="51"/>
  <c r="J203" i="51"/>
  <c r="I203" i="51"/>
  <c r="H203" i="51"/>
  <c r="G203" i="51"/>
  <c r="F203" i="51"/>
  <c r="V198" i="51"/>
  <c r="U198" i="51"/>
  <c r="S198" i="51"/>
  <c r="R198" i="51"/>
  <c r="J198" i="51"/>
  <c r="I198" i="51"/>
  <c r="G198" i="51"/>
  <c r="F198" i="51"/>
  <c r="V197" i="51"/>
  <c r="U197" i="51"/>
  <c r="S197" i="51"/>
  <c r="R197" i="51"/>
  <c r="J197" i="51"/>
  <c r="I197" i="51"/>
  <c r="G197" i="51"/>
  <c r="F197" i="51"/>
  <c r="X196" i="51"/>
  <c r="V196" i="51"/>
  <c r="U196" i="51"/>
  <c r="S196" i="51"/>
  <c r="R196" i="51"/>
  <c r="L196" i="51"/>
  <c r="J196" i="51"/>
  <c r="I196" i="51"/>
  <c r="G196" i="51"/>
  <c r="F196" i="51"/>
  <c r="V192" i="51"/>
  <c r="U192" i="51"/>
  <c r="S192" i="51"/>
  <c r="R192" i="51"/>
  <c r="K192" i="51"/>
  <c r="J192" i="51"/>
  <c r="I192" i="51"/>
  <c r="H192" i="51"/>
  <c r="G192" i="51"/>
  <c r="F192" i="51"/>
  <c r="V191" i="51"/>
  <c r="U191" i="51"/>
  <c r="S191" i="51"/>
  <c r="R191" i="51"/>
  <c r="K191" i="51"/>
  <c r="J191" i="51"/>
  <c r="I191" i="51"/>
  <c r="H191" i="51"/>
  <c r="G191" i="51"/>
  <c r="F191" i="51"/>
  <c r="X190" i="51"/>
  <c r="V190" i="51"/>
  <c r="U190" i="51"/>
  <c r="S190" i="51"/>
  <c r="R190" i="51"/>
  <c r="M190" i="51"/>
  <c r="L190" i="51"/>
  <c r="K190" i="51"/>
  <c r="J190" i="51"/>
  <c r="I190" i="51"/>
  <c r="H190" i="51"/>
  <c r="G190" i="51"/>
  <c r="F190" i="51"/>
  <c r="V185" i="51"/>
  <c r="U185" i="51"/>
  <c r="S185" i="51"/>
  <c r="R185" i="51"/>
  <c r="J185" i="51"/>
  <c r="I185" i="51"/>
  <c r="G185" i="51"/>
  <c r="F185" i="51"/>
  <c r="V184" i="51"/>
  <c r="U184" i="51"/>
  <c r="S184" i="51"/>
  <c r="R184" i="51"/>
  <c r="J184" i="51"/>
  <c r="I184" i="51"/>
  <c r="G184" i="51"/>
  <c r="F184" i="51"/>
  <c r="X183" i="51"/>
  <c r="V183" i="51"/>
  <c r="U183" i="51"/>
  <c r="S183" i="51"/>
  <c r="R183" i="51"/>
  <c r="L183" i="51"/>
  <c r="J183" i="51"/>
  <c r="I183" i="51"/>
  <c r="G183" i="51"/>
  <c r="F183" i="51"/>
  <c r="V179" i="51"/>
  <c r="U179" i="51"/>
  <c r="S179" i="51"/>
  <c r="R179" i="51"/>
  <c r="K179" i="51"/>
  <c r="J179" i="51"/>
  <c r="I179" i="51"/>
  <c r="H179" i="51"/>
  <c r="G179" i="51"/>
  <c r="F179" i="51"/>
  <c r="V178" i="51"/>
  <c r="U178" i="51"/>
  <c r="S178" i="51"/>
  <c r="R178" i="51"/>
  <c r="K178" i="51"/>
  <c r="J178" i="51"/>
  <c r="I178" i="51"/>
  <c r="H178" i="51"/>
  <c r="G178" i="51"/>
  <c r="F178" i="51"/>
  <c r="X177" i="51"/>
  <c r="V177" i="51"/>
  <c r="U177" i="51"/>
  <c r="S177" i="51"/>
  <c r="R177" i="51"/>
  <c r="M177" i="51"/>
  <c r="L177" i="51"/>
  <c r="K177" i="51"/>
  <c r="J177" i="51"/>
  <c r="I177" i="51"/>
  <c r="H177" i="51"/>
  <c r="G177" i="51"/>
  <c r="F177" i="51"/>
  <c r="V172" i="51"/>
  <c r="U172" i="51"/>
  <c r="S172" i="51"/>
  <c r="R172" i="51"/>
  <c r="J172" i="51"/>
  <c r="I172" i="51"/>
  <c r="G172" i="51"/>
  <c r="F172" i="51"/>
  <c r="V171" i="51"/>
  <c r="U171" i="51"/>
  <c r="S171" i="51"/>
  <c r="R171" i="51"/>
  <c r="J171" i="51"/>
  <c r="I171" i="51"/>
  <c r="G171" i="51"/>
  <c r="F171" i="51"/>
  <c r="X170" i="51"/>
  <c r="V170" i="51"/>
  <c r="U170" i="51"/>
  <c r="S170" i="51"/>
  <c r="R170" i="51"/>
  <c r="L170" i="51"/>
  <c r="J170" i="51"/>
  <c r="I170" i="51"/>
  <c r="G170" i="51"/>
  <c r="F170" i="51"/>
  <c r="V166" i="51"/>
  <c r="U166" i="51"/>
  <c r="S166" i="51"/>
  <c r="R166" i="51"/>
  <c r="K166" i="51"/>
  <c r="J166" i="51"/>
  <c r="I166" i="51"/>
  <c r="H166" i="51"/>
  <c r="G166" i="51"/>
  <c r="F166" i="51"/>
  <c r="V165" i="51"/>
  <c r="U165" i="51"/>
  <c r="S165" i="51"/>
  <c r="R165" i="51"/>
  <c r="K165" i="51"/>
  <c r="J165" i="51"/>
  <c r="I165" i="51"/>
  <c r="H165" i="51"/>
  <c r="G165" i="51"/>
  <c r="F165" i="51"/>
  <c r="X164" i="51"/>
  <c r="V164" i="51"/>
  <c r="U164" i="51"/>
  <c r="S164" i="51"/>
  <c r="R164" i="51"/>
  <c r="M164" i="51"/>
  <c r="L164" i="51"/>
  <c r="K164" i="51"/>
  <c r="J164" i="51"/>
  <c r="I164" i="51"/>
  <c r="H164" i="51"/>
  <c r="G164" i="51"/>
  <c r="F164" i="51"/>
  <c r="V159" i="51"/>
  <c r="U159" i="51"/>
  <c r="S159" i="51"/>
  <c r="R159" i="51"/>
  <c r="J159" i="51"/>
  <c r="I159" i="51"/>
  <c r="G159" i="51"/>
  <c r="F159" i="51"/>
  <c r="V158" i="51"/>
  <c r="U158" i="51"/>
  <c r="S158" i="51"/>
  <c r="R158" i="51"/>
  <c r="J158" i="51"/>
  <c r="I158" i="51"/>
  <c r="G158" i="51"/>
  <c r="F158" i="51"/>
  <c r="X157" i="51"/>
  <c r="V157" i="51"/>
  <c r="U157" i="51"/>
  <c r="S157" i="51"/>
  <c r="R157" i="51"/>
  <c r="L157" i="51"/>
  <c r="J157" i="51"/>
  <c r="I157" i="51"/>
  <c r="G157" i="51"/>
  <c r="F157" i="51"/>
  <c r="V153" i="51"/>
  <c r="U153" i="51"/>
  <c r="S153" i="51"/>
  <c r="R153" i="51"/>
  <c r="K153" i="51"/>
  <c r="J153" i="51"/>
  <c r="I153" i="51"/>
  <c r="H153" i="51"/>
  <c r="G153" i="51"/>
  <c r="F153" i="51"/>
  <c r="V152" i="51"/>
  <c r="U152" i="51"/>
  <c r="S152" i="51"/>
  <c r="R152" i="51"/>
  <c r="K152" i="51"/>
  <c r="J152" i="51"/>
  <c r="I152" i="51"/>
  <c r="H152" i="51"/>
  <c r="G152" i="51"/>
  <c r="F152" i="51"/>
  <c r="X151" i="51"/>
  <c r="V151" i="51"/>
  <c r="U151" i="51"/>
  <c r="S151" i="51"/>
  <c r="R151" i="51"/>
  <c r="M151" i="51"/>
  <c r="L151" i="51"/>
  <c r="K151" i="51"/>
  <c r="J151" i="51"/>
  <c r="I151" i="51"/>
  <c r="H151" i="51"/>
  <c r="G151" i="51"/>
  <c r="F151" i="51"/>
  <c r="V146" i="51"/>
  <c r="U146" i="51"/>
  <c r="S146" i="51"/>
  <c r="R146" i="51"/>
  <c r="J146" i="51"/>
  <c r="I146" i="51"/>
  <c r="G146" i="51"/>
  <c r="F146" i="51"/>
  <c r="V145" i="51"/>
  <c r="U145" i="51"/>
  <c r="S145" i="51"/>
  <c r="R145" i="51"/>
  <c r="J145" i="51"/>
  <c r="I145" i="51"/>
  <c r="G145" i="51"/>
  <c r="F145" i="51"/>
  <c r="X144" i="51"/>
  <c r="V144" i="51"/>
  <c r="U144" i="51"/>
  <c r="S144" i="51"/>
  <c r="R144" i="51"/>
  <c r="L144" i="51"/>
  <c r="J144" i="51"/>
  <c r="I144" i="51"/>
  <c r="G144" i="51"/>
  <c r="F144" i="51"/>
  <c r="V140" i="51"/>
  <c r="U140" i="51"/>
  <c r="S140" i="51"/>
  <c r="R140" i="51"/>
  <c r="K140" i="51"/>
  <c r="J140" i="51"/>
  <c r="I140" i="51"/>
  <c r="H140" i="51"/>
  <c r="G140" i="51"/>
  <c r="F140" i="51"/>
  <c r="V139" i="51"/>
  <c r="U139" i="51"/>
  <c r="S139" i="51"/>
  <c r="R139" i="51"/>
  <c r="K139" i="51"/>
  <c r="J139" i="51"/>
  <c r="I139" i="51"/>
  <c r="H139" i="51"/>
  <c r="G139" i="51"/>
  <c r="F139" i="51"/>
  <c r="X138" i="51"/>
  <c r="V138" i="51"/>
  <c r="U138" i="51"/>
  <c r="S138" i="51"/>
  <c r="R138" i="51"/>
  <c r="M138" i="51"/>
  <c r="L138" i="51"/>
  <c r="K138" i="51"/>
  <c r="J138" i="51"/>
  <c r="I138" i="51"/>
  <c r="H138" i="51"/>
  <c r="G138" i="51"/>
  <c r="F138" i="51"/>
  <c r="V133" i="51"/>
  <c r="U133" i="51"/>
  <c r="S133" i="51"/>
  <c r="R133" i="51"/>
  <c r="J133" i="51"/>
  <c r="I133" i="51"/>
  <c r="G133" i="51"/>
  <c r="F133" i="51"/>
  <c r="V132" i="51"/>
  <c r="U132" i="51"/>
  <c r="S132" i="51"/>
  <c r="R132" i="51"/>
  <c r="J132" i="51"/>
  <c r="I132" i="51"/>
  <c r="G132" i="51"/>
  <c r="F132" i="51"/>
  <c r="X131" i="51"/>
  <c r="V131" i="51"/>
  <c r="U131" i="51"/>
  <c r="S131" i="51"/>
  <c r="R131" i="51"/>
  <c r="L131" i="51"/>
  <c r="J131" i="51"/>
  <c r="I131" i="51"/>
  <c r="G131" i="51"/>
  <c r="F131" i="51"/>
  <c r="V127" i="51"/>
  <c r="U127" i="51"/>
  <c r="S127" i="51"/>
  <c r="R127" i="51"/>
  <c r="K127" i="51"/>
  <c r="J127" i="51"/>
  <c r="I127" i="51"/>
  <c r="H127" i="51"/>
  <c r="G127" i="51"/>
  <c r="F127" i="51"/>
  <c r="V126" i="51"/>
  <c r="U126" i="51"/>
  <c r="S126" i="51"/>
  <c r="R126" i="51"/>
  <c r="K126" i="51"/>
  <c r="J126" i="51"/>
  <c r="I126" i="51"/>
  <c r="H126" i="51"/>
  <c r="G126" i="51"/>
  <c r="F126" i="51"/>
  <c r="X125" i="51"/>
  <c r="V125" i="51"/>
  <c r="U125" i="51"/>
  <c r="S125" i="51"/>
  <c r="R125" i="51"/>
  <c r="M125" i="51"/>
  <c r="L125" i="51"/>
  <c r="K125" i="51"/>
  <c r="J125" i="51"/>
  <c r="I125" i="51"/>
  <c r="H125" i="51"/>
  <c r="G125" i="51"/>
  <c r="F125" i="51"/>
  <c r="V120" i="51"/>
  <c r="U120" i="51"/>
  <c r="S120" i="51"/>
  <c r="R120" i="51"/>
  <c r="J120" i="51"/>
  <c r="I120" i="51"/>
  <c r="G120" i="51"/>
  <c r="F120" i="51"/>
  <c r="V119" i="51"/>
  <c r="U119" i="51"/>
  <c r="S119" i="51"/>
  <c r="R119" i="51"/>
  <c r="J119" i="51"/>
  <c r="I119" i="51"/>
  <c r="G119" i="51"/>
  <c r="F119" i="51"/>
  <c r="X118" i="51"/>
  <c r="V118" i="51"/>
  <c r="U118" i="51"/>
  <c r="S118" i="51"/>
  <c r="R118" i="51"/>
  <c r="L118" i="51"/>
  <c r="J118" i="51"/>
  <c r="I118" i="51"/>
  <c r="G118" i="51"/>
  <c r="F118" i="51"/>
  <c r="V114" i="51"/>
  <c r="U114" i="51"/>
  <c r="S114" i="51"/>
  <c r="R114" i="51"/>
  <c r="K114" i="51"/>
  <c r="J114" i="51"/>
  <c r="I114" i="51"/>
  <c r="H114" i="51"/>
  <c r="G114" i="51"/>
  <c r="F114" i="51"/>
  <c r="V113" i="51"/>
  <c r="U113" i="51"/>
  <c r="S113" i="51"/>
  <c r="R113" i="51"/>
  <c r="K113" i="51"/>
  <c r="J113" i="51"/>
  <c r="I113" i="51"/>
  <c r="H113" i="51"/>
  <c r="G113" i="51"/>
  <c r="F113" i="51"/>
  <c r="X112" i="51"/>
  <c r="V112" i="51"/>
  <c r="U112" i="51"/>
  <c r="S112" i="51"/>
  <c r="R112" i="51"/>
  <c r="M112" i="51"/>
  <c r="L112" i="51"/>
  <c r="K112" i="51"/>
  <c r="J112" i="51"/>
  <c r="I112" i="51"/>
  <c r="H112" i="51"/>
  <c r="G112" i="51"/>
  <c r="F112" i="51"/>
  <c r="V107" i="51"/>
  <c r="U107" i="51"/>
  <c r="S107" i="51"/>
  <c r="R107" i="51"/>
  <c r="J107" i="51"/>
  <c r="I107" i="51"/>
  <c r="G107" i="51"/>
  <c r="F107" i="51"/>
  <c r="V106" i="51"/>
  <c r="U106" i="51"/>
  <c r="S106" i="51"/>
  <c r="R106" i="51"/>
  <c r="J106" i="51"/>
  <c r="I106" i="51"/>
  <c r="G106" i="51"/>
  <c r="F106" i="51"/>
  <c r="X105" i="51"/>
  <c r="V105" i="51"/>
  <c r="U105" i="51"/>
  <c r="S105" i="51"/>
  <c r="R105" i="51"/>
  <c r="L105" i="51"/>
  <c r="J105" i="51"/>
  <c r="I105" i="51"/>
  <c r="G105" i="51"/>
  <c r="F105" i="51"/>
  <c r="V101" i="51"/>
  <c r="U101" i="51"/>
  <c r="S101" i="51"/>
  <c r="R101" i="51"/>
  <c r="K101" i="51"/>
  <c r="J101" i="51"/>
  <c r="I101" i="51"/>
  <c r="H101" i="51"/>
  <c r="G101" i="51"/>
  <c r="F101" i="51"/>
  <c r="V100" i="51"/>
  <c r="U100" i="51"/>
  <c r="S100" i="51"/>
  <c r="R100" i="51"/>
  <c r="K100" i="51"/>
  <c r="J100" i="51"/>
  <c r="I100" i="51"/>
  <c r="H100" i="51"/>
  <c r="G100" i="51"/>
  <c r="F100" i="51"/>
  <c r="X99" i="51"/>
  <c r="V99" i="51"/>
  <c r="U99" i="51"/>
  <c r="S99" i="51"/>
  <c r="R99" i="51"/>
  <c r="M99" i="51"/>
  <c r="L99" i="51"/>
  <c r="K99" i="51"/>
  <c r="J99" i="51"/>
  <c r="I99" i="51"/>
  <c r="H99" i="51"/>
  <c r="G99" i="51"/>
  <c r="F99" i="51"/>
  <c r="V94" i="51"/>
  <c r="U94" i="51"/>
  <c r="S94" i="51"/>
  <c r="R94" i="51"/>
  <c r="J94" i="51"/>
  <c r="I94" i="51"/>
  <c r="G94" i="51"/>
  <c r="F94" i="51"/>
  <c r="V93" i="51"/>
  <c r="U93" i="51"/>
  <c r="S93" i="51"/>
  <c r="R93" i="51"/>
  <c r="J93" i="51"/>
  <c r="I93" i="51"/>
  <c r="G93" i="51"/>
  <c r="F93" i="51"/>
  <c r="X92" i="51"/>
  <c r="V92" i="51"/>
  <c r="U92" i="51"/>
  <c r="S92" i="51"/>
  <c r="R92" i="51"/>
  <c r="L92" i="51"/>
  <c r="J92" i="51"/>
  <c r="I92" i="51"/>
  <c r="G92" i="51"/>
  <c r="F92" i="51"/>
  <c r="V88" i="51"/>
  <c r="U88" i="51"/>
  <c r="S88" i="51"/>
  <c r="R88" i="51"/>
  <c r="K88" i="51"/>
  <c r="J88" i="51"/>
  <c r="I88" i="51"/>
  <c r="H88" i="51"/>
  <c r="G88" i="51"/>
  <c r="F88" i="51"/>
  <c r="V87" i="51"/>
  <c r="U87" i="51"/>
  <c r="S87" i="51"/>
  <c r="R87" i="51"/>
  <c r="K87" i="51"/>
  <c r="J87" i="51"/>
  <c r="I87" i="51"/>
  <c r="H87" i="51"/>
  <c r="G87" i="51"/>
  <c r="F87" i="51"/>
  <c r="X86" i="51"/>
  <c r="V86" i="51"/>
  <c r="U86" i="51"/>
  <c r="S86" i="51"/>
  <c r="R86" i="51"/>
  <c r="M86" i="51"/>
  <c r="L86" i="51"/>
  <c r="K86" i="51"/>
  <c r="J86" i="51"/>
  <c r="I86" i="51"/>
  <c r="H86" i="51"/>
  <c r="G86" i="51"/>
  <c r="F86" i="51"/>
  <c r="V81" i="51"/>
  <c r="U81" i="51"/>
  <c r="S81" i="51"/>
  <c r="R81" i="51"/>
  <c r="J81" i="51"/>
  <c r="I81" i="51"/>
  <c r="G81" i="51"/>
  <c r="F81" i="51"/>
  <c r="V80" i="51"/>
  <c r="U80" i="51"/>
  <c r="S80" i="51"/>
  <c r="R80" i="51"/>
  <c r="J80" i="51"/>
  <c r="I80" i="51"/>
  <c r="G80" i="51"/>
  <c r="F80" i="51"/>
  <c r="X79" i="51"/>
  <c r="V79" i="51"/>
  <c r="U79" i="51"/>
  <c r="S79" i="51"/>
  <c r="R79" i="51"/>
  <c r="L79" i="51"/>
  <c r="J79" i="51"/>
  <c r="I79" i="51"/>
  <c r="G79" i="51"/>
  <c r="F79" i="51"/>
  <c r="V75" i="51"/>
  <c r="U75" i="51"/>
  <c r="S75" i="51"/>
  <c r="R75" i="51"/>
  <c r="K75" i="51"/>
  <c r="J75" i="51"/>
  <c r="I75" i="51"/>
  <c r="H75" i="51"/>
  <c r="G75" i="51"/>
  <c r="F75" i="51"/>
  <c r="V74" i="51"/>
  <c r="U74" i="51"/>
  <c r="S74" i="51"/>
  <c r="R74" i="51"/>
  <c r="K74" i="51"/>
  <c r="J74" i="51"/>
  <c r="I74" i="51"/>
  <c r="H74" i="51"/>
  <c r="G74" i="51"/>
  <c r="F74" i="51"/>
  <c r="X73" i="51"/>
  <c r="V73" i="51"/>
  <c r="U73" i="51"/>
  <c r="S73" i="51"/>
  <c r="R73" i="51"/>
  <c r="M73" i="51"/>
  <c r="L73" i="51"/>
  <c r="K73" i="51"/>
  <c r="J73" i="51"/>
  <c r="I73" i="51"/>
  <c r="H73" i="51"/>
  <c r="G73" i="51"/>
  <c r="F73" i="51"/>
  <c r="V263" i="36"/>
  <c r="U263" i="36"/>
  <c r="S263" i="36"/>
  <c r="R263" i="36"/>
  <c r="J263" i="36"/>
  <c r="I263" i="36"/>
  <c r="G263" i="36"/>
  <c r="F263" i="36"/>
  <c r="V262" i="36"/>
  <c r="U262" i="36"/>
  <c r="S262" i="36"/>
  <c r="R262" i="36"/>
  <c r="J262" i="36"/>
  <c r="I262" i="36"/>
  <c r="G262" i="36"/>
  <c r="F262" i="36"/>
  <c r="X261" i="36"/>
  <c r="V261" i="36"/>
  <c r="U261" i="36"/>
  <c r="S261" i="36"/>
  <c r="R261" i="36"/>
  <c r="L261" i="36"/>
  <c r="J261" i="36"/>
  <c r="I261" i="36"/>
  <c r="G261" i="36"/>
  <c r="F261" i="36"/>
  <c r="V257" i="36"/>
  <c r="U257" i="36"/>
  <c r="S257" i="36"/>
  <c r="R257" i="36"/>
  <c r="K257" i="36"/>
  <c r="J257" i="36"/>
  <c r="I257" i="36"/>
  <c r="H257" i="36"/>
  <c r="G257" i="36"/>
  <c r="F257" i="36"/>
  <c r="V256" i="36"/>
  <c r="U256" i="36"/>
  <c r="S256" i="36"/>
  <c r="R256" i="36"/>
  <c r="K256" i="36"/>
  <c r="J256" i="36"/>
  <c r="I256" i="36"/>
  <c r="H256" i="36"/>
  <c r="G256" i="36"/>
  <c r="F256" i="36"/>
  <c r="X255" i="36"/>
  <c r="V255" i="36"/>
  <c r="U255" i="36"/>
  <c r="S255" i="36"/>
  <c r="R255" i="36"/>
  <c r="M255" i="36"/>
  <c r="L255" i="36"/>
  <c r="K255" i="36"/>
  <c r="J255" i="36"/>
  <c r="I255" i="36"/>
  <c r="H255" i="36"/>
  <c r="G255" i="36"/>
  <c r="F255" i="36"/>
  <c r="V250" i="36"/>
  <c r="U250" i="36"/>
  <c r="S250" i="36"/>
  <c r="R250" i="36"/>
  <c r="J250" i="36"/>
  <c r="I250" i="36"/>
  <c r="G250" i="36"/>
  <c r="F250" i="36"/>
  <c r="V249" i="36"/>
  <c r="U249" i="36"/>
  <c r="S249" i="36"/>
  <c r="R249" i="36"/>
  <c r="J249" i="36"/>
  <c r="I249" i="36"/>
  <c r="G249" i="36"/>
  <c r="F249" i="36"/>
  <c r="X248" i="36"/>
  <c r="V248" i="36"/>
  <c r="U248" i="36"/>
  <c r="S248" i="36"/>
  <c r="R248" i="36"/>
  <c r="L248" i="36"/>
  <c r="J248" i="36"/>
  <c r="I248" i="36"/>
  <c r="G248" i="36"/>
  <c r="F248" i="36"/>
  <c r="V244" i="36"/>
  <c r="U244" i="36"/>
  <c r="S244" i="36"/>
  <c r="R244" i="36"/>
  <c r="K244" i="36"/>
  <c r="J244" i="36"/>
  <c r="I244" i="36"/>
  <c r="H244" i="36"/>
  <c r="G244" i="36"/>
  <c r="F244" i="36"/>
  <c r="V243" i="36"/>
  <c r="U243" i="36"/>
  <c r="S243" i="36"/>
  <c r="R243" i="36"/>
  <c r="K243" i="36"/>
  <c r="J243" i="36"/>
  <c r="I243" i="36"/>
  <c r="H243" i="36"/>
  <c r="G243" i="36"/>
  <c r="F243" i="36"/>
  <c r="X242" i="36"/>
  <c r="V242" i="36"/>
  <c r="U242" i="36"/>
  <c r="S242" i="36"/>
  <c r="R242" i="36"/>
  <c r="M242" i="36"/>
  <c r="L242" i="36"/>
  <c r="K242" i="36"/>
  <c r="J242" i="36"/>
  <c r="I242" i="36"/>
  <c r="H242" i="36"/>
  <c r="G242" i="36"/>
  <c r="F242" i="36"/>
  <c r="V237" i="36"/>
  <c r="U237" i="36"/>
  <c r="S237" i="36"/>
  <c r="R237" i="36"/>
  <c r="J237" i="36"/>
  <c r="I237" i="36"/>
  <c r="G237" i="36"/>
  <c r="F237" i="36"/>
  <c r="V236" i="36"/>
  <c r="U236" i="36"/>
  <c r="S236" i="36"/>
  <c r="R236" i="36"/>
  <c r="J236" i="36"/>
  <c r="I236" i="36"/>
  <c r="G236" i="36"/>
  <c r="F236" i="36"/>
  <c r="X235" i="36"/>
  <c r="V235" i="36"/>
  <c r="U235" i="36"/>
  <c r="S235" i="36"/>
  <c r="R235" i="36"/>
  <c r="L235" i="36"/>
  <c r="J235" i="36"/>
  <c r="I235" i="36"/>
  <c r="G235" i="36"/>
  <c r="F235" i="36"/>
  <c r="V231" i="36"/>
  <c r="U231" i="36"/>
  <c r="S231" i="36"/>
  <c r="R231" i="36"/>
  <c r="K231" i="36"/>
  <c r="J231" i="36"/>
  <c r="I231" i="36"/>
  <c r="H231" i="36"/>
  <c r="G231" i="36"/>
  <c r="F231" i="36"/>
  <c r="V230" i="36"/>
  <c r="U230" i="36"/>
  <c r="S230" i="36"/>
  <c r="R230" i="36"/>
  <c r="K230" i="36"/>
  <c r="J230" i="36"/>
  <c r="I230" i="36"/>
  <c r="H230" i="36"/>
  <c r="G230" i="36"/>
  <c r="F230" i="36"/>
  <c r="X229" i="36"/>
  <c r="V229" i="36"/>
  <c r="U229" i="36"/>
  <c r="S229" i="36"/>
  <c r="R229" i="36"/>
  <c r="M229" i="36"/>
  <c r="L229" i="36"/>
  <c r="K229" i="36"/>
  <c r="J229" i="36"/>
  <c r="I229" i="36"/>
  <c r="H229" i="36"/>
  <c r="G229" i="36"/>
  <c r="F229" i="36"/>
  <c r="V224" i="36"/>
  <c r="U224" i="36"/>
  <c r="S224" i="36"/>
  <c r="R224" i="36"/>
  <c r="J224" i="36"/>
  <c r="I224" i="36"/>
  <c r="G224" i="36"/>
  <c r="F224" i="36"/>
  <c r="V223" i="36"/>
  <c r="U223" i="36"/>
  <c r="S223" i="36"/>
  <c r="R223" i="36"/>
  <c r="J223" i="36"/>
  <c r="I223" i="36"/>
  <c r="G223" i="36"/>
  <c r="F223" i="36"/>
  <c r="X222" i="36"/>
  <c r="V222" i="36"/>
  <c r="U222" i="36"/>
  <c r="S222" i="36"/>
  <c r="R222" i="36"/>
  <c r="L222" i="36"/>
  <c r="J222" i="36"/>
  <c r="I222" i="36"/>
  <c r="G222" i="36"/>
  <c r="F222" i="36"/>
  <c r="V218" i="36"/>
  <c r="U218" i="36"/>
  <c r="S218" i="36"/>
  <c r="R218" i="36"/>
  <c r="K218" i="36"/>
  <c r="J218" i="36"/>
  <c r="I218" i="36"/>
  <c r="H218" i="36"/>
  <c r="G218" i="36"/>
  <c r="F218" i="36"/>
  <c r="V217" i="36"/>
  <c r="U217" i="36"/>
  <c r="S217" i="36"/>
  <c r="R217" i="36"/>
  <c r="K217" i="36"/>
  <c r="J217" i="36"/>
  <c r="I217" i="36"/>
  <c r="H217" i="36"/>
  <c r="G217" i="36"/>
  <c r="F217" i="36"/>
  <c r="X216" i="36"/>
  <c r="V216" i="36"/>
  <c r="U216" i="36"/>
  <c r="S216" i="36"/>
  <c r="R216" i="36"/>
  <c r="M216" i="36"/>
  <c r="L216" i="36"/>
  <c r="K216" i="36"/>
  <c r="J216" i="36"/>
  <c r="I216" i="36"/>
  <c r="H216" i="36"/>
  <c r="G216" i="36"/>
  <c r="F216" i="36"/>
  <c r="V211" i="36"/>
  <c r="U211" i="36"/>
  <c r="S211" i="36"/>
  <c r="R211" i="36"/>
  <c r="J211" i="36"/>
  <c r="I211" i="36"/>
  <c r="G211" i="36"/>
  <c r="F211" i="36"/>
  <c r="V210" i="36"/>
  <c r="U210" i="36"/>
  <c r="S210" i="36"/>
  <c r="R210" i="36"/>
  <c r="J210" i="36"/>
  <c r="I210" i="36"/>
  <c r="G210" i="36"/>
  <c r="F210" i="36"/>
  <c r="X209" i="36"/>
  <c r="V209" i="36"/>
  <c r="U209" i="36"/>
  <c r="S209" i="36"/>
  <c r="R209" i="36"/>
  <c r="L209" i="36"/>
  <c r="J209" i="36"/>
  <c r="I209" i="36"/>
  <c r="G209" i="36"/>
  <c r="F209" i="36"/>
  <c r="V205" i="36"/>
  <c r="U205" i="36"/>
  <c r="S205" i="36"/>
  <c r="R205" i="36"/>
  <c r="K205" i="36"/>
  <c r="J205" i="36"/>
  <c r="I205" i="36"/>
  <c r="H205" i="36"/>
  <c r="G205" i="36"/>
  <c r="F205" i="36"/>
  <c r="V204" i="36"/>
  <c r="U204" i="36"/>
  <c r="S204" i="36"/>
  <c r="R204" i="36"/>
  <c r="K204" i="36"/>
  <c r="J204" i="36"/>
  <c r="I204" i="36"/>
  <c r="H204" i="36"/>
  <c r="G204" i="36"/>
  <c r="F204" i="36"/>
  <c r="X203" i="36"/>
  <c r="V203" i="36"/>
  <c r="U203" i="36"/>
  <c r="S203" i="36"/>
  <c r="R203" i="36"/>
  <c r="M203" i="36"/>
  <c r="L203" i="36"/>
  <c r="K203" i="36"/>
  <c r="J203" i="36"/>
  <c r="I203" i="36"/>
  <c r="H203" i="36"/>
  <c r="G203" i="36"/>
  <c r="F203" i="36"/>
  <c r="V198" i="36"/>
  <c r="U198" i="36"/>
  <c r="S198" i="36"/>
  <c r="R198" i="36"/>
  <c r="J198" i="36"/>
  <c r="I198" i="36"/>
  <c r="G198" i="36"/>
  <c r="F198" i="36"/>
  <c r="V197" i="36"/>
  <c r="U197" i="36"/>
  <c r="S197" i="36"/>
  <c r="R197" i="36"/>
  <c r="J197" i="36"/>
  <c r="I197" i="36"/>
  <c r="G197" i="36"/>
  <c r="F197" i="36"/>
  <c r="X196" i="36"/>
  <c r="V196" i="36"/>
  <c r="U196" i="36"/>
  <c r="S196" i="36"/>
  <c r="R196" i="36"/>
  <c r="L196" i="36"/>
  <c r="J196" i="36"/>
  <c r="I196" i="36"/>
  <c r="G196" i="36"/>
  <c r="F196" i="36"/>
  <c r="V192" i="36"/>
  <c r="U192" i="36"/>
  <c r="S192" i="36"/>
  <c r="R192" i="36"/>
  <c r="K192" i="36"/>
  <c r="J192" i="36"/>
  <c r="I192" i="36"/>
  <c r="H192" i="36"/>
  <c r="G192" i="36"/>
  <c r="F192" i="36"/>
  <c r="V191" i="36"/>
  <c r="U191" i="36"/>
  <c r="S191" i="36"/>
  <c r="R191" i="36"/>
  <c r="K191" i="36"/>
  <c r="J191" i="36"/>
  <c r="I191" i="36"/>
  <c r="H191" i="36"/>
  <c r="G191" i="36"/>
  <c r="F191" i="36"/>
  <c r="X190" i="36"/>
  <c r="V190" i="36"/>
  <c r="U190" i="36"/>
  <c r="S190" i="36"/>
  <c r="R190" i="36"/>
  <c r="M190" i="36"/>
  <c r="L190" i="36"/>
  <c r="K190" i="36"/>
  <c r="J190" i="36"/>
  <c r="I190" i="36"/>
  <c r="H190" i="36"/>
  <c r="G190" i="36"/>
  <c r="F190" i="36"/>
  <c r="V185" i="36"/>
  <c r="U185" i="36"/>
  <c r="S185" i="36"/>
  <c r="R185" i="36"/>
  <c r="J185" i="36"/>
  <c r="I185" i="36"/>
  <c r="G185" i="36"/>
  <c r="F185" i="36"/>
  <c r="V184" i="36"/>
  <c r="U184" i="36"/>
  <c r="S184" i="36"/>
  <c r="R184" i="36"/>
  <c r="J184" i="36"/>
  <c r="I184" i="36"/>
  <c r="G184" i="36"/>
  <c r="F184" i="36"/>
  <c r="X183" i="36"/>
  <c r="V183" i="36"/>
  <c r="U183" i="36"/>
  <c r="S183" i="36"/>
  <c r="R183" i="36"/>
  <c r="L183" i="36"/>
  <c r="J183" i="36"/>
  <c r="I183" i="36"/>
  <c r="G183" i="36"/>
  <c r="F183" i="36"/>
  <c r="V179" i="36"/>
  <c r="U179" i="36"/>
  <c r="S179" i="36"/>
  <c r="R179" i="36"/>
  <c r="K179" i="36"/>
  <c r="J179" i="36"/>
  <c r="I179" i="36"/>
  <c r="H179" i="36"/>
  <c r="G179" i="36"/>
  <c r="F179" i="36"/>
  <c r="V178" i="36"/>
  <c r="U178" i="36"/>
  <c r="S178" i="36"/>
  <c r="R178" i="36"/>
  <c r="K178" i="36"/>
  <c r="J178" i="36"/>
  <c r="I178" i="36"/>
  <c r="H178" i="36"/>
  <c r="G178" i="36"/>
  <c r="F178" i="36"/>
  <c r="X177" i="36"/>
  <c r="V177" i="36"/>
  <c r="U177" i="36"/>
  <c r="S177" i="36"/>
  <c r="R177" i="36"/>
  <c r="M177" i="36"/>
  <c r="L177" i="36"/>
  <c r="K177" i="36"/>
  <c r="J177" i="36"/>
  <c r="I177" i="36"/>
  <c r="H177" i="36"/>
  <c r="G177" i="36"/>
  <c r="F177" i="36"/>
  <c r="V172" i="36"/>
  <c r="U172" i="36"/>
  <c r="S172" i="36"/>
  <c r="R172" i="36"/>
  <c r="J172" i="36"/>
  <c r="I172" i="36"/>
  <c r="G172" i="36"/>
  <c r="F172" i="36"/>
  <c r="V171" i="36"/>
  <c r="U171" i="36"/>
  <c r="S171" i="36"/>
  <c r="R171" i="36"/>
  <c r="J171" i="36"/>
  <c r="I171" i="36"/>
  <c r="G171" i="36"/>
  <c r="F171" i="36"/>
  <c r="X170" i="36"/>
  <c r="V170" i="36"/>
  <c r="U170" i="36"/>
  <c r="S170" i="36"/>
  <c r="R170" i="36"/>
  <c r="L170" i="36"/>
  <c r="J170" i="36"/>
  <c r="I170" i="36"/>
  <c r="G170" i="36"/>
  <c r="F170" i="36"/>
  <c r="V166" i="36"/>
  <c r="U166" i="36"/>
  <c r="S166" i="36"/>
  <c r="R166" i="36"/>
  <c r="K166" i="36"/>
  <c r="J166" i="36"/>
  <c r="I166" i="36"/>
  <c r="H166" i="36"/>
  <c r="G166" i="36"/>
  <c r="F166" i="36"/>
  <c r="V165" i="36"/>
  <c r="U165" i="36"/>
  <c r="S165" i="36"/>
  <c r="R165" i="36"/>
  <c r="K165" i="36"/>
  <c r="J165" i="36"/>
  <c r="I165" i="36"/>
  <c r="H165" i="36"/>
  <c r="G165" i="36"/>
  <c r="F165" i="36"/>
  <c r="X164" i="36"/>
  <c r="V164" i="36"/>
  <c r="U164" i="36"/>
  <c r="S164" i="36"/>
  <c r="R164" i="36"/>
  <c r="M164" i="36"/>
  <c r="L164" i="36"/>
  <c r="K164" i="36"/>
  <c r="J164" i="36"/>
  <c r="I164" i="36"/>
  <c r="H164" i="36"/>
  <c r="G164" i="36"/>
  <c r="F164" i="36"/>
  <c r="V159" i="36"/>
  <c r="U159" i="36"/>
  <c r="S159" i="36"/>
  <c r="R159" i="36"/>
  <c r="J159" i="36"/>
  <c r="I159" i="36"/>
  <c r="G159" i="36"/>
  <c r="F159" i="36"/>
  <c r="V158" i="36"/>
  <c r="U158" i="36"/>
  <c r="S158" i="36"/>
  <c r="R158" i="36"/>
  <c r="J158" i="36"/>
  <c r="I158" i="36"/>
  <c r="G158" i="36"/>
  <c r="F158" i="36"/>
  <c r="X157" i="36"/>
  <c r="V157" i="36"/>
  <c r="U157" i="36"/>
  <c r="S157" i="36"/>
  <c r="R157" i="36"/>
  <c r="L157" i="36"/>
  <c r="J157" i="36"/>
  <c r="I157" i="36"/>
  <c r="G157" i="36"/>
  <c r="F157" i="36"/>
  <c r="V153" i="36"/>
  <c r="U153" i="36"/>
  <c r="S153" i="36"/>
  <c r="R153" i="36"/>
  <c r="K153" i="36"/>
  <c r="J153" i="36"/>
  <c r="I153" i="36"/>
  <c r="H153" i="36"/>
  <c r="G153" i="36"/>
  <c r="F153" i="36"/>
  <c r="V152" i="36"/>
  <c r="U152" i="36"/>
  <c r="S152" i="36"/>
  <c r="R152" i="36"/>
  <c r="K152" i="36"/>
  <c r="J152" i="36"/>
  <c r="I152" i="36"/>
  <c r="H152" i="36"/>
  <c r="G152" i="36"/>
  <c r="F152" i="36"/>
  <c r="X151" i="36"/>
  <c r="V151" i="36"/>
  <c r="U151" i="36"/>
  <c r="S151" i="36"/>
  <c r="R151" i="36"/>
  <c r="M151" i="36"/>
  <c r="L151" i="36"/>
  <c r="K151" i="36"/>
  <c r="J151" i="36"/>
  <c r="I151" i="36"/>
  <c r="H151" i="36"/>
  <c r="G151" i="36"/>
  <c r="F151" i="36"/>
  <c r="V146" i="36"/>
  <c r="U146" i="36"/>
  <c r="S146" i="36"/>
  <c r="R146" i="36"/>
  <c r="J146" i="36"/>
  <c r="I146" i="36"/>
  <c r="G146" i="36"/>
  <c r="F146" i="36"/>
  <c r="V145" i="36"/>
  <c r="U145" i="36"/>
  <c r="S145" i="36"/>
  <c r="R145" i="36"/>
  <c r="J145" i="36"/>
  <c r="I145" i="36"/>
  <c r="G145" i="36"/>
  <c r="F145" i="36"/>
  <c r="X144" i="36"/>
  <c r="V144" i="36"/>
  <c r="U144" i="36"/>
  <c r="S144" i="36"/>
  <c r="R144" i="36"/>
  <c r="L144" i="36"/>
  <c r="J144" i="36"/>
  <c r="I144" i="36"/>
  <c r="G144" i="36"/>
  <c r="F144" i="36"/>
  <c r="V140" i="36"/>
  <c r="U140" i="36"/>
  <c r="S140" i="36"/>
  <c r="R140" i="36"/>
  <c r="K140" i="36"/>
  <c r="J140" i="36"/>
  <c r="I140" i="36"/>
  <c r="H140" i="36"/>
  <c r="G140" i="36"/>
  <c r="F140" i="36"/>
  <c r="V139" i="36"/>
  <c r="U139" i="36"/>
  <c r="S139" i="36"/>
  <c r="R139" i="36"/>
  <c r="K139" i="36"/>
  <c r="J139" i="36"/>
  <c r="I139" i="36"/>
  <c r="H139" i="36"/>
  <c r="G139" i="36"/>
  <c r="F139" i="36"/>
  <c r="X138" i="36"/>
  <c r="V138" i="36"/>
  <c r="U138" i="36"/>
  <c r="S138" i="36"/>
  <c r="R138" i="36"/>
  <c r="M138" i="36"/>
  <c r="L138" i="36"/>
  <c r="K138" i="36"/>
  <c r="J138" i="36"/>
  <c r="I138" i="36"/>
  <c r="H138" i="36"/>
  <c r="G138" i="36"/>
  <c r="F138" i="36"/>
  <c r="V133" i="36"/>
  <c r="U133" i="36"/>
  <c r="S133" i="36"/>
  <c r="R133" i="36"/>
  <c r="J133" i="36"/>
  <c r="I133" i="36"/>
  <c r="G133" i="36"/>
  <c r="F133" i="36"/>
  <c r="V132" i="36"/>
  <c r="U132" i="36"/>
  <c r="S132" i="36"/>
  <c r="R132" i="36"/>
  <c r="J132" i="36"/>
  <c r="I132" i="36"/>
  <c r="G132" i="36"/>
  <c r="F132" i="36"/>
  <c r="X131" i="36"/>
  <c r="V131" i="36"/>
  <c r="U131" i="36"/>
  <c r="S131" i="36"/>
  <c r="R131" i="36"/>
  <c r="L131" i="36"/>
  <c r="J131" i="36"/>
  <c r="I131" i="36"/>
  <c r="G131" i="36"/>
  <c r="F131" i="36"/>
  <c r="V127" i="36"/>
  <c r="U127" i="36"/>
  <c r="S127" i="36"/>
  <c r="R127" i="36"/>
  <c r="K127" i="36"/>
  <c r="J127" i="36"/>
  <c r="I127" i="36"/>
  <c r="H127" i="36"/>
  <c r="G127" i="36"/>
  <c r="F127" i="36"/>
  <c r="V126" i="36"/>
  <c r="U126" i="36"/>
  <c r="S126" i="36"/>
  <c r="R126" i="36"/>
  <c r="K126" i="36"/>
  <c r="J126" i="36"/>
  <c r="I126" i="36"/>
  <c r="H126" i="36"/>
  <c r="G126" i="36"/>
  <c r="F126" i="36"/>
  <c r="X125" i="36"/>
  <c r="V125" i="36"/>
  <c r="U125" i="36"/>
  <c r="S125" i="36"/>
  <c r="R125" i="36"/>
  <c r="M125" i="36"/>
  <c r="L125" i="36"/>
  <c r="K125" i="36"/>
  <c r="J125" i="36"/>
  <c r="I125" i="36"/>
  <c r="H125" i="36"/>
  <c r="G125" i="36"/>
  <c r="F125" i="36"/>
  <c r="V120" i="36"/>
  <c r="U120" i="36"/>
  <c r="S120" i="36"/>
  <c r="R120" i="36"/>
  <c r="J120" i="36"/>
  <c r="I120" i="36"/>
  <c r="G120" i="36"/>
  <c r="F120" i="36"/>
  <c r="V119" i="36"/>
  <c r="U119" i="36"/>
  <c r="S119" i="36"/>
  <c r="R119" i="36"/>
  <c r="J119" i="36"/>
  <c r="I119" i="36"/>
  <c r="G119" i="36"/>
  <c r="F119" i="36"/>
  <c r="X118" i="36"/>
  <c r="V118" i="36"/>
  <c r="U118" i="36"/>
  <c r="S118" i="36"/>
  <c r="R118" i="36"/>
  <c r="L118" i="36"/>
  <c r="J118" i="36"/>
  <c r="I118" i="36"/>
  <c r="G118" i="36"/>
  <c r="F118" i="36"/>
  <c r="V114" i="36"/>
  <c r="U114" i="36"/>
  <c r="S114" i="36"/>
  <c r="R114" i="36"/>
  <c r="K114" i="36"/>
  <c r="J114" i="36"/>
  <c r="I114" i="36"/>
  <c r="H114" i="36"/>
  <c r="G114" i="36"/>
  <c r="F114" i="36"/>
  <c r="V113" i="36"/>
  <c r="U113" i="36"/>
  <c r="S113" i="36"/>
  <c r="R113" i="36"/>
  <c r="K113" i="36"/>
  <c r="J113" i="36"/>
  <c r="I113" i="36"/>
  <c r="H113" i="36"/>
  <c r="G113" i="36"/>
  <c r="F113" i="36"/>
  <c r="X112" i="36"/>
  <c r="V112" i="36"/>
  <c r="U112" i="36"/>
  <c r="S112" i="36"/>
  <c r="R112" i="36"/>
  <c r="M112" i="36"/>
  <c r="L112" i="36"/>
  <c r="K112" i="36"/>
  <c r="J112" i="36"/>
  <c r="I112" i="36"/>
  <c r="H112" i="36"/>
  <c r="G112" i="36"/>
  <c r="F112" i="36"/>
  <c r="V107" i="36"/>
  <c r="U107" i="36"/>
  <c r="S107" i="36"/>
  <c r="R107" i="36"/>
  <c r="J107" i="36"/>
  <c r="I107" i="36"/>
  <c r="G107" i="36"/>
  <c r="F107" i="36"/>
  <c r="V106" i="36"/>
  <c r="U106" i="36"/>
  <c r="S106" i="36"/>
  <c r="R106" i="36"/>
  <c r="J106" i="36"/>
  <c r="I106" i="36"/>
  <c r="G106" i="36"/>
  <c r="F106" i="36"/>
  <c r="X105" i="36"/>
  <c r="V105" i="36"/>
  <c r="U105" i="36"/>
  <c r="S105" i="36"/>
  <c r="R105" i="36"/>
  <c r="L105" i="36"/>
  <c r="J105" i="36"/>
  <c r="I105" i="36"/>
  <c r="G105" i="36"/>
  <c r="F105" i="36"/>
  <c r="V101" i="36"/>
  <c r="U101" i="36"/>
  <c r="S101" i="36"/>
  <c r="R101" i="36"/>
  <c r="K101" i="36"/>
  <c r="J101" i="36"/>
  <c r="I101" i="36"/>
  <c r="H101" i="36"/>
  <c r="G101" i="36"/>
  <c r="F101" i="36"/>
  <c r="V100" i="36"/>
  <c r="U100" i="36"/>
  <c r="S100" i="36"/>
  <c r="R100" i="36"/>
  <c r="K100" i="36"/>
  <c r="J100" i="36"/>
  <c r="I100" i="36"/>
  <c r="H100" i="36"/>
  <c r="G100" i="36"/>
  <c r="F100" i="36"/>
  <c r="X99" i="36"/>
  <c r="V99" i="36"/>
  <c r="U99" i="36"/>
  <c r="S99" i="36"/>
  <c r="R99" i="36"/>
  <c r="M99" i="36"/>
  <c r="L99" i="36"/>
  <c r="K99" i="36"/>
  <c r="J99" i="36"/>
  <c r="I99" i="36"/>
  <c r="H99" i="36"/>
  <c r="G99" i="36"/>
  <c r="F99" i="36"/>
  <c r="V94" i="36"/>
  <c r="U94" i="36"/>
  <c r="S94" i="36"/>
  <c r="R94" i="36"/>
  <c r="J94" i="36"/>
  <c r="I94" i="36"/>
  <c r="G94" i="36"/>
  <c r="F94" i="36"/>
  <c r="V93" i="36"/>
  <c r="U93" i="36"/>
  <c r="S93" i="36"/>
  <c r="R93" i="36"/>
  <c r="J93" i="36"/>
  <c r="I93" i="36"/>
  <c r="G93" i="36"/>
  <c r="F93" i="36"/>
  <c r="X92" i="36"/>
  <c r="V92" i="36"/>
  <c r="U92" i="36"/>
  <c r="S92" i="36"/>
  <c r="R92" i="36"/>
  <c r="L92" i="36"/>
  <c r="J92" i="36"/>
  <c r="I92" i="36"/>
  <c r="G92" i="36"/>
  <c r="F92" i="36"/>
  <c r="V88" i="36"/>
  <c r="U88" i="36"/>
  <c r="S88" i="36"/>
  <c r="R88" i="36"/>
  <c r="K88" i="36"/>
  <c r="J88" i="36"/>
  <c r="I88" i="36"/>
  <c r="H88" i="36"/>
  <c r="G88" i="36"/>
  <c r="F88" i="36"/>
  <c r="V87" i="36"/>
  <c r="U87" i="36"/>
  <c r="S87" i="36"/>
  <c r="R87" i="36"/>
  <c r="K87" i="36"/>
  <c r="J87" i="36"/>
  <c r="I87" i="36"/>
  <c r="H87" i="36"/>
  <c r="G87" i="36"/>
  <c r="F87" i="36"/>
  <c r="X86" i="36"/>
  <c r="V86" i="36"/>
  <c r="U86" i="36"/>
  <c r="S86" i="36"/>
  <c r="R86" i="36"/>
  <c r="M86" i="36"/>
  <c r="L86" i="36"/>
  <c r="K86" i="36"/>
  <c r="J86" i="36"/>
  <c r="I86" i="36"/>
  <c r="H86" i="36"/>
  <c r="G86" i="36"/>
  <c r="F86" i="36"/>
  <c r="V81" i="36"/>
  <c r="U81" i="36"/>
  <c r="S81" i="36"/>
  <c r="R81" i="36"/>
  <c r="J81" i="36"/>
  <c r="I81" i="36"/>
  <c r="G81" i="36"/>
  <c r="F81" i="36"/>
  <c r="V80" i="36"/>
  <c r="U80" i="36"/>
  <c r="S80" i="36"/>
  <c r="R80" i="36"/>
  <c r="J80" i="36"/>
  <c r="I80" i="36"/>
  <c r="G80" i="36"/>
  <c r="F80" i="36"/>
  <c r="X79" i="36"/>
  <c r="V79" i="36"/>
  <c r="U79" i="36"/>
  <c r="S79" i="36"/>
  <c r="R79" i="36"/>
  <c r="L79" i="36"/>
  <c r="J79" i="36"/>
  <c r="I79" i="36"/>
  <c r="G79" i="36"/>
  <c r="F79" i="36"/>
  <c r="V75" i="36"/>
  <c r="U75" i="36"/>
  <c r="S75" i="36"/>
  <c r="R75" i="36"/>
  <c r="K75" i="36"/>
  <c r="J75" i="36"/>
  <c r="I75" i="36"/>
  <c r="H75" i="36"/>
  <c r="G75" i="36"/>
  <c r="F75" i="36"/>
  <c r="V74" i="36"/>
  <c r="U74" i="36"/>
  <c r="S74" i="36"/>
  <c r="R74" i="36"/>
  <c r="K74" i="36"/>
  <c r="J74" i="36"/>
  <c r="I74" i="36"/>
  <c r="H74" i="36"/>
  <c r="G74" i="36"/>
  <c r="F74" i="36"/>
  <c r="X73" i="36"/>
  <c r="V73" i="36"/>
  <c r="U73" i="36"/>
  <c r="S73" i="36"/>
  <c r="R73" i="36"/>
  <c r="M73" i="36"/>
  <c r="L73" i="36"/>
  <c r="K73" i="36"/>
  <c r="J73" i="36"/>
  <c r="I73" i="36"/>
  <c r="H73" i="36"/>
  <c r="G73" i="36"/>
  <c r="F73" i="36"/>
  <c r="V263" i="50"/>
  <c r="U263" i="50"/>
  <c r="S263" i="50"/>
  <c r="R263" i="50"/>
  <c r="J263" i="50"/>
  <c r="I263" i="50"/>
  <c r="G263" i="50"/>
  <c r="F263" i="50"/>
  <c r="V262" i="50"/>
  <c r="U262" i="50"/>
  <c r="S262" i="50"/>
  <c r="R262" i="50"/>
  <c r="J262" i="50"/>
  <c r="I262" i="50"/>
  <c r="G262" i="50"/>
  <c r="F262" i="50"/>
  <c r="X261" i="50"/>
  <c r="V261" i="50"/>
  <c r="U261" i="50"/>
  <c r="S261" i="50"/>
  <c r="R261" i="50"/>
  <c r="L261" i="50"/>
  <c r="J261" i="50"/>
  <c r="I261" i="50"/>
  <c r="G261" i="50"/>
  <c r="F261" i="50"/>
  <c r="V257" i="50"/>
  <c r="U257" i="50"/>
  <c r="S257" i="50"/>
  <c r="R257" i="50"/>
  <c r="K257" i="50"/>
  <c r="J257" i="50"/>
  <c r="I257" i="50"/>
  <c r="H257" i="50"/>
  <c r="G257" i="50"/>
  <c r="F257" i="50"/>
  <c r="V256" i="50"/>
  <c r="U256" i="50"/>
  <c r="S256" i="50"/>
  <c r="R256" i="50"/>
  <c r="K256" i="50"/>
  <c r="J256" i="50"/>
  <c r="I256" i="50"/>
  <c r="H256" i="50"/>
  <c r="G256" i="50"/>
  <c r="F256" i="50"/>
  <c r="X255" i="50"/>
  <c r="V255" i="50"/>
  <c r="U255" i="50"/>
  <c r="S255" i="50"/>
  <c r="R255" i="50"/>
  <c r="M255" i="50"/>
  <c r="L255" i="50"/>
  <c r="K255" i="50"/>
  <c r="J255" i="50"/>
  <c r="I255" i="50"/>
  <c r="H255" i="50"/>
  <c r="G255" i="50"/>
  <c r="F255" i="50"/>
  <c r="V250" i="50"/>
  <c r="U250" i="50"/>
  <c r="S250" i="50"/>
  <c r="R250" i="50"/>
  <c r="J250" i="50"/>
  <c r="I250" i="50"/>
  <c r="G250" i="50"/>
  <c r="F250" i="50"/>
  <c r="V249" i="50"/>
  <c r="U249" i="50"/>
  <c r="S249" i="50"/>
  <c r="R249" i="50"/>
  <c r="J249" i="50"/>
  <c r="I249" i="50"/>
  <c r="G249" i="50"/>
  <c r="F249" i="50"/>
  <c r="X248" i="50"/>
  <c r="V248" i="50"/>
  <c r="U248" i="50"/>
  <c r="S248" i="50"/>
  <c r="R248" i="50"/>
  <c r="L248" i="50"/>
  <c r="J248" i="50"/>
  <c r="I248" i="50"/>
  <c r="G248" i="50"/>
  <c r="F248" i="50"/>
  <c r="V244" i="50"/>
  <c r="U244" i="50"/>
  <c r="S244" i="50"/>
  <c r="R244" i="50"/>
  <c r="K244" i="50"/>
  <c r="J244" i="50"/>
  <c r="I244" i="50"/>
  <c r="H244" i="50"/>
  <c r="G244" i="50"/>
  <c r="F244" i="50"/>
  <c r="V243" i="50"/>
  <c r="U243" i="50"/>
  <c r="S243" i="50"/>
  <c r="R243" i="50"/>
  <c r="K243" i="50"/>
  <c r="J243" i="50"/>
  <c r="I243" i="50"/>
  <c r="H243" i="50"/>
  <c r="G243" i="50"/>
  <c r="F243" i="50"/>
  <c r="X242" i="50"/>
  <c r="V242" i="50"/>
  <c r="U242" i="50"/>
  <c r="S242" i="50"/>
  <c r="R242" i="50"/>
  <c r="M242" i="50"/>
  <c r="L242" i="50"/>
  <c r="K242" i="50"/>
  <c r="J242" i="50"/>
  <c r="I242" i="50"/>
  <c r="H242" i="50"/>
  <c r="G242" i="50"/>
  <c r="F242" i="50"/>
  <c r="V237" i="50"/>
  <c r="U237" i="50"/>
  <c r="S237" i="50"/>
  <c r="R237" i="50"/>
  <c r="J237" i="50"/>
  <c r="I237" i="50"/>
  <c r="G237" i="50"/>
  <c r="F237" i="50"/>
  <c r="V236" i="50"/>
  <c r="U236" i="50"/>
  <c r="S236" i="50"/>
  <c r="R236" i="50"/>
  <c r="J236" i="50"/>
  <c r="I236" i="50"/>
  <c r="G236" i="50"/>
  <c r="F236" i="50"/>
  <c r="X235" i="50"/>
  <c r="V235" i="50"/>
  <c r="U235" i="50"/>
  <c r="S235" i="50"/>
  <c r="R235" i="50"/>
  <c r="L235" i="50"/>
  <c r="J235" i="50"/>
  <c r="I235" i="50"/>
  <c r="G235" i="50"/>
  <c r="F235" i="50"/>
  <c r="V231" i="50"/>
  <c r="U231" i="50"/>
  <c r="S231" i="50"/>
  <c r="R231" i="50"/>
  <c r="K231" i="50"/>
  <c r="J231" i="50"/>
  <c r="I231" i="50"/>
  <c r="H231" i="50"/>
  <c r="G231" i="50"/>
  <c r="F231" i="50"/>
  <c r="V230" i="50"/>
  <c r="U230" i="50"/>
  <c r="S230" i="50"/>
  <c r="R230" i="50"/>
  <c r="K230" i="50"/>
  <c r="J230" i="50"/>
  <c r="I230" i="50"/>
  <c r="H230" i="50"/>
  <c r="G230" i="50"/>
  <c r="F230" i="50"/>
  <c r="X229" i="50"/>
  <c r="V229" i="50"/>
  <c r="U229" i="50"/>
  <c r="S229" i="50"/>
  <c r="R229" i="50"/>
  <c r="M229" i="50"/>
  <c r="L229" i="50"/>
  <c r="K229" i="50"/>
  <c r="J229" i="50"/>
  <c r="I229" i="50"/>
  <c r="H229" i="50"/>
  <c r="G229" i="50"/>
  <c r="F229" i="50"/>
  <c r="V224" i="50"/>
  <c r="U224" i="50"/>
  <c r="S224" i="50"/>
  <c r="R224" i="50"/>
  <c r="J224" i="50"/>
  <c r="I224" i="50"/>
  <c r="G224" i="50"/>
  <c r="F224" i="50"/>
  <c r="V223" i="50"/>
  <c r="U223" i="50"/>
  <c r="S223" i="50"/>
  <c r="R223" i="50"/>
  <c r="J223" i="50"/>
  <c r="I223" i="50"/>
  <c r="G223" i="50"/>
  <c r="F223" i="50"/>
  <c r="X222" i="50"/>
  <c r="V222" i="50"/>
  <c r="U222" i="50"/>
  <c r="S222" i="50"/>
  <c r="R222" i="50"/>
  <c r="L222" i="50"/>
  <c r="J222" i="50"/>
  <c r="I222" i="50"/>
  <c r="G222" i="50"/>
  <c r="F222" i="50"/>
  <c r="V218" i="50"/>
  <c r="U218" i="50"/>
  <c r="S218" i="50"/>
  <c r="R218" i="50"/>
  <c r="K218" i="50"/>
  <c r="J218" i="50"/>
  <c r="I218" i="50"/>
  <c r="H218" i="50"/>
  <c r="G218" i="50"/>
  <c r="F218" i="50"/>
  <c r="V217" i="50"/>
  <c r="U217" i="50"/>
  <c r="S217" i="50"/>
  <c r="R217" i="50"/>
  <c r="K217" i="50"/>
  <c r="J217" i="50"/>
  <c r="I217" i="50"/>
  <c r="H217" i="50"/>
  <c r="G217" i="50"/>
  <c r="F217" i="50"/>
  <c r="X216" i="50"/>
  <c r="V216" i="50"/>
  <c r="U216" i="50"/>
  <c r="S216" i="50"/>
  <c r="R216" i="50"/>
  <c r="M216" i="50"/>
  <c r="L216" i="50"/>
  <c r="K216" i="50"/>
  <c r="J216" i="50"/>
  <c r="I216" i="50"/>
  <c r="H216" i="50"/>
  <c r="G216" i="50"/>
  <c r="F216" i="50"/>
  <c r="V211" i="50"/>
  <c r="U211" i="50"/>
  <c r="S211" i="50"/>
  <c r="R211" i="50"/>
  <c r="J211" i="50"/>
  <c r="I211" i="50"/>
  <c r="G211" i="50"/>
  <c r="F211" i="50"/>
  <c r="V210" i="50"/>
  <c r="U210" i="50"/>
  <c r="S210" i="50"/>
  <c r="R210" i="50"/>
  <c r="J210" i="50"/>
  <c r="I210" i="50"/>
  <c r="G210" i="50"/>
  <c r="F210" i="50"/>
  <c r="X209" i="50"/>
  <c r="V209" i="50"/>
  <c r="U209" i="50"/>
  <c r="S209" i="50"/>
  <c r="R209" i="50"/>
  <c r="L209" i="50"/>
  <c r="J209" i="50"/>
  <c r="I209" i="50"/>
  <c r="G209" i="50"/>
  <c r="F209" i="50"/>
  <c r="V205" i="50"/>
  <c r="U205" i="50"/>
  <c r="S205" i="50"/>
  <c r="R205" i="50"/>
  <c r="K205" i="50"/>
  <c r="J205" i="50"/>
  <c r="I205" i="50"/>
  <c r="H205" i="50"/>
  <c r="G205" i="50"/>
  <c r="F205" i="50"/>
  <c r="V204" i="50"/>
  <c r="U204" i="50"/>
  <c r="S204" i="50"/>
  <c r="R204" i="50"/>
  <c r="K204" i="50"/>
  <c r="J204" i="50"/>
  <c r="I204" i="50"/>
  <c r="H204" i="50"/>
  <c r="G204" i="50"/>
  <c r="F204" i="50"/>
  <c r="X203" i="50"/>
  <c r="V203" i="50"/>
  <c r="U203" i="50"/>
  <c r="S203" i="50"/>
  <c r="R203" i="50"/>
  <c r="M203" i="50"/>
  <c r="L203" i="50"/>
  <c r="K203" i="50"/>
  <c r="J203" i="50"/>
  <c r="I203" i="50"/>
  <c r="H203" i="50"/>
  <c r="G203" i="50"/>
  <c r="F203" i="50"/>
  <c r="V198" i="50"/>
  <c r="U198" i="50"/>
  <c r="S198" i="50"/>
  <c r="R198" i="50"/>
  <c r="J198" i="50"/>
  <c r="I198" i="50"/>
  <c r="G198" i="50"/>
  <c r="F198" i="50"/>
  <c r="V197" i="50"/>
  <c r="U197" i="50"/>
  <c r="S197" i="50"/>
  <c r="R197" i="50"/>
  <c r="J197" i="50"/>
  <c r="I197" i="50"/>
  <c r="G197" i="50"/>
  <c r="F197" i="50"/>
  <c r="X196" i="50"/>
  <c r="V196" i="50"/>
  <c r="U196" i="50"/>
  <c r="S196" i="50"/>
  <c r="R196" i="50"/>
  <c r="L196" i="50"/>
  <c r="J196" i="50"/>
  <c r="I196" i="50"/>
  <c r="G196" i="50"/>
  <c r="F196" i="50"/>
  <c r="V192" i="50"/>
  <c r="U192" i="50"/>
  <c r="S192" i="50"/>
  <c r="R192" i="50"/>
  <c r="K192" i="50"/>
  <c r="J192" i="50"/>
  <c r="I192" i="50"/>
  <c r="H192" i="50"/>
  <c r="G192" i="50"/>
  <c r="F192" i="50"/>
  <c r="V191" i="50"/>
  <c r="U191" i="50"/>
  <c r="S191" i="50"/>
  <c r="R191" i="50"/>
  <c r="K191" i="50"/>
  <c r="J191" i="50"/>
  <c r="I191" i="50"/>
  <c r="H191" i="50"/>
  <c r="G191" i="50"/>
  <c r="F191" i="50"/>
  <c r="X190" i="50"/>
  <c r="V190" i="50"/>
  <c r="U190" i="50"/>
  <c r="S190" i="50"/>
  <c r="R190" i="50"/>
  <c r="M190" i="50"/>
  <c r="L190" i="50"/>
  <c r="K190" i="50"/>
  <c r="J190" i="50"/>
  <c r="I190" i="50"/>
  <c r="H190" i="50"/>
  <c r="G190" i="50"/>
  <c r="F190" i="50"/>
  <c r="V185" i="50"/>
  <c r="U185" i="50"/>
  <c r="S185" i="50"/>
  <c r="R185" i="50"/>
  <c r="J185" i="50"/>
  <c r="I185" i="50"/>
  <c r="G185" i="50"/>
  <c r="F185" i="50"/>
  <c r="V184" i="50"/>
  <c r="U184" i="50"/>
  <c r="S184" i="50"/>
  <c r="R184" i="50"/>
  <c r="J184" i="50"/>
  <c r="I184" i="50"/>
  <c r="G184" i="50"/>
  <c r="F184" i="50"/>
  <c r="X183" i="50"/>
  <c r="V183" i="50"/>
  <c r="U183" i="50"/>
  <c r="S183" i="50"/>
  <c r="R183" i="50"/>
  <c r="L183" i="50"/>
  <c r="J183" i="50"/>
  <c r="I183" i="50"/>
  <c r="G183" i="50"/>
  <c r="F183" i="50"/>
  <c r="V179" i="50"/>
  <c r="U179" i="50"/>
  <c r="S179" i="50"/>
  <c r="R179" i="50"/>
  <c r="K179" i="50"/>
  <c r="J179" i="50"/>
  <c r="I179" i="50"/>
  <c r="H179" i="50"/>
  <c r="G179" i="50"/>
  <c r="F179" i="50"/>
  <c r="V178" i="50"/>
  <c r="U178" i="50"/>
  <c r="S178" i="50"/>
  <c r="R178" i="50"/>
  <c r="K178" i="50"/>
  <c r="J178" i="50"/>
  <c r="I178" i="50"/>
  <c r="H178" i="50"/>
  <c r="G178" i="50"/>
  <c r="F178" i="50"/>
  <c r="X177" i="50"/>
  <c r="V177" i="50"/>
  <c r="U177" i="50"/>
  <c r="S177" i="50"/>
  <c r="R177" i="50"/>
  <c r="M177" i="50"/>
  <c r="L177" i="50"/>
  <c r="K177" i="50"/>
  <c r="J177" i="50"/>
  <c r="I177" i="50"/>
  <c r="H177" i="50"/>
  <c r="G177" i="50"/>
  <c r="F177" i="50"/>
  <c r="V172" i="50"/>
  <c r="U172" i="50"/>
  <c r="S172" i="50"/>
  <c r="R172" i="50"/>
  <c r="J172" i="50"/>
  <c r="I172" i="50"/>
  <c r="G172" i="50"/>
  <c r="F172" i="50"/>
  <c r="V171" i="50"/>
  <c r="U171" i="50"/>
  <c r="S171" i="50"/>
  <c r="R171" i="50"/>
  <c r="J171" i="50"/>
  <c r="I171" i="50"/>
  <c r="G171" i="50"/>
  <c r="F171" i="50"/>
  <c r="X170" i="50"/>
  <c r="V170" i="50"/>
  <c r="U170" i="50"/>
  <c r="S170" i="50"/>
  <c r="R170" i="50"/>
  <c r="L170" i="50"/>
  <c r="J170" i="50"/>
  <c r="I170" i="50"/>
  <c r="G170" i="50"/>
  <c r="F170" i="50"/>
  <c r="V166" i="50"/>
  <c r="U166" i="50"/>
  <c r="S166" i="50"/>
  <c r="R166" i="50"/>
  <c r="K166" i="50"/>
  <c r="J166" i="50"/>
  <c r="I166" i="50"/>
  <c r="H166" i="50"/>
  <c r="G166" i="50"/>
  <c r="F166" i="50"/>
  <c r="V165" i="50"/>
  <c r="U165" i="50"/>
  <c r="S165" i="50"/>
  <c r="R165" i="50"/>
  <c r="K165" i="50"/>
  <c r="J165" i="50"/>
  <c r="I165" i="50"/>
  <c r="H165" i="50"/>
  <c r="G165" i="50"/>
  <c r="F165" i="50"/>
  <c r="X164" i="50"/>
  <c r="V164" i="50"/>
  <c r="U164" i="50"/>
  <c r="S164" i="50"/>
  <c r="R164" i="50"/>
  <c r="M164" i="50"/>
  <c r="L164" i="50"/>
  <c r="K164" i="50"/>
  <c r="J164" i="50"/>
  <c r="I164" i="50"/>
  <c r="H164" i="50"/>
  <c r="G164" i="50"/>
  <c r="F164" i="50"/>
  <c r="V159" i="50"/>
  <c r="U159" i="50"/>
  <c r="S159" i="50"/>
  <c r="R159" i="50"/>
  <c r="J159" i="50"/>
  <c r="I159" i="50"/>
  <c r="G159" i="50"/>
  <c r="F159" i="50"/>
  <c r="V158" i="50"/>
  <c r="U158" i="50"/>
  <c r="S158" i="50"/>
  <c r="R158" i="50"/>
  <c r="J158" i="50"/>
  <c r="I158" i="50"/>
  <c r="G158" i="50"/>
  <c r="F158" i="50"/>
  <c r="X157" i="50"/>
  <c r="V157" i="50"/>
  <c r="U157" i="50"/>
  <c r="S157" i="50"/>
  <c r="R157" i="50"/>
  <c r="L157" i="50"/>
  <c r="J157" i="50"/>
  <c r="I157" i="50"/>
  <c r="G157" i="50"/>
  <c r="F157" i="50"/>
  <c r="V153" i="50"/>
  <c r="U153" i="50"/>
  <c r="S153" i="50"/>
  <c r="R153" i="50"/>
  <c r="K153" i="50"/>
  <c r="J153" i="50"/>
  <c r="I153" i="50"/>
  <c r="H153" i="50"/>
  <c r="G153" i="50"/>
  <c r="F153" i="50"/>
  <c r="V152" i="50"/>
  <c r="U152" i="50"/>
  <c r="S152" i="50"/>
  <c r="R152" i="50"/>
  <c r="K152" i="50"/>
  <c r="J152" i="50"/>
  <c r="I152" i="50"/>
  <c r="H152" i="50"/>
  <c r="G152" i="50"/>
  <c r="F152" i="50"/>
  <c r="X151" i="50"/>
  <c r="V151" i="50"/>
  <c r="U151" i="50"/>
  <c r="S151" i="50"/>
  <c r="R151" i="50"/>
  <c r="M151" i="50"/>
  <c r="L151" i="50"/>
  <c r="K151" i="50"/>
  <c r="J151" i="50"/>
  <c r="I151" i="50"/>
  <c r="H151" i="50"/>
  <c r="G151" i="50"/>
  <c r="F151" i="50"/>
  <c r="V146" i="50"/>
  <c r="U146" i="50"/>
  <c r="S146" i="50"/>
  <c r="R146" i="50"/>
  <c r="J146" i="50"/>
  <c r="I146" i="50"/>
  <c r="G146" i="50"/>
  <c r="F146" i="50"/>
  <c r="V145" i="50"/>
  <c r="U145" i="50"/>
  <c r="S145" i="50"/>
  <c r="R145" i="50"/>
  <c r="J145" i="50"/>
  <c r="I145" i="50"/>
  <c r="G145" i="50"/>
  <c r="F145" i="50"/>
  <c r="X144" i="50"/>
  <c r="V144" i="50"/>
  <c r="U144" i="50"/>
  <c r="S144" i="50"/>
  <c r="R144" i="50"/>
  <c r="L144" i="50"/>
  <c r="J144" i="50"/>
  <c r="I144" i="50"/>
  <c r="G144" i="50"/>
  <c r="F144" i="50"/>
  <c r="V140" i="50"/>
  <c r="U140" i="50"/>
  <c r="S140" i="50"/>
  <c r="R140" i="50"/>
  <c r="K140" i="50"/>
  <c r="J140" i="50"/>
  <c r="I140" i="50"/>
  <c r="H140" i="50"/>
  <c r="G140" i="50"/>
  <c r="F140" i="50"/>
  <c r="V139" i="50"/>
  <c r="U139" i="50"/>
  <c r="S139" i="50"/>
  <c r="R139" i="50"/>
  <c r="K139" i="50"/>
  <c r="J139" i="50"/>
  <c r="I139" i="50"/>
  <c r="H139" i="50"/>
  <c r="G139" i="50"/>
  <c r="F139" i="50"/>
  <c r="X138" i="50"/>
  <c r="V138" i="50"/>
  <c r="U138" i="50"/>
  <c r="S138" i="50"/>
  <c r="R138" i="50"/>
  <c r="M138" i="50"/>
  <c r="L138" i="50"/>
  <c r="K138" i="50"/>
  <c r="J138" i="50"/>
  <c r="I138" i="50"/>
  <c r="H138" i="50"/>
  <c r="G138" i="50"/>
  <c r="F138" i="50"/>
  <c r="V133" i="50"/>
  <c r="U133" i="50"/>
  <c r="S133" i="50"/>
  <c r="R133" i="50"/>
  <c r="J133" i="50"/>
  <c r="I133" i="50"/>
  <c r="G133" i="50"/>
  <c r="F133" i="50"/>
  <c r="V132" i="50"/>
  <c r="U132" i="50"/>
  <c r="S132" i="50"/>
  <c r="R132" i="50"/>
  <c r="J132" i="50"/>
  <c r="I132" i="50"/>
  <c r="G132" i="50"/>
  <c r="F132" i="50"/>
  <c r="X131" i="50"/>
  <c r="V131" i="50"/>
  <c r="U131" i="50"/>
  <c r="S131" i="50"/>
  <c r="R131" i="50"/>
  <c r="L131" i="50"/>
  <c r="J131" i="50"/>
  <c r="I131" i="50"/>
  <c r="G131" i="50"/>
  <c r="F131" i="50"/>
  <c r="V127" i="50"/>
  <c r="U127" i="50"/>
  <c r="S127" i="50"/>
  <c r="R127" i="50"/>
  <c r="K127" i="50"/>
  <c r="J127" i="50"/>
  <c r="I127" i="50"/>
  <c r="H127" i="50"/>
  <c r="G127" i="50"/>
  <c r="F127" i="50"/>
  <c r="V126" i="50"/>
  <c r="U126" i="50"/>
  <c r="S126" i="50"/>
  <c r="R126" i="50"/>
  <c r="K126" i="50"/>
  <c r="J126" i="50"/>
  <c r="I126" i="50"/>
  <c r="H126" i="50"/>
  <c r="G126" i="50"/>
  <c r="F126" i="50"/>
  <c r="X125" i="50"/>
  <c r="V125" i="50"/>
  <c r="U125" i="50"/>
  <c r="S125" i="50"/>
  <c r="R125" i="50"/>
  <c r="M125" i="50"/>
  <c r="L125" i="50"/>
  <c r="K125" i="50"/>
  <c r="J125" i="50"/>
  <c r="I125" i="50"/>
  <c r="H125" i="50"/>
  <c r="G125" i="50"/>
  <c r="F125" i="50"/>
  <c r="V120" i="50"/>
  <c r="U120" i="50"/>
  <c r="S120" i="50"/>
  <c r="R120" i="50"/>
  <c r="J120" i="50"/>
  <c r="I120" i="50"/>
  <c r="G120" i="50"/>
  <c r="F120" i="50"/>
  <c r="V119" i="50"/>
  <c r="U119" i="50"/>
  <c r="S119" i="50"/>
  <c r="R119" i="50"/>
  <c r="J119" i="50"/>
  <c r="I119" i="50"/>
  <c r="G119" i="50"/>
  <c r="F119" i="50"/>
  <c r="X118" i="50"/>
  <c r="V118" i="50"/>
  <c r="U118" i="50"/>
  <c r="S118" i="50"/>
  <c r="R118" i="50"/>
  <c r="L118" i="50"/>
  <c r="J118" i="50"/>
  <c r="I118" i="50"/>
  <c r="G118" i="50"/>
  <c r="F118" i="50"/>
  <c r="V114" i="50"/>
  <c r="U114" i="50"/>
  <c r="S114" i="50"/>
  <c r="R114" i="50"/>
  <c r="K114" i="50"/>
  <c r="J114" i="50"/>
  <c r="I114" i="50"/>
  <c r="H114" i="50"/>
  <c r="G114" i="50"/>
  <c r="F114" i="50"/>
  <c r="V113" i="50"/>
  <c r="U113" i="50"/>
  <c r="S113" i="50"/>
  <c r="R113" i="50"/>
  <c r="K113" i="50"/>
  <c r="J113" i="50"/>
  <c r="I113" i="50"/>
  <c r="H113" i="50"/>
  <c r="G113" i="50"/>
  <c r="F113" i="50"/>
  <c r="X112" i="50"/>
  <c r="V112" i="50"/>
  <c r="U112" i="50"/>
  <c r="S112" i="50"/>
  <c r="R112" i="50"/>
  <c r="M112" i="50"/>
  <c r="L112" i="50"/>
  <c r="K112" i="50"/>
  <c r="J112" i="50"/>
  <c r="I112" i="50"/>
  <c r="H112" i="50"/>
  <c r="G112" i="50"/>
  <c r="F112" i="50"/>
  <c r="V107" i="50"/>
  <c r="U107" i="50"/>
  <c r="S107" i="50"/>
  <c r="R107" i="50"/>
  <c r="J107" i="50"/>
  <c r="I107" i="50"/>
  <c r="G107" i="50"/>
  <c r="F107" i="50"/>
  <c r="V106" i="50"/>
  <c r="U106" i="50"/>
  <c r="S106" i="50"/>
  <c r="R106" i="50"/>
  <c r="J106" i="50"/>
  <c r="I106" i="50"/>
  <c r="G106" i="50"/>
  <c r="F106" i="50"/>
  <c r="X105" i="50"/>
  <c r="V105" i="50"/>
  <c r="U105" i="50"/>
  <c r="S105" i="50"/>
  <c r="R105" i="50"/>
  <c r="L105" i="50"/>
  <c r="J105" i="50"/>
  <c r="I105" i="50"/>
  <c r="G105" i="50"/>
  <c r="F105" i="50"/>
  <c r="V101" i="50"/>
  <c r="U101" i="50"/>
  <c r="S101" i="50"/>
  <c r="R101" i="50"/>
  <c r="K101" i="50"/>
  <c r="J101" i="50"/>
  <c r="I101" i="50"/>
  <c r="H101" i="50"/>
  <c r="G101" i="50"/>
  <c r="F101" i="50"/>
  <c r="V100" i="50"/>
  <c r="U100" i="50"/>
  <c r="S100" i="50"/>
  <c r="R100" i="50"/>
  <c r="K100" i="50"/>
  <c r="J100" i="50"/>
  <c r="I100" i="50"/>
  <c r="H100" i="50"/>
  <c r="G100" i="50"/>
  <c r="F100" i="50"/>
  <c r="X99" i="50"/>
  <c r="V99" i="50"/>
  <c r="U99" i="50"/>
  <c r="S99" i="50"/>
  <c r="R99" i="50"/>
  <c r="M99" i="50"/>
  <c r="L99" i="50"/>
  <c r="K99" i="50"/>
  <c r="J99" i="50"/>
  <c r="I99" i="50"/>
  <c r="H99" i="50"/>
  <c r="G99" i="50"/>
  <c r="F99" i="50"/>
  <c r="V94" i="50"/>
  <c r="U94" i="50"/>
  <c r="S94" i="50"/>
  <c r="R94" i="50"/>
  <c r="J94" i="50"/>
  <c r="I94" i="50"/>
  <c r="G94" i="50"/>
  <c r="F94" i="50"/>
  <c r="V93" i="50"/>
  <c r="U93" i="50"/>
  <c r="S93" i="50"/>
  <c r="R93" i="50"/>
  <c r="J93" i="50"/>
  <c r="I93" i="50"/>
  <c r="G93" i="50"/>
  <c r="F93" i="50"/>
  <c r="X92" i="50"/>
  <c r="V92" i="50"/>
  <c r="U92" i="50"/>
  <c r="S92" i="50"/>
  <c r="R92" i="50"/>
  <c r="L92" i="50"/>
  <c r="J92" i="50"/>
  <c r="I92" i="50"/>
  <c r="G92" i="50"/>
  <c r="F92" i="50"/>
  <c r="V88" i="50"/>
  <c r="U88" i="50"/>
  <c r="S88" i="50"/>
  <c r="R88" i="50"/>
  <c r="K88" i="50"/>
  <c r="J88" i="50"/>
  <c r="I88" i="50"/>
  <c r="H88" i="50"/>
  <c r="G88" i="50"/>
  <c r="F88" i="50"/>
  <c r="V87" i="50"/>
  <c r="U87" i="50"/>
  <c r="S87" i="50"/>
  <c r="R87" i="50"/>
  <c r="K87" i="50"/>
  <c r="J87" i="50"/>
  <c r="I87" i="50"/>
  <c r="H87" i="50"/>
  <c r="G87" i="50"/>
  <c r="F87" i="50"/>
  <c r="X86" i="50"/>
  <c r="V86" i="50"/>
  <c r="U86" i="50"/>
  <c r="S86" i="50"/>
  <c r="R86" i="50"/>
  <c r="M86" i="50"/>
  <c r="L86" i="50"/>
  <c r="K86" i="50"/>
  <c r="J86" i="50"/>
  <c r="I86" i="50"/>
  <c r="H86" i="50"/>
  <c r="G86" i="50"/>
  <c r="F86" i="50"/>
  <c r="V81" i="50"/>
  <c r="U81" i="50"/>
  <c r="S81" i="50"/>
  <c r="R81" i="50"/>
  <c r="J81" i="50"/>
  <c r="I81" i="50"/>
  <c r="G81" i="50"/>
  <c r="F81" i="50"/>
  <c r="V80" i="50"/>
  <c r="U80" i="50"/>
  <c r="S80" i="50"/>
  <c r="R80" i="50"/>
  <c r="J80" i="50"/>
  <c r="I80" i="50"/>
  <c r="G80" i="50"/>
  <c r="F80" i="50"/>
  <c r="X79" i="50"/>
  <c r="V79" i="50"/>
  <c r="U79" i="50"/>
  <c r="S79" i="50"/>
  <c r="R79" i="50"/>
  <c r="L79" i="50"/>
  <c r="J79" i="50"/>
  <c r="I79" i="50"/>
  <c r="G79" i="50"/>
  <c r="F79" i="50"/>
  <c r="V75" i="50"/>
  <c r="U75" i="50"/>
  <c r="S75" i="50"/>
  <c r="R75" i="50"/>
  <c r="K75" i="50"/>
  <c r="J75" i="50"/>
  <c r="I75" i="50"/>
  <c r="H75" i="50"/>
  <c r="G75" i="50"/>
  <c r="F75" i="50"/>
  <c r="V74" i="50"/>
  <c r="U74" i="50"/>
  <c r="S74" i="50"/>
  <c r="R74" i="50"/>
  <c r="K74" i="50"/>
  <c r="J74" i="50"/>
  <c r="I74" i="50"/>
  <c r="H74" i="50"/>
  <c r="G74" i="50"/>
  <c r="F74" i="50"/>
  <c r="X73" i="50"/>
  <c r="V73" i="50"/>
  <c r="U73" i="50"/>
  <c r="S73" i="50"/>
  <c r="R73" i="50"/>
  <c r="M73" i="50"/>
  <c r="L73" i="50"/>
  <c r="K73" i="50"/>
  <c r="J73" i="50"/>
  <c r="I73" i="50"/>
  <c r="H73" i="50"/>
  <c r="G73" i="50"/>
  <c r="F73" i="50"/>
  <c r="V263" i="35"/>
  <c r="U263" i="35"/>
  <c r="S263" i="35"/>
  <c r="R263" i="35"/>
  <c r="J263" i="35"/>
  <c r="I263" i="35"/>
  <c r="G263" i="35"/>
  <c r="F263" i="35"/>
  <c r="V262" i="35"/>
  <c r="U262" i="35"/>
  <c r="S262" i="35"/>
  <c r="R262" i="35"/>
  <c r="J262" i="35"/>
  <c r="I262" i="35"/>
  <c r="G262" i="35"/>
  <c r="F262" i="35"/>
  <c r="X261" i="35"/>
  <c r="V261" i="35"/>
  <c r="U261" i="35"/>
  <c r="S261" i="35"/>
  <c r="R261" i="35"/>
  <c r="L261" i="35"/>
  <c r="J261" i="35"/>
  <c r="I261" i="35"/>
  <c r="G261" i="35"/>
  <c r="F261" i="35"/>
  <c r="V257" i="35"/>
  <c r="U257" i="35"/>
  <c r="S257" i="35"/>
  <c r="R257" i="35"/>
  <c r="K257" i="35"/>
  <c r="J257" i="35"/>
  <c r="I257" i="35"/>
  <c r="H257" i="35"/>
  <c r="G257" i="35"/>
  <c r="F257" i="35"/>
  <c r="V256" i="35"/>
  <c r="U256" i="35"/>
  <c r="S256" i="35"/>
  <c r="R256" i="35"/>
  <c r="K256" i="35"/>
  <c r="J256" i="35"/>
  <c r="I256" i="35"/>
  <c r="H256" i="35"/>
  <c r="G256" i="35"/>
  <c r="F256" i="35"/>
  <c r="X255" i="35"/>
  <c r="V255" i="35"/>
  <c r="U255" i="35"/>
  <c r="S255" i="35"/>
  <c r="R255" i="35"/>
  <c r="M255" i="35"/>
  <c r="L255" i="35"/>
  <c r="K255" i="35"/>
  <c r="J255" i="35"/>
  <c r="I255" i="35"/>
  <c r="H255" i="35"/>
  <c r="G255" i="35"/>
  <c r="F255" i="35"/>
  <c r="V250" i="35"/>
  <c r="U250" i="35"/>
  <c r="S250" i="35"/>
  <c r="R250" i="35"/>
  <c r="J250" i="35"/>
  <c r="I250" i="35"/>
  <c r="G250" i="35"/>
  <c r="F250" i="35"/>
  <c r="V249" i="35"/>
  <c r="U249" i="35"/>
  <c r="S249" i="35"/>
  <c r="R249" i="35"/>
  <c r="J249" i="35"/>
  <c r="I249" i="35"/>
  <c r="G249" i="35"/>
  <c r="F249" i="35"/>
  <c r="X248" i="35"/>
  <c r="V248" i="35"/>
  <c r="U248" i="35"/>
  <c r="S248" i="35"/>
  <c r="R248" i="35"/>
  <c r="L248" i="35"/>
  <c r="J248" i="35"/>
  <c r="I248" i="35"/>
  <c r="G248" i="35"/>
  <c r="F248" i="35"/>
  <c r="V244" i="35"/>
  <c r="U244" i="35"/>
  <c r="S244" i="35"/>
  <c r="R244" i="35"/>
  <c r="K244" i="35"/>
  <c r="J244" i="35"/>
  <c r="I244" i="35"/>
  <c r="H244" i="35"/>
  <c r="G244" i="35"/>
  <c r="F244" i="35"/>
  <c r="V243" i="35"/>
  <c r="U243" i="35"/>
  <c r="S243" i="35"/>
  <c r="R243" i="35"/>
  <c r="K243" i="35"/>
  <c r="J243" i="35"/>
  <c r="I243" i="35"/>
  <c r="H243" i="35"/>
  <c r="G243" i="35"/>
  <c r="F243" i="35"/>
  <c r="X242" i="35"/>
  <c r="V242" i="35"/>
  <c r="U242" i="35"/>
  <c r="S242" i="35"/>
  <c r="R242" i="35"/>
  <c r="M242" i="35"/>
  <c r="L242" i="35"/>
  <c r="K242" i="35"/>
  <c r="J242" i="35"/>
  <c r="I242" i="35"/>
  <c r="H242" i="35"/>
  <c r="G242" i="35"/>
  <c r="F242" i="35"/>
  <c r="V237" i="35"/>
  <c r="U237" i="35"/>
  <c r="S237" i="35"/>
  <c r="R237" i="35"/>
  <c r="J237" i="35"/>
  <c r="I237" i="35"/>
  <c r="G237" i="35"/>
  <c r="F237" i="35"/>
  <c r="V236" i="35"/>
  <c r="U236" i="35"/>
  <c r="S236" i="35"/>
  <c r="R236" i="35"/>
  <c r="J236" i="35"/>
  <c r="I236" i="35"/>
  <c r="G236" i="35"/>
  <c r="F236" i="35"/>
  <c r="X235" i="35"/>
  <c r="V235" i="35"/>
  <c r="U235" i="35"/>
  <c r="S235" i="35"/>
  <c r="R235" i="35"/>
  <c r="L235" i="35"/>
  <c r="J235" i="35"/>
  <c r="I235" i="35"/>
  <c r="G235" i="35"/>
  <c r="F235" i="35"/>
  <c r="V231" i="35"/>
  <c r="U231" i="35"/>
  <c r="S231" i="35"/>
  <c r="R231" i="35"/>
  <c r="K231" i="35"/>
  <c r="J231" i="35"/>
  <c r="I231" i="35"/>
  <c r="H231" i="35"/>
  <c r="G231" i="35"/>
  <c r="F231" i="35"/>
  <c r="V230" i="35"/>
  <c r="U230" i="35"/>
  <c r="S230" i="35"/>
  <c r="R230" i="35"/>
  <c r="K230" i="35"/>
  <c r="J230" i="35"/>
  <c r="I230" i="35"/>
  <c r="H230" i="35"/>
  <c r="G230" i="35"/>
  <c r="F230" i="35"/>
  <c r="X229" i="35"/>
  <c r="V229" i="35"/>
  <c r="U229" i="35"/>
  <c r="S229" i="35"/>
  <c r="R229" i="35"/>
  <c r="M229" i="35"/>
  <c r="L229" i="35"/>
  <c r="K229" i="35"/>
  <c r="J229" i="35"/>
  <c r="I229" i="35"/>
  <c r="H229" i="35"/>
  <c r="G229" i="35"/>
  <c r="F229" i="35"/>
  <c r="V224" i="35"/>
  <c r="U224" i="35"/>
  <c r="S224" i="35"/>
  <c r="R224" i="35"/>
  <c r="J224" i="35"/>
  <c r="I224" i="35"/>
  <c r="G224" i="35"/>
  <c r="F224" i="35"/>
  <c r="V223" i="35"/>
  <c r="U223" i="35"/>
  <c r="S223" i="35"/>
  <c r="R223" i="35"/>
  <c r="J223" i="35"/>
  <c r="I223" i="35"/>
  <c r="G223" i="35"/>
  <c r="F223" i="35"/>
  <c r="X222" i="35"/>
  <c r="V222" i="35"/>
  <c r="U222" i="35"/>
  <c r="S222" i="35"/>
  <c r="R222" i="35"/>
  <c r="L222" i="35"/>
  <c r="J222" i="35"/>
  <c r="I222" i="35"/>
  <c r="G222" i="35"/>
  <c r="F222" i="35"/>
  <c r="V218" i="35"/>
  <c r="U218" i="35"/>
  <c r="S218" i="35"/>
  <c r="R218" i="35"/>
  <c r="K218" i="35"/>
  <c r="J218" i="35"/>
  <c r="I218" i="35"/>
  <c r="H218" i="35"/>
  <c r="G218" i="35"/>
  <c r="F218" i="35"/>
  <c r="V217" i="35"/>
  <c r="U217" i="35"/>
  <c r="S217" i="35"/>
  <c r="R217" i="35"/>
  <c r="K217" i="35"/>
  <c r="J217" i="35"/>
  <c r="I217" i="35"/>
  <c r="H217" i="35"/>
  <c r="G217" i="35"/>
  <c r="F217" i="35"/>
  <c r="X216" i="35"/>
  <c r="V216" i="35"/>
  <c r="U216" i="35"/>
  <c r="S216" i="35"/>
  <c r="R216" i="35"/>
  <c r="M216" i="35"/>
  <c r="L216" i="35"/>
  <c r="K216" i="35"/>
  <c r="J216" i="35"/>
  <c r="I216" i="35"/>
  <c r="H216" i="35"/>
  <c r="G216" i="35"/>
  <c r="F216" i="35"/>
  <c r="V211" i="35"/>
  <c r="U211" i="35"/>
  <c r="S211" i="35"/>
  <c r="R211" i="35"/>
  <c r="J211" i="35"/>
  <c r="I211" i="35"/>
  <c r="G211" i="35"/>
  <c r="F211" i="35"/>
  <c r="V210" i="35"/>
  <c r="U210" i="35"/>
  <c r="S210" i="35"/>
  <c r="R210" i="35"/>
  <c r="J210" i="35"/>
  <c r="I210" i="35"/>
  <c r="G210" i="35"/>
  <c r="F210" i="35"/>
  <c r="X209" i="35"/>
  <c r="V209" i="35"/>
  <c r="U209" i="35"/>
  <c r="S209" i="35"/>
  <c r="R209" i="35"/>
  <c r="L209" i="35"/>
  <c r="J209" i="35"/>
  <c r="I209" i="35"/>
  <c r="G209" i="35"/>
  <c r="F209" i="35"/>
  <c r="V205" i="35"/>
  <c r="U205" i="35"/>
  <c r="S205" i="35"/>
  <c r="R205" i="35"/>
  <c r="K205" i="35"/>
  <c r="J205" i="35"/>
  <c r="I205" i="35"/>
  <c r="H205" i="35"/>
  <c r="G205" i="35"/>
  <c r="F205" i="35"/>
  <c r="V204" i="35"/>
  <c r="U204" i="35"/>
  <c r="S204" i="35"/>
  <c r="R204" i="35"/>
  <c r="K204" i="35"/>
  <c r="J204" i="35"/>
  <c r="I204" i="35"/>
  <c r="H204" i="35"/>
  <c r="G204" i="35"/>
  <c r="F204" i="35"/>
  <c r="X203" i="35"/>
  <c r="V203" i="35"/>
  <c r="U203" i="35"/>
  <c r="S203" i="35"/>
  <c r="R203" i="35"/>
  <c r="M203" i="35"/>
  <c r="L203" i="35"/>
  <c r="K203" i="35"/>
  <c r="J203" i="35"/>
  <c r="I203" i="35"/>
  <c r="H203" i="35"/>
  <c r="G203" i="35"/>
  <c r="F203" i="35"/>
  <c r="V198" i="35"/>
  <c r="U198" i="35"/>
  <c r="S198" i="35"/>
  <c r="R198" i="35"/>
  <c r="J198" i="35"/>
  <c r="I198" i="35"/>
  <c r="G198" i="35"/>
  <c r="F198" i="35"/>
  <c r="V197" i="35"/>
  <c r="U197" i="35"/>
  <c r="S197" i="35"/>
  <c r="R197" i="35"/>
  <c r="J197" i="35"/>
  <c r="I197" i="35"/>
  <c r="G197" i="35"/>
  <c r="F197" i="35"/>
  <c r="X196" i="35"/>
  <c r="V196" i="35"/>
  <c r="U196" i="35"/>
  <c r="S196" i="35"/>
  <c r="R196" i="35"/>
  <c r="L196" i="35"/>
  <c r="J196" i="35"/>
  <c r="I196" i="35"/>
  <c r="G196" i="35"/>
  <c r="F196" i="35"/>
  <c r="V192" i="35"/>
  <c r="U192" i="35"/>
  <c r="S192" i="35"/>
  <c r="R192" i="35"/>
  <c r="K192" i="35"/>
  <c r="J192" i="35"/>
  <c r="I192" i="35"/>
  <c r="H192" i="35"/>
  <c r="G192" i="35"/>
  <c r="F192" i="35"/>
  <c r="V191" i="35"/>
  <c r="U191" i="35"/>
  <c r="S191" i="35"/>
  <c r="R191" i="35"/>
  <c r="K191" i="35"/>
  <c r="J191" i="35"/>
  <c r="I191" i="35"/>
  <c r="H191" i="35"/>
  <c r="G191" i="35"/>
  <c r="F191" i="35"/>
  <c r="X190" i="35"/>
  <c r="V190" i="35"/>
  <c r="U190" i="35"/>
  <c r="S190" i="35"/>
  <c r="R190" i="35"/>
  <c r="M190" i="35"/>
  <c r="L190" i="35"/>
  <c r="K190" i="35"/>
  <c r="J190" i="35"/>
  <c r="I190" i="35"/>
  <c r="H190" i="35"/>
  <c r="G190" i="35"/>
  <c r="F190" i="35"/>
  <c r="V185" i="35"/>
  <c r="U185" i="35"/>
  <c r="S185" i="35"/>
  <c r="R185" i="35"/>
  <c r="J185" i="35"/>
  <c r="I185" i="35"/>
  <c r="G185" i="35"/>
  <c r="F185" i="35"/>
  <c r="V184" i="35"/>
  <c r="U184" i="35"/>
  <c r="S184" i="35"/>
  <c r="R184" i="35"/>
  <c r="J184" i="35"/>
  <c r="I184" i="35"/>
  <c r="G184" i="35"/>
  <c r="F184" i="35"/>
  <c r="X183" i="35"/>
  <c r="V183" i="35"/>
  <c r="U183" i="35"/>
  <c r="S183" i="35"/>
  <c r="R183" i="35"/>
  <c r="L183" i="35"/>
  <c r="J183" i="35"/>
  <c r="I183" i="35"/>
  <c r="G183" i="35"/>
  <c r="F183" i="35"/>
  <c r="V179" i="35"/>
  <c r="U179" i="35"/>
  <c r="S179" i="35"/>
  <c r="R179" i="35"/>
  <c r="K179" i="35"/>
  <c r="J179" i="35"/>
  <c r="I179" i="35"/>
  <c r="H179" i="35"/>
  <c r="G179" i="35"/>
  <c r="F179" i="35"/>
  <c r="V178" i="35"/>
  <c r="U178" i="35"/>
  <c r="S178" i="35"/>
  <c r="R178" i="35"/>
  <c r="K178" i="35"/>
  <c r="J178" i="35"/>
  <c r="I178" i="35"/>
  <c r="H178" i="35"/>
  <c r="G178" i="35"/>
  <c r="F178" i="35"/>
  <c r="X177" i="35"/>
  <c r="V177" i="35"/>
  <c r="U177" i="35"/>
  <c r="S177" i="35"/>
  <c r="R177" i="35"/>
  <c r="M177" i="35"/>
  <c r="L177" i="35"/>
  <c r="K177" i="35"/>
  <c r="J177" i="35"/>
  <c r="I177" i="35"/>
  <c r="H177" i="35"/>
  <c r="G177" i="35"/>
  <c r="F177" i="35"/>
  <c r="V172" i="35"/>
  <c r="U172" i="35"/>
  <c r="S172" i="35"/>
  <c r="R172" i="35"/>
  <c r="J172" i="35"/>
  <c r="I172" i="35"/>
  <c r="G172" i="35"/>
  <c r="F172" i="35"/>
  <c r="V171" i="35"/>
  <c r="U171" i="35"/>
  <c r="S171" i="35"/>
  <c r="R171" i="35"/>
  <c r="J171" i="35"/>
  <c r="I171" i="35"/>
  <c r="G171" i="35"/>
  <c r="F171" i="35"/>
  <c r="X170" i="35"/>
  <c r="V170" i="35"/>
  <c r="U170" i="35"/>
  <c r="S170" i="35"/>
  <c r="R170" i="35"/>
  <c r="L170" i="35"/>
  <c r="J170" i="35"/>
  <c r="I170" i="35"/>
  <c r="G170" i="35"/>
  <c r="F170" i="35"/>
  <c r="V166" i="35"/>
  <c r="U166" i="35"/>
  <c r="S166" i="35"/>
  <c r="R166" i="35"/>
  <c r="K166" i="35"/>
  <c r="J166" i="35"/>
  <c r="I166" i="35"/>
  <c r="H166" i="35"/>
  <c r="G166" i="35"/>
  <c r="F166" i="35"/>
  <c r="V165" i="35"/>
  <c r="U165" i="35"/>
  <c r="S165" i="35"/>
  <c r="R165" i="35"/>
  <c r="K165" i="35"/>
  <c r="J165" i="35"/>
  <c r="I165" i="35"/>
  <c r="H165" i="35"/>
  <c r="G165" i="35"/>
  <c r="F165" i="35"/>
  <c r="X164" i="35"/>
  <c r="V164" i="35"/>
  <c r="U164" i="35"/>
  <c r="S164" i="35"/>
  <c r="R164" i="35"/>
  <c r="M164" i="35"/>
  <c r="L164" i="35"/>
  <c r="K164" i="35"/>
  <c r="J164" i="35"/>
  <c r="I164" i="35"/>
  <c r="H164" i="35"/>
  <c r="G164" i="35"/>
  <c r="F164" i="35"/>
  <c r="V159" i="35"/>
  <c r="U159" i="35"/>
  <c r="S159" i="35"/>
  <c r="R159" i="35"/>
  <c r="J159" i="35"/>
  <c r="I159" i="35"/>
  <c r="G159" i="35"/>
  <c r="F159" i="35"/>
  <c r="V158" i="35"/>
  <c r="U158" i="35"/>
  <c r="S158" i="35"/>
  <c r="R158" i="35"/>
  <c r="J158" i="35"/>
  <c r="I158" i="35"/>
  <c r="G158" i="35"/>
  <c r="F158" i="35"/>
  <c r="X157" i="35"/>
  <c r="V157" i="35"/>
  <c r="U157" i="35"/>
  <c r="S157" i="35"/>
  <c r="R157" i="35"/>
  <c r="L157" i="35"/>
  <c r="J157" i="35"/>
  <c r="I157" i="35"/>
  <c r="G157" i="35"/>
  <c r="F157" i="35"/>
  <c r="V153" i="35"/>
  <c r="U153" i="35"/>
  <c r="S153" i="35"/>
  <c r="R153" i="35"/>
  <c r="K153" i="35"/>
  <c r="J153" i="35"/>
  <c r="I153" i="35"/>
  <c r="H153" i="35"/>
  <c r="G153" i="35"/>
  <c r="F153" i="35"/>
  <c r="V152" i="35"/>
  <c r="U152" i="35"/>
  <c r="S152" i="35"/>
  <c r="R152" i="35"/>
  <c r="K152" i="35"/>
  <c r="J152" i="35"/>
  <c r="I152" i="35"/>
  <c r="H152" i="35"/>
  <c r="G152" i="35"/>
  <c r="F152" i="35"/>
  <c r="X151" i="35"/>
  <c r="V151" i="35"/>
  <c r="U151" i="35"/>
  <c r="S151" i="35"/>
  <c r="R151" i="35"/>
  <c r="M151" i="35"/>
  <c r="L151" i="35"/>
  <c r="K151" i="35"/>
  <c r="J151" i="35"/>
  <c r="I151" i="35"/>
  <c r="H151" i="35"/>
  <c r="G151" i="35"/>
  <c r="F151" i="35"/>
  <c r="V146" i="35"/>
  <c r="U146" i="35"/>
  <c r="S146" i="35"/>
  <c r="R146" i="35"/>
  <c r="J146" i="35"/>
  <c r="I146" i="35"/>
  <c r="G146" i="35"/>
  <c r="F146" i="35"/>
  <c r="V145" i="35"/>
  <c r="U145" i="35"/>
  <c r="S145" i="35"/>
  <c r="R145" i="35"/>
  <c r="J145" i="35"/>
  <c r="I145" i="35"/>
  <c r="G145" i="35"/>
  <c r="F145" i="35"/>
  <c r="X144" i="35"/>
  <c r="V144" i="35"/>
  <c r="U144" i="35"/>
  <c r="S144" i="35"/>
  <c r="R144" i="35"/>
  <c r="L144" i="35"/>
  <c r="J144" i="35"/>
  <c r="I144" i="35"/>
  <c r="G144" i="35"/>
  <c r="F144" i="35"/>
  <c r="V140" i="35"/>
  <c r="U140" i="35"/>
  <c r="S140" i="35"/>
  <c r="R140" i="35"/>
  <c r="K140" i="35"/>
  <c r="J140" i="35"/>
  <c r="I140" i="35"/>
  <c r="H140" i="35"/>
  <c r="G140" i="35"/>
  <c r="F140" i="35"/>
  <c r="V139" i="35"/>
  <c r="U139" i="35"/>
  <c r="S139" i="35"/>
  <c r="R139" i="35"/>
  <c r="K139" i="35"/>
  <c r="J139" i="35"/>
  <c r="I139" i="35"/>
  <c r="H139" i="35"/>
  <c r="G139" i="35"/>
  <c r="F139" i="35"/>
  <c r="X138" i="35"/>
  <c r="V138" i="35"/>
  <c r="U138" i="35"/>
  <c r="S138" i="35"/>
  <c r="R138" i="35"/>
  <c r="M138" i="35"/>
  <c r="L138" i="35"/>
  <c r="K138" i="35"/>
  <c r="J138" i="35"/>
  <c r="I138" i="35"/>
  <c r="H138" i="35"/>
  <c r="G138" i="35"/>
  <c r="F138" i="35"/>
  <c r="V133" i="35"/>
  <c r="U133" i="35"/>
  <c r="S133" i="35"/>
  <c r="R133" i="35"/>
  <c r="J133" i="35"/>
  <c r="I133" i="35"/>
  <c r="G133" i="35"/>
  <c r="F133" i="35"/>
  <c r="V132" i="35"/>
  <c r="U132" i="35"/>
  <c r="S132" i="35"/>
  <c r="R132" i="35"/>
  <c r="J132" i="35"/>
  <c r="I132" i="35"/>
  <c r="G132" i="35"/>
  <c r="F132" i="35"/>
  <c r="X131" i="35"/>
  <c r="V131" i="35"/>
  <c r="U131" i="35"/>
  <c r="S131" i="35"/>
  <c r="R131" i="35"/>
  <c r="L131" i="35"/>
  <c r="J131" i="35"/>
  <c r="I131" i="35"/>
  <c r="G131" i="35"/>
  <c r="F131" i="35"/>
  <c r="V127" i="35"/>
  <c r="U127" i="35"/>
  <c r="S127" i="35"/>
  <c r="R127" i="35"/>
  <c r="K127" i="35"/>
  <c r="J127" i="35"/>
  <c r="I127" i="35"/>
  <c r="H127" i="35"/>
  <c r="G127" i="35"/>
  <c r="F127" i="35"/>
  <c r="V126" i="35"/>
  <c r="U126" i="35"/>
  <c r="S126" i="35"/>
  <c r="R126" i="35"/>
  <c r="K126" i="35"/>
  <c r="J126" i="35"/>
  <c r="I126" i="35"/>
  <c r="H126" i="35"/>
  <c r="G126" i="35"/>
  <c r="F126" i="35"/>
  <c r="X125" i="35"/>
  <c r="V125" i="35"/>
  <c r="U125" i="35"/>
  <c r="S125" i="35"/>
  <c r="R125" i="35"/>
  <c r="M125" i="35"/>
  <c r="L125" i="35"/>
  <c r="K125" i="35"/>
  <c r="J125" i="35"/>
  <c r="I125" i="35"/>
  <c r="H125" i="35"/>
  <c r="G125" i="35"/>
  <c r="F125" i="35"/>
  <c r="V120" i="35"/>
  <c r="U120" i="35"/>
  <c r="S120" i="35"/>
  <c r="R120" i="35"/>
  <c r="J120" i="35"/>
  <c r="I120" i="35"/>
  <c r="G120" i="35"/>
  <c r="F120" i="35"/>
  <c r="V119" i="35"/>
  <c r="U119" i="35"/>
  <c r="S119" i="35"/>
  <c r="R119" i="35"/>
  <c r="J119" i="35"/>
  <c r="I119" i="35"/>
  <c r="G119" i="35"/>
  <c r="F119" i="35"/>
  <c r="X118" i="35"/>
  <c r="V118" i="35"/>
  <c r="U118" i="35"/>
  <c r="S118" i="35"/>
  <c r="R118" i="35"/>
  <c r="L118" i="35"/>
  <c r="J118" i="35"/>
  <c r="I118" i="35"/>
  <c r="G118" i="35"/>
  <c r="F118" i="35"/>
  <c r="V114" i="35"/>
  <c r="U114" i="35"/>
  <c r="S114" i="35"/>
  <c r="R114" i="35"/>
  <c r="K114" i="35"/>
  <c r="J114" i="35"/>
  <c r="I114" i="35"/>
  <c r="H114" i="35"/>
  <c r="G114" i="35"/>
  <c r="F114" i="35"/>
  <c r="V113" i="35"/>
  <c r="U113" i="35"/>
  <c r="S113" i="35"/>
  <c r="R113" i="35"/>
  <c r="K113" i="35"/>
  <c r="J113" i="35"/>
  <c r="I113" i="35"/>
  <c r="H113" i="35"/>
  <c r="G113" i="35"/>
  <c r="F113" i="35"/>
  <c r="X112" i="35"/>
  <c r="V112" i="35"/>
  <c r="U112" i="35"/>
  <c r="S112" i="35"/>
  <c r="R112" i="35"/>
  <c r="M112" i="35"/>
  <c r="L112" i="35"/>
  <c r="K112" i="35"/>
  <c r="J112" i="35"/>
  <c r="I112" i="35"/>
  <c r="H112" i="35"/>
  <c r="G112" i="35"/>
  <c r="F112" i="35"/>
  <c r="V107" i="35"/>
  <c r="U107" i="35"/>
  <c r="S107" i="35"/>
  <c r="R107" i="35"/>
  <c r="J107" i="35"/>
  <c r="I107" i="35"/>
  <c r="G107" i="35"/>
  <c r="F107" i="35"/>
  <c r="V106" i="35"/>
  <c r="U106" i="35"/>
  <c r="S106" i="35"/>
  <c r="R106" i="35"/>
  <c r="J106" i="35"/>
  <c r="I106" i="35"/>
  <c r="G106" i="35"/>
  <c r="F106" i="35"/>
  <c r="X105" i="35"/>
  <c r="V105" i="35"/>
  <c r="U105" i="35"/>
  <c r="S105" i="35"/>
  <c r="R105" i="35"/>
  <c r="L105" i="35"/>
  <c r="J105" i="35"/>
  <c r="I105" i="35"/>
  <c r="G105" i="35"/>
  <c r="F105" i="35"/>
  <c r="V101" i="35"/>
  <c r="U101" i="35"/>
  <c r="S101" i="35"/>
  <c r="R101" i="35"/>
  <c r="K101" i="35"/>
  <c r="J101" i="35"/>
  <c r="I101" i="35"/>
  <c r="H101" i="35"/>
  <c r="G101" i="35"/>
  <c r="F101" i="35"/>
  <c r="V100" i="35"/>
  <c r="U100" i="35"/>
  <c r="S100" i="35"/>
  <c r="R100" i="35"/>
  <c r="K100" i="35"/>
  <c r="J100" i="35"/>
  <c r="I100" i="35"/>
  <c r="H100" i="35"/>
  <c r="G100" i="35"/>
  <c r="F100" i="35"/>
  <c r="X99" i="35"/>
  <c r="V99" i="35"/>
  <c r="U99" i="35"/>
  <c r="S99" i="35"/>
  <c r="R99" i="35"/>
  <c r="M99" i="35"/>
  <c r="L99" i="35"/>
  <c r="K99" i="35"/>
  <c r="J99" i="35"/>
  <c r="I99" i="35"/>
  <c r="H99" i="35"/>
  <c r="G99" i="35"/>
  <c r="F99" i="35"/>
  <c r="V94" i="35"/>
  <c r="U94" i="35"/>
  <c r="S94" i="35"/>
  <c r="R94" i="35"/>
  <c r="J94" i="35"/>
  <c r="I94" i="35"/>
  <c r="G94" i="35"/>
  <c r="F94" i="35"/>
  <c r="V93" i="35"/>
  <c r="U93" i="35"/>
  <c r="S93" i="35"/>
  <c r="R93" i="35"/>
  <c r="J93" i="35"/>
  <c r="I93" i="35"/>
  <c r="G93" i="35"/>
  <c r="F93" i="35"/>
  <c r="X92" i="35"/>
  <c r="V92" i="35"/>
  <c r="U92" i="35"/>
  <c r="S92" i="35"/>
  <c r="R92" i="35"/>
  <c r="L92" i="35"/>
  <c r="J92" i="35"/>
  <c r="I92" i="35"/>
  <c r="G92" i="35"/>
  <c r="F92" i="35"/>
  <c r="V88" i="35"/>
  <c r="U88" i="35"/>
  <c r="S88" i="35"/>
  <c r="R88" i="35"/>
  <c r="K88" i="35"/>
  <c r="J88" i="35"/>
  <c r="I88" i="35"/>
  <c r="H88" i="35"/>
  <c r="G88" i="35"/>
  <c r="F88" i="35"/>
  <c r="V87" i="35"/>
  <c r="U87" i="35"/>
  <c r="S87" i="35"/>
  <c r="R87" i="35"/>
  <c r="K87" i="35"/>
  <c r="J87" i="35"/>
  <c r="I87" i="35"/>
  <c r="H87" i="35"/>
  <c r="G87" i="35"/>
  <c r="F87" i="35"/>
  <c r="X86" i="35"/>
  <c r="V86" i="35"/>
  <c r="U86" i="35"/>
  <c r="S86" i="35"/>
  <c r="R86" i="35"/>
  <c r="M86" i="35"/>
  <c r="L86" i="35"/>
  <c r="K86" i="35"/>
  <c r="J86" i="35"/>
  <c r="I86" i="35"/>
  <c r="H86" i="35"/>
  <c r="G86" i="35"/>
  <c r="F86" i="35"/>
  <c r="V81" i="35"/>
  <c r="U81" i="35"/>
  <c r="S81" i="35"/>
  <c r="R81" i="35"/>
  <c r="J81" i="35"/>
  <c r="I81" i="35"/>
  <c r="G81" i="35"/>
  <c r="F81" i="35"/>
  <c r="V80" i="35"/>
  <c r="U80" i="35"/>
  <c r="S80" i="35"/>
  <c r="R80" i="35"/>
  <c r="J80" i="35"/>
  <c r="I80" i="35"/>
  <c r="G80" i="35"/>
  <c r="F80" i="35"/>
  <c r="X79" i="35"/>
  <c r="V79" i="35"/>
  <c r="U79" i="35"/>
  <c r="S79" i="35"/>
  <c r="R79" i="35"/>
  <c r="L79" i="35"/>
  <c r="J79" i="35"/>
  <c r="I79" i="35"/>
  <c r="G79" i="35"/>
  <c r="F79" i="35"/>
  <c r="V75" i="35"/>
  <c r="U75" i="35"/>
  <c r="S75" i="35"/>
  <c r="R75" i="35"/>
  <c r="K75" i="35"/>
  <c r="J75" i="35"/>
  <c r="I75" i="35"/>
  <c r="H75" i="35"/>
  <c r="G75" i="35"/>
  <c r="F75" i="35"/>
  <c r="V74" i="35"/>
  <c r="U74" i="35"/>
  <c r="S74" i="35"/>
  <c r="R74" i="35"/>
  <c r="K74" i="35"/>
  <c r="J74" i="35"/>
  <c r="I74" i="35"/>
  <c r="H74" i="35"/>
  <c r="G74" i="35"/>
  <c r="F74" i="35"/>
  <c r="X73" i="35"/>
  <c r="V73" i="35"/>
  <c r="U73" i="35"/>
  <c r="S73" i="35"/>
  <c r="R73" i="35"/>
  <c r="M73" i="35"/>
  <c r="L73" i="35"/>
  <c r="K73" i="35"/>
  <c r="J73" i="35"/>
  <c r="I73" i="35"/>
  <c r="H73" i="35"/>
  <c r="G73" i="35"/>
  <c r="F73" i="35"/>
  <c r="V263" i="49"/>
  <c r="U263" i="49"/>
  <c r="S263" i="49"/>
  <c r="R263" i="49"/>
  <c r="J263" i="49"/>
  <c r="I263" i="49"/>
  <c r="G263" i="49"/>
  <c r="F263" i="49"/>
  <c r="V262" i="49"/>
  <c r="U262" i="49"/>
  <c r="S262" i="49"/>
  <c r="R262" i="49"/>
  <c r="J262" i="49"/>
  <c r="I262" i="49"/>
  <c r="G262" i="49"/>
  <c r="F262" i="49"/>
  <c r="X261" i="49"/>
  <c r="V261" i="49"/>
  <c r="U261" i="49"/>
  <c r="S261" i="49"/>
  <c r="R261" i="49"/>
  <c r="L261" i="49"/>
  <c r="J261" i="49"/>
  <c r="I261" i="49"/>
  <c r="G261" i="49"/>
  <c r="F261" i="49"/>
  <c r="V257" i="49"/>
  <c r="U257" i="49"/>
  <c r="S257" i="49"/>
  <c r="R257" i="49"/>
  <c r="K257" i="49"/>
  <c r="J257" i="49"/>
  <c r="I257" i="49"/>
  <c r="H257" i="49"/>
  <c r="G257" i="49"/>
  <c r="F257" i="49"/>
  <c r="V256" i="49"/>
  <c r="U256" i="49"/>
  <c r="S256" i="49"/>
  <c r="R256" i="49"/>
  <c r="K256" i="49"/>
  <c r="J256" i="49"/>
  <c r="I256" i="49"/>
  <c r="H256" i="49"/>
  <c r="G256" i="49"/>
  <c r="F256" i="49"/>
  <c r="X255" i="49"/>
  <c r="V255" i="49"/>
  <c r="U255" i="49"/>
  <c r="S255" i="49"/>
  <c r="R255" i="49"/>
  <c r="M255" i="49"/>
  <c r="L255" i="49"/>
  <c r="K255" i="49"/>
  <c r="J255" i="49"/>
  <c r="I255" i="49"/>
  <c r="H255" i="49"/>
  <c r="G255" i="49"/>
  <c r="F255" i="49"/>
  <c r="V250" i="49"/>
  <c r="U250" i="49"/>
  <c r="S250" i="49"/>
  <c r="R250" i="49"/>
  <c r="J250" i="49"/>
  <c r="I250" i="49"/>
  <c r="G250" i="49"/>
  <c r="F250" i="49"/>
  <c r="V249" i="49"/>
  <c r="U249" i="49"/>
  <c r="S249" i="49"/>
  <c r="R249" i="49"/>
  <c r="J249" i="49"/>
  <c r="I249" i="49"/>
  <c r="G249" i="49"/>
  <c r="F249" i="49"/>
  <c r="X248" i="49"/>
  <c r="V248" i="49"/>
  <c r="U248" i="49"/>
  <c r="S248" i="49"/>
  <c r="R248" i="49"/>
  <c r="L248" i="49"/>
  <c r="J248" i="49"/>
  <c r="I248" i="49"/>
  <c r="G248" i="49"/>
  <c r="F248" i="49"/>
  <c r="V244" i="49"/>
  <c r="U244" i="49"/>
  <c r="S244" i="49"/>
  <c r="R244" i="49"/>
  <c r="K244" i="49"/>
  <c r="J244" i="49"/>
  <c r="I244" i="49"/>
  <c r="H244" i="49"/>
  <c r="G244" i="49"/>
  <c r="F244" i="49"/>
  <c r="V243" i="49"/>
  <c r="U243" i="49"/>
  <c r="S243" i="49"/>
  <c r="R243" i="49"/>
  <c r="K243" i="49"/>
  <c r="J243" i="49"/>
  <c r="I243" i="49"/>
  <c r="H243" i="49"/>
  <c r="G243" i="49"/>
  <c r="F243" i="49"/>
  <c r="X242" i="49"/>
  <c r="V242" i="49"/>
  <c r="U242" i="49"/>
  <c r="S242" i="49"/>
  <c r="R242" i="49"/>
  <c r="M242" i="49"/>
  <c r="L242" i="49"/>
  <c r="K242" i="49"/>
  <c r="J242" i="49"/>
  <c r="I242" i="49"/>
  <c r="H242" i="49"/>
  <c r="G242" i="49"/>
  <c r="F242" i="49"/>
  <c r="V237" i="49"/>
  <c r="U237" i="49"/>
  <c r="S237" i="49"/>
  <c r="R237" i="49"/>
  <c r="J237" i="49"/>
  <c r="I237" i="49"/>
  <c r="G237" i="49"/>
  <c r="F237" i="49"/>
  <c r="V236" i="49"/>
  <c r="U236" i="49"/>
  <c r="S236" i="49"/>
  <c r="R236" i="49"/>
  <c r="J236" i="49"/>
  <c r="I236" i="49"/>
  <c r="G236" i="49"/>
  <c r="F236" i="49"/>
  <c r="X235" i="49"/>
  <c r="V235" i="49"/>
  <c r="U235" i="49"/>
  <c r="S235" i="49"/>
  <c r="R235" i="49"/>
  <c r="L235" i="49"/>
  <c r="J235" i="49"/>
  <c r="I235" i="49"/>
  <c r="G235" i="49"/>
  <c r="F235" i="49"/>
  <c r="V231" i="49"/>
  <c r="U231" i="49"/>
  <c r="S231" i="49"/>
  <c r="R231" i="49"/>
  <c r="K231" i="49"/>
  <c r="J231" i="49"/>
  <c r="I231" i="49"/>
  <c r="H231" i="49"/>
  <c r="G231" i="49"/>
  <c r="F231" i="49"/>
  <c r="V230" i="49"/>
  <c r="U230" i="49"/>
  <c r="S230" i="49"/>
  <c r="R230" i="49"/>
  <c r="K230" i="49"/>
  <c r="J230" i="49"/>
  <c r="I230" i="49"/>
  <c r="H230" i="49"/>
  <c r="G230" i="49"/>
  <c r="F230" i="49"/>
  <c r="X229" i="49"/>
  <c r="V229" i="49"/>
  <c r="U229" i="49"/>
  <c r="S229" i="49"/>
  <c r="R229" i="49"/>
  <c r="M229" i="49"/>
  <c r="L229" i="49"/>
  <c r="K229" i="49"/>
  <c r="J229" i="49"/>
  <c r="I229" i="49"/>
  <c r="H229" i="49"/>
  <c r="G229" i="49"/>
  <c r="F229" i="49"/>
  <c r="V224" i="49"/>
  <c r="U224" i="49"/>
  <c r="S224" i="49"/>
  <c r="R224" i="49"/>
  <c r="J224" i="49"/>
  <c r="I224" i="49"/>
  <c r="G224" i="49"/>
  <c r="F224" i="49"/>
  <c r="V223" i="49"/>
  <c r="U223" i="49"/>
  <c r="S223" i="49"/>
  <c r="R223" i="49"/>
  <c r="J223" i="49"/>
  <c r="I223" i="49"/>
  <c r="G223" i="49"/>
  <c r="F223" i="49"/>
  <c r="X222" i="49"/>
  <c r="V222" i="49"/>
  <c r="U222" i="49"/>
  <c r="S222" i="49"/>
  <c r="R222" i="49"/>
  <c r="L222" i="49"/>
  <c r="J222" i="49"/>
  <c r="I222" i="49"/>
  <c r="G222" i="49"/>
  <c r="F222" i="49"/>
  <c r="V218" i="49"/>
  <c r="U218" i="49"/>
  <c r="S218" i="49"/>
  <c r="R218" i="49"/>
  <c r="K218" i="49"/>
  <c r="J218" i="49"/>
  <c r="I218" i="49"/>
  <c r="H218" i="49"/>
  <c r="G218" i="49"/>
  <c r="F218" i="49"/>
  <c r="V217" i="49"/>
  <c r="U217" i="49"/>
  <c r="S217" i="49"/>
  <c r="R217" i="49"/>
  <c r="K217" i="49"/>
  <c r="J217" i="49"/>
  <c r="I217" i="49"/>
  <c r="H217" i="49"/>
  <c r="G217" i="49"/>
  <c r="F217" i="49"/>
  <c r="X216" i="49"/>
  <c r="V216" i="49"/>
  <c r="U216" i="49"/>
  <c r="S216" i="49"/>
  <c r="R216" i="49"/>
  <c r="M216" i="49"/>
  <c r="L216" i="49"/>
  <c r="K216" i="49"/>
  <c r="J216" i="49"/>
  <c r="I216" i="49"/>
  <c r="H216" i="49"/>
  <c r="G216" i="49"/>
  <c r="F216" i="49"/>
  <c r="V211" i="49"/>
  <c r="U211" i="49"/>
  <c r="S211" i="49"/>
  <c r="R211" i="49"/>
  <c r="J211" i="49"/>
  <c r="I211" i="49"/>
  <c r="G211" i="49"/>
  <c r="F211" i="49"/>
  <c r="V210" i="49"/>
  <c r="U210" i="49"/>
  <c r="S210" i="49"/>
  <c r="R210" i="49"/>
  <c r="J210" i="49"/>
  <c r="I210" i="49"/>
  <c r="G210" i="49"/>
  <c r="F210" i="49"/>
  <c r="X209" i="49"/>
  <c r="V209" i="49"/>
  <c r="U209" i="49"/>
  <c r="S209" i="49"/>
  <c r="R209" i="49"/>
  <c r="L209" i="49"/>
  <c r="J209" i="49"/>
  <c r="I209" i="49"/>
  <c r="G209" i="49"/>
  <c r="F209" i="49"/>
  <c r="V205" i="49"/>
  <c r="U205" i="49"/>
  <c r="S205" i="49"/>
  <c r="R205" i="49"/>
  <c r="K205" i="49"/>
  <c r="J205" i="49"/>
  <c r="I205" i="49"/>
  <c r="H205" i="49"/>
  <c r="G205" i="49"/>
  <c r="F205" i="49"/>
  <c r="V204" i="49"/>
  <c r="U204" i="49"/>
  <c r="S204" i="49"/>
  <c r="R204" i="49"/>
  <c r="K204" i="49"/>
  <c r="J204" i="49"/>
  <c r="I204" i="49"/>
  <c r="H204" i="49"/>
  <c r="G204" i="49"/>
  <c r="F204" i="49"/>
  <c r="X203" i="49"/>
  <c r="V203" i="49"/>
  <c r="U203" i="49"/>
  <c r="S203" i="49"/>
  <c r="R203" i="49"/>
  <c r="M203" i="49"/>
  <c r="L203" i="49"/>
  <c r="K203" i="49"/>
  <c r="J203" i="49"/>
  <c r="I203" i="49"/>
  <c r="H203" i="49"/>
  <c r="G203" i="49"/>
  <c r="F203" i="49"/>
  <c r="V198" i="49"/>
  <c r="U198" i="49"/>
  <c r="S198" i="49"/>
  <c r="R198" i="49"/>
  <c r="J198" i="49"/>
  <c r="I198" i="49"/>
  <c r="G198" i="49"/>
  <c r="F198" i="49"/>
  <c r="V197" i="49"/>
  <c r="U197" i="49"/>
  <c r="S197" i="49"/>
  <c r="R197" i="49"/>
  <c r="J197" i="49"/>
  <c r="I197" i="49"/>
  <c r="G197" i="49"/>
  <c r="F197" i="49"/>
  <c r="X196" i="49"/>
  <c r="V196" i="49"/>
  <c r="U196" i="49"/>
  <c r="S196" i="49"/>
  <c r="R196" i="49"/>
  <c r="L196" i="49"/>
  <c r="J196" i="49"/>
  <c r="I196" i="49"/>
  <c r="G196" i="49"/>
  <c r="F196" i="49"/>
  <c r="V192" i="49"/>
  <c r="U192" i="49"/>
  <c r="S192" i="49"/>
  <c r="R192" i="49"/>
  <c r="K192" i="49"/>
  <c r="J192" i="49"/>
  <c r="I192" i="49"/>
  <c r="H192" i="49"/>
  <c r="G192" i="49"/>
  <c r="F192" i="49"/>
  <c r="V191" i="49"/>
  <c r="U191" i="49"/>
  <c r="S191" i="49"/>
  <c r="R191" i="49"/>
  <c r="K191" i="49"/>
  <c r="J191" i="49"/>
  <c r="I191" i="49"/>
  <c r="H191" i="49"/>
  <c r="G191" i="49"/>
  <c r="F191" i="49"/>
  <c r="X190" i="49"/>
  <c r="V190" i="49"/>
  <c r="U190" i="49"/>
  <c r="S190" i="49"/>
  <c r="R190" i="49"/>
  <c r="M190" i="49"/>
  <c r="L190" i="49"/>
  <c r="K190" i="49"/>
  <c r="J190" i="49"/>
  <c r="I190" i="49"/>
  <c r="H190" i="49"/>
  <c r="G190" i="49"/>
  <c r="F190" i="49"/>
  <c r="V185" i="49"/>
  <c r="U185" i="49"/>
  <c r="S185" i="49"/>
  <c r="R185" i="49"/>
  <c r="J185" i="49"/>
  <c r="I185" i="49"/>
  <c r="G185" i="49"/>
  <c r="F185" i="49"/>
  <c r="V184" i="49"/>
  <c r="U184" i="49"/>
  <c r="S184" i="49"/>
  <c r="R184" i="49"/>
  <c r="J184" i="49"/>
  <c r="I184" i="49"/>
  <c r="G184" i="49"/>
  <c r="F184" i="49"/>
  <c r="X183" i="49"/>
  <c r="V183" i="49"/>
  <c r="U183" i="49"/>
  <c r="S183" i="49"/>
  <c r="R183" i="49"/>
  <c r="L183" i="49"/>
  <c r="J183" i="49"/>
  <c r="I183" i="49"/>
  <c r="G183" i="49"/>
  <c r="F183" i="49"/>
  <c r="V179" i="49"/>
  <c r="U179" i="49"/>
  <c r="S179" i="49"/>
  <c r="R179" i="49"/>
  <c r="K179" i="49"/>
  <c r="J179" i="49"/>
  <c r="I179" i="49"/>
  <c r="H179" i="49"/>
  <c r="G179" i="49"/>
  <c r="F179" i="49"/>
  <c r="V178" i="49"/>
  <c r="U178" i="49"/>
  <c r="S178" i="49"/>
  <c r="R178" i="49"/>
  <c r="K178" i="49"/>
  <c r="J178" i="49"/>
  <c r="I178" i="49"/>
  <c r="H178" i="49"/>
  <c r="G178" i="49"/>
  <c r="F178" i="49"/>
  <c r="X177" i="49"/>
  <c r="V177" i="49"/>
  <c r="U177" i="49"/>
  <c r="S177" i="49"/>
  <c r="R177" i="49"/>
  <c r="M177" i="49"/>
  <c r="L177" i="49"/>
  <c r="K177" i="49"/>
  <c r="J177" i="49"/>
  <c r="I177" i="49"/>
  <c r="H177" i="49"/>
  <c r="G177" i="49"/>
  <c r="F177" i="49"/>
  <c r="V172" i="49"/>
  <c r="U172" i="49"/>
  <c r="S172" i="49"/>
  <c r="R172" i="49"/>
  <c r="J172" i="49"/>
  <c r="I172" i="49"/>
  <c r="G172" i="49"/>
  <c r="F172" i="49"/>
  <c r="V171" i="49"/>
  <c r="U171" i="49"/>
  <c r="S171" i="49"/>
  <c r="R171" i="49"/>
  <c r="J171" i="49"/>
  <c r="I171" i="49"/>
  <c r="G171" i="49"/>
  <c r="F171" i="49"/>
  <c r="X170" i="49"/>
  <c r="V170" i="49"/>
  <c r="U170" i="49"/>
  <c r="S170" i="49"/>
  <c r="R170" i="49"/>
  <c r="L170" i="49"/>
  <c r="J170" i="49"/>
  <c r="I170" i="49"/>
  <c r="G170" i="49"/>
  <c r="F170" i="49"/>
  <c r="V166" i="49"/>
  <c r="U166" i="49"/>
  <c r="S166" i="49"/>
  <c r="R166" i="49"/>
  <c r="K166" i="49"/>
  <c r="J166" i="49"/>
  <c r="I166" i="49"/>
  <c r="H166" i="49"/>
  <c r="G166" i="49"/>
  <c r="F166" i="49"/>
  <c r="V165" i="49"/>
  <c r="U165" i="49"/>
  <c r="S165" i="49"/>
  <c r="R165" i="49"/>
  <c r="K165" i="49"/>
  <c r="J165" i="49"/>
  <c r="I165" i="49"/>
  <c r="H165" i="49"/>
  <c r="G165" i="49"/>
  <c r="F165" i="49"/>
  <c r="X164" i="49"/>
  <c r="V164" i="49"/>
  <c r="U164" i="49"/>
  <c r="S164" i="49"/>
  <c r="R164" i="49"/>
  <c r="M164" i="49"/>
  <c r="L164" i="49"/>
  <c r="K164" i="49"/>
  <c r="J164" i="49"/>
  <c r="I164" i="49"/>
  <c r="H164" i="49"/>
  <c r="G164" i="49"/>
  <c r="F164" i="49"/>
  <c r="V159" i="49"/>
  <c r="U159" i="49"/>
  <c r="S159" i="49"/>
  <c r="R159" i="49"/>
  <c r="J159" i="49"/>
  <c r="I159" i="49"/>
  <c r="G159" i="49"/>
  <c r="F159" i="49"/>
  <c r="V158" i="49"/>
  <c r="U158" i="49"/>
  <c r="S158" i="49"/>
  <c r="R158" i="49"/>
  <c r="J158" i="49"/>
  <c r="I158" i="49"/>
  <c r="G158" i="49"/>
  <c r="F158" i="49"/>
  <c r="X157" i="49"/>
  <c r="V157" i="49"/>
  <c r="U157" i="49"/>
  <c r="S157" i="49"/>
  <c r="R157" i="49"/>
  <c r="L157" i="49"/>
  <c r="J157" i="49"/>
  <c r="I157" i="49"/>
  <c r="G157" i="49"/>
  <c r="F157" i="49"/>
  <c r="V153" i="49"/>
  <c r="U153" i="49"/>
  <c r="S153" i="49"/>
  <c r="R153" i="49"/>
  <c r="K153" i="49"/>
  <c r="J153" i="49"/>
  <c r="I153" i="49"/>
  <c r="H153" i="49"/>
  <c r="G153" i="49"/>
  <c r="F153" i="49"/>
  <c r="V152" i="49"/>
  <c r="U152" i="49"/>
  <c r="S152" i="49"/>
  <c r="R152" i="49"/>
  <c r="K152" i="49"/>
  <c r="J152" i="49"/>
  <c r="I152" i="49"/>
  <c r="H152" i="49"/>
  <c r="G152" i="49"/>
  <c r="F152" i="49"/>
  <c r="X151" i="49"/>
  <c r="V151" i="49"/>
  <c r="U151" i="49"/>
  <c r="S151" i="49"/>
  <c r="R151" i="49"/>
  <c r="M151" i="49"/>
  <c r="L151" i="49"/>
  <c r="K151" i="49"/>
  <c r="J151" i="49"/>
  <c r="I151" i="49"/>
  <c r="H151" i="49"/>
  <c r="G151" i="49"/>
  <c r="F151" i="49"/>
  <c r="V146" i="49"/>
  <c r="U146" i="49"/>
  <c r="S146" i="49"/>
  <c r="R146" i="49"/>
  <c r="J146" i="49"/>
  <c r="I146" i="49"/>
  <c r="G146" i="49"/>
  <c r="F146" i="49"/>
  <c r="V145" i="49"/>
  <c r="U145" i="49"/>
  <c r="S145" i="49"/>
  <c r="R145" i="49"/>
  <c r="J145" i="49"/>
  <c r="I145" i="49"/>
  <c r="G145" i="49"/>
  <c r="F145" i="49"/>
  <c r="X144" i="49"/>
  <c r="V144" i="49"/>
  <c r="U144" i="49"/>
  <c r="S144" i="49"/>
  <c r="R144" i="49"/>
  <c r="L144" i="49"/>
  <c r="J144" i="49"/>
  <c r="I144" i="49"/>
  <c r="G144" i="49"/>
  <c r="F144" i="49"/>
  <c r="V140" i="49"/>
  <c r="U140" i="49"/>
  <c r="S140" i="49"/>
  <c r="R140" i="49"/>
  <c r="K140" i="49"/>
  <c r="J140" i="49"/>
  <c r="I140" i="49"/>
  <c r="H140" i="49"/>
  <c r="G140" i="49"/>
  <c r="F140" i="49"/>
  <c r="V139" i="49"/>
  <c r="U139" i="49"/>
  <c r="S139" i="49"/>
  <c r="R139" i="49"/>
  <c r="K139" i="49"/>
  <c r="J139" i="49"/>
  <c r="I139" i="49"/>
  <c r="H139" i="49"/>
  <c r="G139" i="49"/>
  <c r="F139" i="49"/>
  <c r="X138" i="49"/>
  <c r="V138" i="49"/>
  <c r="U138" i="49"/>
  <c r="S138" i="49"/>
  <c r="R138" i="49"/>
  <c r="M138" i="49"/>
  <c r="L138" i="49"/>
  <c r="K138" i="49"/>
  <c r="J138" i="49"/>
  <c r="I138" i="49"/>
  <c r="H138" i="49"/>
  <c r="G138" i="49"/>
  <c r="F138" i="49"/>
  <c r="V133" i="49"/>
  <c r="U133" i="49"/>
  <c r="S133" i="49"/>
  <c r="R133" i="49"/>
  <c r="J133" i="49"/>
  <c r="I133" i="49"/>
  <c r="G133" i="49"/>
  <c r="F133" i="49"/>
  <c r="V132" i="49"/>
  <c r="U132" i="49"/>
  <c r="S132" i="49"/>
  <c r="R132" i="49"/>
  <c r="J132" i="49"/>
  <c r="I132" i="49"/>
  <c r="G132" i="49"/>
  <c r="F132" i="49"/>
  <c r="X131" i="49"/>
  <c r="V131" i="49"/>
  <c r="U131" i="49"/>
  <c r="S131" i="49"/>
  <c r="R131" i="49"/>
  <c r="L131" i="49"/>
  <c r="J131" i="49"/>
  <c r="I131" i="49"/>
  <c r="G131" i="49"/>
  <c r="F131" i="49"/>
  <c r="V127" i="49"/>
  <c r="U127" i="49"/>
  <c r="S127" i="49"/>
  <c r="R127" i="49"/>
  <c r="K127" i="49"/>
  <c r="J127" i="49"/>
  <c r="I127" i="49"/>
  <c r="H127" i="49"/>
  <c r="G127" i="49"/>
  <c r="F127" i="49"/>
  <c r="V126" i="49"/>
  <c r="U126" i="49"/>
  <c r="S126" i="49"/>
  <c r="R126" i="49"/>
  <c r="K126" i="49"/>
  <c r="J126" i="49"/>
  <c r="I126" i="49"/>
  <c r="H126" i="49"/>
  <c r="G126" i="49"/>
  <c r="F126" i="49"/>
  <c r="X125" i="49"/>
  <c r="V125" i="49"/>
  <c r="U125" i="49"/>
  <c r="S125" i="49"/>
  <c r="R125" i="49"/>
  <c r="M125" i="49"/>
  <c r="L125" i="49"/>
  <c r="K125" i="49"/>
  <c r="J125" i="49"/>
  <c r="I125" i="49"/>
  <c r="H125" i="49"/>
  <c r="G125" i="49"/>
  <c r="F125" i="49"/>
  <c r="V120" i="49"/>
  <c r="U120" i="49"/>
  <c r="S120" i="49"/>
  <c r="R120" i="49"/>
  <c r="J120" i="49"/>
  <c r="I120" i="49"/>
  <c r="G120" i="49"/>
  <c r="F120" i="49"/>
  <c r="V119" i="49"/>
  <c r="U119" i="49"/>
  <c r="S119" i="49"/>
  <c r="R119" i="49"/>
  <c r="J119" i="49"/>
  <c r="I119" i="49"/>
  <c r="G119" i="49"/>
  <c r="F119" i="49"/>
  <c r="X118" i="49"/>
  <c r="V118" i="49"/>
  <c r="U118" i="49"/>
  <c r="S118" i="49"/>
  <c r="R118" i="49"/>
  <c r="L118" i="49"/>
  <c r="J118" i="49"/>
  <c r="I118" i="49"/>
  <c r="G118" i="49"/>
  <c r="F118" i="49"/>
  <c r="V114" i="49"/>
  <c r="U114" i="49"/>
  <c r="S114" i="49"/>
  <c r="R114" i="49"/>
  <c r="K114" i="49"/>
  <c r="J114" i="49"/>
  <c r="I114" i="49"/>
  <c r="H114" i="49"/>
  <c r="G114" i="49"/>
  <c r="F114" i="49"/>
  <c r="V113" i="49"/>
  <c r="U113" i="49"/>
  <c r="S113" i="49"/>
  <c r="R113" i="49"/>
  <c r="K113" i="49"/>
  <c r="J113" i="49"/>
  <c r="I113" i="49"/>
  <c r="H113" i="49"/>
  <c r="G113" i="49"/>
  <c r="F113" i="49"/>
  <c r="X112" i="49"/>
  <c r="V112" i="49"/>
  <c r="U112" i="49"/>
  <c r="S112" i="49"/>
  <c r="R112" i="49"/>
  <c r="M112" i="49"/>
  <c r="L112" i="49"/>
  <c r="K112" i="49"/>
  <c r="J112" i="49"/>
  <c r="I112" i="49"/>
  <c r="H112" i="49"/>
  <c r="G112" i="49"/>
  <c r="F112" i="49"/>
  <c r="V107" i="49"/>
  <c r="U107" i="49"/>
  <c r="S107" i="49"/>
  <c r="R107" i="49"/>
  <c r="J107" i="49"/>
  <c r="I107" i="49"/>
  <c r="G107" i="49"/>
  <c r="F107" i="49"/>
  <c r="V106" i="49"/>
  <c r="U106" i="49"/>
  <c r="S106" i="49"/>
  <c r="R106" i="49"/>
  <c r="J106" i="49"/>
  <c r="I106" i="49"/>
  <c r="G106" i="49"/>
  <c r="F106" i="49"/>
  <c r="X105" i="49"/>
  <c r="V105" i="49"/>
  <c r="U105" i="49"/>
  <c r="S105" i="49"/>
  <c r="R105" i="49"/>
  <c r="L105" i="49"/>
  <c r="J105" i="49"/>
  <c r="I105" i="49"/>
  <c r="G105" i="49"/>
  <c r="F105" i="49"/>
  <c r="V101" i="49"/>
  <c r="U101" i="49"/>
  <c r="S101" i="49"/>
  <c r="R101" i="49"/>
  <c r="K101" i="49"/>
  <c r="J101" i="49"/>
  <c r="I101" i="49"/>
  <c r="H101" i="49"/>
  <c r="G101" i="49"/>
  <c r="F101" i="49"/>
  <c r="V100" i="49"/>
  <c r="U100" i="49"/>
  <c r="S100" i="49"/>
  <c r="R100" i="49"/>
  <c r="K100" i="49"/>
  <c r="J100" i="49"/>
  <c r="I100" i="49"/>
  <c r="H100" i="49"/>
  <c r="G100" i="49"/>
  <c r="F100" i="49"/>
  <c r="X99" i="49"/>
  <c r="V99" i="49"/>
  <c r="U99" i="49"/>
  <c r="S99" i="49"/>
  <c r="R99" i="49"/>
  <c r="M99" i="49"/>
  <c r="L99" i="49"/>
  <c r="K99" i="49"/>
  <c r="J99" i="49"/>
  <c r="I99" i="49"/>
  <c r="H99" i="49"/>
  <c r="G99" i="49"/>
  <c r="F99" i="49"/>
  <c r="V94" i="49"/>
  <c r="U94" i="49"/>
  <c r="S94" i="49"/>
  <c r="R94" i="49"/>
  <c r="J94" i="49"/>
  <c r="I94" i="49"/>
  <c r="G94" i="49"/>
  <c r="F94" i="49"/>
  <c r="V93" i="49"/>
  <c r="U93" i="49"/>
  <c r="S93" i="49"/>
  <c r="R93" i="49"/>
  <c r="J93" i="49"/>
  <c r="I93" i="49"/>
  <c r="G93" i="49"/>
  <c r="F93" i="49"/>
  <c r="X92" i="49"/>
  <c r="V92" i="49"/>
  <c r="U92" i="49"/>
  <c r="S92" i="49"/>
  <c r="R92" i="49"/>
  <c r="L92" i="49"/>
  <c r="J92" i="49"/>
  <c r="I92" i="49"/>
  <c r="G92" i="49"/>
  <c r="F92" i="49"/>
  <c r="V88" i="49"/>
  <c r="U88" i="49"/>
  <c r="S88" i="49"/>
  <c r="R88" i="49"/>
  <c r="K88" i="49"/>
  <c r="J88" i="49"/>
  <c r="I88" i="49"/>
  <c r="H88" i="49"/>
  <c r="G88" i="49"/>
  <c r="F88" i="49"/>
  <c r="V87" i="49"/>
  <c r="U87" i="49"/>
  <c r="S87" i="49"/>
  <c r="R87" i="49"/>
  <c r="K87" i="49"/>
  <c r="J87" i="49"/>
  <c r="I87" i="49"/>
  <c r="H87" i="49"/>
  <c r="G87" i="49"/>
  <c r="F87" i="49"/>
  <c r="X86" i="49"/>
  <c r="V86" i="49"/>
  <c r="U86" i="49"/>
  <c r="S86" i="49"/>
  <c r="R86" i="49"/>
  <c r="M86" i="49"/>
  <c r="L86" i="49"/>
  <c r="K86" i="49"/>
  <c r="J86" i="49"/>
  <c r="I86" i="49"/>
  <c r="H86" i="49"/>
  <c r="G86" i="49"/>
  <c r="F86" i="49"/>
  <c r="V81" i="49"/>
  <c r="U81" i="49"/>
  <c r="S81" i="49"/>
  <c r="R81" i="49"/>
  <c r="J81" i="49"/>
  <c r="I81" i="49"/>
  <c r="G81" i="49"/>
  <c r="F81" i="49"/>
  <c r="V80" i="49"/>
  <c r="U80" i="49"/>
  <c r="S80" i="49"/>
  <c r="R80" i="49"/>
  <c r="J80" i="49"/>
  <c r="I80" i="49"/>
  <c r="G80" i="49"/>
  <c r="F80" i="49"/>
  <c r="X79" i="49"/>
  <c r="V79" i="49"/>
  <c r="U79" i="49"/>
  <c r="S79" i="49"/>
  <c r="R79" i="49"/>
  <c r="L79" i="49"/>
  <c r="J79" i="49"/>
  <c r="I79" i="49"/>
  <c r="G79" i="49"/>
  <c r="F79" i="49"/>
  <c r="V75" i="49"/>
  <c r="U75" i="49"/>
  <c r="S75" i="49"/>
  <c r="R75" i="49"/>
  <c r="K75" i="49"/>
  <c r="J75" i="49"/>
  <c r="I75" i="49"/>
  <c r="H75" i="49"/>
  <c r="G75" i="49"/>
  <c r="F75" i="49"/>
  <c r="V74" i="49"/>
  <c r="U74" i="49"/>
  <c r="S74" i="49"/>
  <c r="R74" i="49"/>
  <c r="K74" i="49"/>
  <c r="J74" i="49"/>
  <c r="I74" i="49"/>
  <c r="H74" i="49"/>
  <c r="G74" i="49"/>
  <c r="F74" i="49"/>
  <c r="X73" i="49"/>
  <c r="V73" i="49"/>
  <c r="U73" i="49"/>
  <c r="S73" i="49"/>
  <c r="R73" i="49"/>
  <c r="M73" i="49"/>
  <c r="L73" i="49"/>
  <c r="K73" i="49"/>
  <c r="J73" i="49"/>
  <c r="I73" i="49"/>
  <c r="H73" i="49"/>
  <c r="G73" i="49"/>
  <c r="F73" i="49"/>
  <c r="V263" i="34"/>
  <c r="U263" i="34"/>
  <c r="S263" i="34"/>
  <c r="R263" i="34"/>
  <c r="J263" i="34"/>
  <c r="I263" i="34"/>
  <c r="G263" i="34"/>
  <c r="F263" i="34"/>
  <c r="V262" i="34"/>
  <c r="U262" i="34"/>
  <c r="S262" i="34"/>
  <c r="R262" i="34"/>
  <c r="J262" i="34"/>
  <c r="I262" i="34"/>
  <c r="G262" i="34"/>
  <c r="F262" i="34"/>
  <c r="X261" i="34"/>
  <c r="V261" i="34"/>
  <c r="U261" i="34"/>
  <c r="S261" i="34"/>
  <c r="R261" i="34"/>
  <c r="L261" i="34"/>
  <c r="J261" i="34"/>
  <c r="I261" i="34"/>
  <c r="G261" i="34"/>
  <c r="F261" i="34"/>
  <c r="V257" i="34"/>
  <c r="U257" i="34"/>
  <c r="S257" i="34"/>
  <c r="R257" i="34"/>
  <c r="K257" i="34"/>
  <c r="J257" i="34"/>
  <c r="I257" i="34"/>
  <c r="H257" i="34"/>
  <c r="G257" i="34"/>
  <c r="F257" i="34"/>
  <c r="V256" i="34"/>
  <c r="U256" i="34"/>
  <c r="S256" i="34"/>
  <c r="R256" i="34"/>
  <c r="K256" i="34"/>
  <c r="J256" i="34"/>
  <c r="I256" i="34"/>
  <c r="H256" i="34"/>
  <c r="G256" i="34"/>
  <c r="F256" i="34"/>
  <c r="X255" i="34"/>
  <c r="V255" i="34"/>
  <c r="U255" i="34"/>
  <c r="S255" i="34"/>
  <c r="R255" i="34"/>
  <c r="M255" i="34"/>
  <c r="L255" i="34"/>
  <c r="K255" i="34"/>
  <c r="J255" i="34"/>
  <c r="I255" i="34"/>
  <c r="H255" i="34"/>
  <c r="G255" i="34"/>
  <c r="F255" i="34"/>
  <c r="V250" i="34"/>
  <c r="U250" i="34"/>
  <c r="S250" i="34"/>
  <c r="R250" i="34"/>
  <c r="J250" i="34"/>
  <c r="I250" i="34"/>
  <c r="G250" i="34"/>
  <c r="F250" i="34"/>
  <c r="V249" i="34"/>
  <c r="U249" i="34"/>
  <c r="S249" i="34"/>
  <c r="R249" i="34"/>
  <c r="J249" i="34"/>
  <c r="I249" i="34"/>
  <c r="G249" i="34"/>
  <c r="F249" i="34"/>
  <c r="X248" i="34"/>
  <c r="V248" i="34"/>
  <c r="U248" i="34"/>
  <c r="S248" i="34"/>
  <c r="R248" i="34"/>
  <c r="L248" i="34"/>
  <c r="J248" i="34"/>
  <c r="I248" i="34"/>
  <c r="G248" i="34"/>
  <c r="F248" i="34"/>
  <c r="V244" i="34"/>
  <c r="U244" i="34"/>
  <c r="S244" i="34"/>
  <c r="R244" i="34"/>
  <c r="K244" i="34"/>
  <c r="J244" i="34"/>
  <c r="I244" i="34"/>
  <c r="H244" i="34"/>
  <c r="G244" i="34"/>
  <c r="F244" i="34"/>
  <c r="V243" i="34"/>
  <c r="U243" i="34"/>
  <c r="S243" i="34"/>
  <c r="R243" i="34"/>
  <c r="K243" i="34"/>
  <c r="J243" i="34"/>
  <c r="I243" i="34"/>
  <c r="H243" i="34"/>
  <c r="G243" i="34"/>
  <c r="F243" i="34"/>
  <c r="X242" i="34"/>
  <c r="V242" i="34"/>
  <c r="U242" i="34"/>
  <c r="S242" i="34"/>
  <c r="R242" i="34"/>
  <c r="M242" i="34"/>
  <c r="L242" i="34"/>
  <c r="K242" i="34"/>
  <c r="J242" i="34"/>
  <c r="I242" i="34"/>
  <c r="H242" i="34"/>
  <c r="G242" i="34"/>
  <c r="F242" i="34"/>
  <c r="V237" i="34"/>
  <c r="U237" i="34"/>
  <c r="S237" i="34"/>
  <c r="R237" i="34"/>
  <c r="J237" i="34"/>
  <c r="I237" i="34"/>
  <c r="G237" i="34"/>
  <c r="F237" i="34"/>
  <c r="V236" i="34"/>
  <c r="U236" i="34"/>
  <c r="S236" i="34"/>
  <c r="R236" i="34"/>
  <c r="J236" i="34"/>
  <c r="I236" i="34"/>
  <c r="G236" i="34"/>
  <c r="F236" i="34"/>
  <c r="X235" i="34"/>
  <c r="V235" i="34"/>
  <c r="U235" i="34"/>
  <c r="S235" i="34"/>
  <c r="R235" i="34"/>
  <c r="L235" i="34"/>
  <c r="J235" i="34"/>
  <c r="I235" i="34"/>
  <c r="G235" i="34"/>
  <c r="F235" i="34"/>
  <c r="V231" i="34"/>
  <c r="U231" i="34"/>
  <c r="S231" i="34"/>
  <c r="R231" i="34"/>
  <c r="K231" i="34"/>
  <c r="J231" i="34"/>
  <c r="I231" i="34"/>
  <c r="H231" i="34"/>
  <c r="G231" i="34"/>
  <c r="F231" i="34"/>
  <c r="V230" i="34"/>
  <c r="U230" i="34"/>
  <c r="S230" i="34"/>
  <c r="R230" i="34"/>
  <c r="K230" i="34"/>
  <c r="J230" i="34"/>
  <c r="I230" i="34"/>
  <c r="H230" i="34"/>
  <c r="G230" i="34"/>
  <c r="F230" i="34"/>
  <c r="X229" i="34"/>
  <c r="V229" i="34"/>
  <c r="U229" i="34"/>
  <c r="S229" i="34"/>
  <c r="R229" i="34"/>
  <c r="M229" i="34"/>
  <c r="L229" i="34"/>
  <c r="K229" i="34"/>
  <c r="J229" i="34"/>
  <c r="I229" i="34"/>
  <c r="H229" i="34"/>
  <c r="G229" i="34"/>
  <c r="F229" i="34"/>
  <c r="V224" i="34"/>
  <c r="U224" i="34"/>
  <c r="S224" i="34"/>
  <c r="R224" i="34"/>
  <c r="J224" i="34"/>
  <c r="I224" i="34"/>
  <c r="G224" i="34"/>
  <c r="F224" i="34"/>
  <c r="V223" i="34"/>
  <c r="U223" i="34"/>
  <c r="S223" i="34"/>
  <c r="R223" i="34"/>
  <c r="J223" i="34"/>
  <c r="I223" i="34"/>
  <c r="G223" i="34"/>
  <c r="F223" i="34"/>
  <c r="X222" i="34"/>
  <c r="V222" i="34"/>
  <c r="U222" i="34"/>
  <c r="S222" i="34"/>
  <c r="R222" i="34"/>
  <c r="L222" i="34"/>
  <c r="J222" i="34"/>
  <c r="I222" i="34"/>
  <c r="G222" i="34"/>
  <c r="F222" i="34"/>
  <c r="V218" i="34"/>
  <c r="U218" i="34"/>
  <c r="S218" i="34"/>
  <c r="R218" i="34"/>
  <c r="K218" i="34"/>
  <c r="J218" i="34"/>
  <c r="I218" i="34"/>
  <c r="H218" i="34"/>
  <c r="G218" i="34"/>
  <c r="F218" i="34"/>
  <c r="V217" i="34"/>
  <c r="U217" i="34"/>
  <c r="S217" i="34"/>
  <c r="R217" i="34"/>
  <c r="K217" i="34"/>
  <c r="J217" i="34"/>
  <c r="I217" i="34"/>
  <c r="H217" i="34"/>
  <c r="G217" i="34"/>
  <c r="F217" i="34"/>
  <c r="X216" i="34"/>
  <c r="V216" i="34"/>
  <c r="U216" i="34"/>
  <c r="S216" i="34"/>
  <c r="R216" i="34"/>
  <c r="M216" i="34"/>
  <c r="L216" i="34"/>
  <c r="K216" i="34"/>
  <c r="J216" i="34"/>
  <c r="I216" i="34"/>
  <c r="H216" i="34"/>
  <c r="G216" i="34"/>
  <c r="F216" i="34"/>
  <c r="V211" i="34"/>
  <c r="U211" i="34"/>
  <c r="S211" i="34"/>
  <c r="R211" i="34"/>
  <c r="J211" i="34"/>
  <c r="I211" i="34"/>
  <c r="G211" i="34"/>
  <c r="F211" i="34"/>
  <c r="V210" i="34"/>
  <c r="U210" i="34"/>
  <c r="S210" i="34"/>
  <c r="R210" i="34"/>
  <c r="J210" i="34"/>
  <c r="I210" i="34"/>
  <c r="G210" i="34"/>
  <c r="F210" i="34"/>
  <c r="X209" i="34"/>
  <c r="V209" i="34"/>
  <c r="U209" i="34"/>
  <c r="S209" i="34"/>
  <c r="R209" i="34"/>
  <c r="L209" i="34"/>
  <c r="J209" i="34"/>
  <c r="I209" i="34"/>
  <c r="G209" i="34"/>
  <c r="F209" i="34"/>
  <c r="V205" i="34"/>
  <c r="U205" i="34"/>
  <c r="S205" i="34"/>
  <c r="R205" i="34"/>
  <c r="K205" i="34"/>
  <c r="J205" i="34"/>
  <c r="I205" i="34"/>
  <c r="H205" i="34"/>
  <c r="G205" i="34"/>
  <c r="F205" i="34"/>
  <c r="V204" i="34"/>
  <c r="U204" i="34"/>
  <c r="S204" i="34"/>
  <c r="R204" i="34"/>
  <c r="K204" i="34"/>
  <c r="J204" i="34"/>
  <c r="I204" i="34"/>
  <c r="H204" i="34"/>
  <c r="G204" i="34"/>
  <c r="F204" i="34"/>
  <c r="X203" i="34"/>
  <c r="V203" i="34"/>
  <c r="U203" i="34"/>
  <c r="S203" i="34"/>
  <c r="R203" i="34"/>
  <c r="M203" i="34"/>
  <c r="L203" i="34"/>
  <c r="K203" i="34"/>
  <c r="J203" i="34"/>
  <c r="I203" i="34"/>
  <c r="H203" i="34"/>
  <c r="G203" i="34"/>
  <c r="F203" i="34"/>
  <c r="V198" i="34"/>
  <c r="U198" i="34"/>
  <c r="S198" i="34"/>
  <c r="R198" i="34"/>
  <c r="J198" i="34"/>
  <c r="I198" i="34"/>
  <c r="G198" i="34"/>
  <c r="F198" i="34"/>
  <c r="V197" i="34"/>
  <c r="U197" i="34"/>
  <c r="S197" i="34"/>
  <c r="R197" i="34"/>
  <c r="J197" i="34"/>
  <c r="I197" i="34"/>
  <c r="G197" i="34"/>
  <c r="F197" i="34"/>
  <c r="X196" i="34"/>
  <c r="V196" i="34"/>
  <c r="U196" i="34"/>
  <c r="S196" i="34"/>
  <c r="R196" i="34"/>
  <c r="L196" i="34"/>
  <c r="J196" i="34"/>
  <c r="I196" i="34"/>
  <c r="G196" i="34"/>
  <c r="F196" i="34"/>
  <c r="V192" i="34"/>
  <c r="U192" i="34"/>
  <c r="S192" i="34"/>
  <c r="R192" i="34"/>
  <c r="K192" i="34"/>
  <c r="J192" i="34"/>
  <c r="I192" i="34"/>
  <c r="H192" i="34"/>
  <c r="G192" i="34"/>
  <c r="F192" i="34"/>
  <c r="V191" i="34"/>
  <c r="U191" i="34"/>
  <c r="S191" i="34"/>
  <c r="R191" i="34"/>
  <c r="K191" i="34"/>
  <c r="J191" i="34"/>
  <c r="I191" i="34"/>
  <c r="H191" i="34"/>
  <c r="G191" i="34"/>
  <c r="F191" i="34"/>
  <c r="X190" i="34"/>
  <c r="V190" i="34"/>
  <c r="U190" i="34"/>
  <c r="S190" i="34"/>
  <c r="R190" i="34"/>
  <c r="M190" i="34"/>
  <c r="L190" i="34"/>
  <c r="K190" i="34"/>
  <c r="J190" i="34"/>
  <c r="I190" i="34"/>
  <c r="H190" i="34"/>
  <c r="G190" i="34"/>
  <c r="F190" i="34"/>
  <c r="V185" i="34"/>
  <c r="U185" i="34"/>
  <c r="S185" i="34"/>
  <c r="R185" i="34"/>
  <c r="J185" i="34"/>
  <c r="I185" i="34"/>
  <c r="G185" i="34"/>
  <c r="F185" i="34"/>
  <c r="V184" i="34"/>
  <c r="U184" i="34"/>
  <c r="S184" i="34"/>
  <c r="R184" i="34"/>
  <c r="J184" i="34"/>
  <c r="I184" i="34"/>
  <c r="G184" i="34"/>
  <c r="F184" i="34"/>
  <c r="X183" i="34"/>
  <c r="V183" i="34"/>
  <c r="U183" i="34"/>
  <c r="S183" i="34"/>
  <c r="R183" i="34"/>
  <c r="L183" i="34"/>
  <c r="J183" i="34"/>
  <c r="I183" i="34"/>
  <c r="G183" i="34"/>
  <c r="F183" i="34"/>
  <c r="V179" i="34"/>
  <c r="U179" i="34"/>
  <c r="S179" i="34"/>
  <c r="R179" i="34"/>
  <c r="K179" i="34"/>
  <c r="J179" i="34"/>
  <c r="I179" i="34"/>
  <c r="H179" i="34"/>
  <c r="G179" i="34"/>
  <c r="F179" i="34"/>
  <c r="V178" i="34"/>
  <c r="U178" i="34"/>
  <c r="S178" i="34"/>
  <c r="R178" i="34"/>
  <c r="K178" i="34"/>
  <c r="J178" i="34"/>
  <c r="I178" i="34"/>
  <c r="H178" i="34"/>
  <c r="G178" i="34"/>
  <c r="F178" i="34"/>
  <c r="X177" i="34"/>
  <c r="V177" i="34"/>
  <c r="U177" i="34"/>
  <c r="S177" i="34"/>
  <c r="R177" i="34"/>
  <c r="M177" i="34"/>
  <c r="L177" i="34"/>
  <c r="K177" i="34"/>
  <c r="J177" i="34"/>
  <c r="I177" i="34"/>
  <c r="H177" i="34"/>
  <c r="G177" i="34"/>
  <c r="F177" i="34"/>
  <c r="V172" i="34"/>
  <c r="U172" i="34"/>
  <c r="S172" i="34"/>
  <c r="R172" i="34"/>
  <c r="J172" i="34"/>
  <c r="I172" i="34"/>
  <c r="G172" i="34"/>
  <c r="F172" i="34"/>
  <c r="V171" i="34"/>
  <c r="U171" i="34"/>
  <c r="S171" i="34"/>
  <c r="R171" i="34"/>
  <c r="J171" i="34"/>
  <c r="I171" i="34"/>
  <c r="G171" i="34"/>
  <c r="F171" i="34"/>
  <c r="X170" i="34"/>
  <c r="V170" i="34"/>
  <c r="U170" i="34"/>
  <c r="S170" i="34"/>
  <c r="R170" i="34"/>
  <c r="L170" i="34"/>
  <c r="J170" i="34"/>
  <c r="I170" i="34"/>
  <c r="G170" i="34"/>
  <c r="F170" i="34"/>
  <c r="V166" i="34"/>
  <c r="U166" i="34"/>
  <c r="S166" i="34"/>
  <c r="R166" i="34"/>
  <c r="K166" i="34"/>
  <c r="J166" i="34"/>
  <c r="I166" i="34"/>
  <c r="H166" i="34"/>
  <c r="G166" i="34"/>
  <c r="F166" i="34"/>
  <c r="V165" i="34"/>
  <c r="U165" i="34"/>
  <c r="S165" i="34"/>
  <c r="R165" i="34"/>
  <c r="K165" i="34"/>
  <c r="J165" i="34"/>
  <c r="I165" i="34"/>
  <c r="H165" i="34"/>
  <c r="G165" i="34"/>
  <c r="F165" i="34"/>
  <c r="X164" i="34"/>
  <c r="V164" i="34"/>
  <c r="U164" i="34"/>
  <c r="S164" i="34"/>
  <c r="R164" i="34"/>
  <c r="M164" i="34"/>
  <c r="L164" i="34"/>
  <c r="K164" i="34"/>
  <c r="J164" i="34"/>
  <c r="I164" i="34"/>
  <c r="H164" i="34"/>
  <c r="G164" i="34"/>
  <c r="F164" i="34"/>
  <c r="V159" i="34"/>
  <c r="U159" i="34"/>
  <c r="S159" i="34"/>
  <c r="R159" i="34"/>
  <c r="J159" i="34"/>
  <c r="I159" i="34"/>
  <c r="G159" i="34"/>
  <c r="F159" i="34"/>
  <c r="V158" i="34"/>
  <c r="U158" i="34"/>
  <c r="S158" i="34"/>
  <c r="R158" i="34"/>
  <c r="J158" i="34"/>
  <c r="I158" i="34"/>
  <c r="G158" i="34"/>
  <c r="F158" i="34"/>
  <c r="X157" i="34"/>
  <c r="V157" i="34"/>
  <c r="U157" i="34"/>
  <c r="S157" i="34"/>
  <c r="R157" i="34"/>
  <c r="L157" i="34"/>
  <c r="J157" i="34"/>
  <c r="I157" i="34"/>
  <c r="G157" i="34"/>
  <c r="F157" i="34"/>
  <c r="V153" i="34"/>
  <c r="U153" i="34"/>
  <c r="S153" i="34"/>
  <c r="R153" i="34"/>
  <c r="K153" i="34"/>
  <c r="J153" i="34"/>
  <c r="I153" i="34"/>
  <c r="H153" i="34"/>
  <c r="G153" i="34"/>
  <c r="F153" i="34"/>
  <c r="V152" i="34"/>
  <c r="U152" i="34"/>
  <c r="S152" i="34"/>
  <c r="R152" i="34"/>
  <c r="K152" i="34"/>
  <c r="J152" i="34"/>
  <c r="I152" i="34"/>
  <c r="H152" i="34"/>
  <c r="G152" i="34"/>
  <c r="F152" i="34"/>
  <c r="X151" i="34"/>
  <c r="V151" i="34"/>
  <c r="U151" i="34"/>
  <c r="S151" i="34"/>
  <c r="R151" i="34"/>
  <c r="M151" i="34"/>
  <c r="L151" i="34"/>
  <c r="K151" i="34"/>
  <c r="J151" i="34"/>
  <c r="I151" i="34"/>
  <c r="H151" i="34"/>
  <c r="G151" i="34"/>
  <c r="F151" i="34"/>
  <c r="V146" i="34"/>
  <c r="U146" i="34"/>
  <c r="S146" i="34"/>
  <c r="R146" i="34"/>
  <c r="J146" i="34"/>
  <c r="I146" i="34"/>
  <c r="G146" i="34"/>
  <c r="F146" i="34"/>
  <c r="V145" i="34"/>
  <c r="U145" i="34"/>
  <c r="S145" i="34"/>
  <c r="R145" i="34"/>
  <c r="J145" i="34"/>
  <c r="I145" i="34"/>
  <c r="G145" i="34"/>
  <c r="F145" i="34"/>
  <c r="X144" i="34"/>
  <c r="V144" i="34"/>
  <c r="U144" i="34"/>
  <c r="S144" i="34"/>
  <c r="R144" i="34"/>
  <c r="L144" i="34"/>
  <c r="J144" i="34"/>
  <c r="I144" i="34"/>
  <c r="G144" i="34"/>
  <c r="F144" i="34"/>
  <c r="V140" i="34"/>
  <c r="U140" i="34"/>
  <c r="S140" i="34"/>
  <c r="R140" i="34"/>
  <c r="K140" i="34"/>
  <c r="J140" i="34"/>
  <c r="I140" i="34"/>
  <c r="H140" i="34"/>
  <c r="G140" i="34"/>
  <c r="F140" i="34"/>
  <c r="V139" i="34"/>
  <c r="U139" i="34"/>
  <c r="S139" i="34"/>
  <c r="R139" i="34"/>
  <c r="K139" i="34"/>
  <c r="J139" i="34"/>
  <c r="I139" i="34"/>
  <c r="H139" i="34"/>
  <c r="G139" i="34"/>
  <c r="F139" i="34"/>
  <c r="X138" i="34"/>
  <c r="V138" i="34"/>
  <c r="U138" i="34"/>
  <c r="S138" i="34"/>
  <c r="R138" i="34"/>
  <c r="M138" i="34"/>
  <c r="L138" i="34"/>
  <c r="K138" i="34"/>
  <c r="J138" i="34"/>
  <c r="I138" i="34"/>
  <c r="H138" i="34"/>
  <c r="G138" i="34"/>
  <c r="F138" i="34"/>
  <c r="V133" i="34"/>
  <c r="U133" i="34"/>
  <c r="S133" i="34"/>
  <c r="R133" i="34"/>
  <c r="J133" i="34"/>
  <c r="I133" i="34"/>
  <c r="G133" i="34"/>
  <c r="F133" i="34"/>
  <c r="V132" i="34"/>
  <c r="U132" i="34"/>
  <c r="S132" i="34"/>
  <c r="R132" i="34"/>
  <c r="J132" i="34"/>
  <c r="I132" i="34"/>
  <c r="G132" i="34"/>
  <c r="F132" i="34"/>
  <c r="X131" i="34"/>
  <c r="V131" i="34"/>
  <c r="U131" i="34"/>
  <c r="S131" i="34"/>
  <c r="R131" i="34"/>
  <c r="L131" i="34"/>
  <c r="J131" i="34"/>
  <c r="I131" i="34"/>
  <c r="G131" i="34"/>
  <c r="F131" i="34"/>
  <c r="V127" i="34"/>
  <c r="U127" i="34"/>
  <c r="S127" i="34"/>
  <c r="R127" i="34"/>
  <c r="K127" i="34"/>
  <c r="J127" i="34"/>
  <c r="I127" i="34"/>
  <c r="H127" i="34"/>
  <c r="G127" i="34"/>
  <c r="F127" i="34"/>
  <c r="V126" i="34"/>
  <c r="U126" i="34"/>
  <c r="S126" i="34"/>
  <c r="R126" i="34"/>
  <c r="K126" i="34"/>
  <c r="J126" i="34"/>
  <c r="I126" i="34"/>
  <c r="H126" i="34"/>
  <c r="G126" i="34"/>
  <c r="F126" i="34"/>
  <c r="X125" i="34"/>
  <c r="V125" i="34"/>
  <c r="U125" i="34"/>
  <c r="S125" i="34"/>
  <c r="R125" i="34"/>
  <c r="M125" i="34"/>
  <c r="L125" i="34"/>
  <c r="K125" i="34"/>
  <c r="J125" i="34"/>
  <c r="I125" i="34"/>
  <c r="H125" i="34"/>
  <c r="G125" i="34"/>
  <c r="F125" i="34"/>
  <c r="V120" i="34"/>
  <c r="U120" i="34"/>
  <c r="S120" i="34"/>
  <c r="R120" i="34"/>
  <c r="J120" i="34"/>
  <c r="I120" i="34"/>
  <c r="G120" i="34"/>
  <c r="F120" i="34"/>
  <c r="V119" i="34"/>
  <c r="U119" i="34"/>
  <c r="S119" i="34"/>
  <c r="R119" i="34"/>
  <c r="J119" i="34"/>
  <c r="I119" i="34"/>
  <c r="G119" i="34"/>
  <c r="F119" i="34"/>
  <c r="X118" i="34"/>
  <c r="V118" i="34"/>
  <c r="U118" i="34"/>
  <c r="S118" i="34"/>
  <c r="R118" i="34"/>
  <c r="L118" i="34"/>
  <c r="J118" i="34"/>
  <c r="I118" i="34"/>
  <c r="G118" i="34"/>
  <c r="F118" i="34"/>
  <c r="V114" i="34"/>
  <c r="U114" i="34"/>
  <c r="S114" i="34"/>
  <c r="R114" i="34"/>
  <c r="K114" i="34"/>
  <c r="J114" i="34"/>
  <c r="I114" i="34"/>
  <c r="H114" i="34"/>
  <c r="G114" i="34"/>
  <c r="F114" i="34"/>
  <c r="V113" i="34"/>
  <c r="U113" i="34"/>
  <c r="S113" i="34"/>
  <c r="R113" i="34"/>
  <c r="K113" i="34"/>
  <c r="J113" i="34"/>
  <c r="I113" i="34"/>
  <c r="H113" i="34"/>
  <c r="G113" i="34"/>
  <c r="F113" i="34"/>
  <c r="X112" i="34"/>
  <c r="V112" i="34"/>
  <c r="U112" i="34"/>
  <c r="S112" i="34"/>
  <c r="R112" i="34"/>
  <c r="M112" i="34"/>
  <c r="L112" i="34"/>
  <c r="K112" i="34"/>
  <c r="J112" i="34"/>
  <c r="I112" i="34"/>
  <c r="H112" i="34"/>
  <c r="G112" i="34"/>
  <c r="F112" i="34"/>
  <c r="V107" i="34"/>
  <c r="U107" i="34"/>
  <c r="S107" i="34"/>
  <c r="R107" i="34"/>
  <c r="J107" i="34"/>
  <c r="I107" i="34"/>
  <c r="G107" i="34"/>
  <c r="F107" i="34"/>
  <c r="V106" i="34"/>
  <c r="U106" i="34"/>
  <c r="S106" i="34"/>
  <c r="R106" i="34"/>
  <c r="J106" i="34"/>
  <c r="I106" i="34"/>
  <c r="G106" i="34"/>
  <c r="F106" i="34"/>
  <c r="X105" i="34"/>
  <c r="V105" i="34"/>
  <c r="U105" i="34"/>
  <c r="S105" i="34"/>
  <c r="R105" i="34"/>
  <c r="L105" i="34"/>
  <c r="J105" i="34"/>
  <c r="I105" i="34"/>
  <c r="G105" i="34"/>
  <c r="F105" i="34"/>
  <c r="V101" i="34"/>
  <c r="U101" i="34"/>
  <c r="S101" i="34"/>
  <c r="R101" i="34"/>
  <c r="K101" i="34"/>
  <c r="J101" i="34"/>
  <c r="I101" i="34"/>
  <c r="H101" i="34"/>
  <c r="G101" i="34"/>
  <c r="F101" i="34"/>
  <c r="V100" i="34"/>
  <c r="U100" i="34"/>
  <c r="S100" i="34"/>
  <c r="R100" i="34"/>
  <c r="K100" i="34"/>
  <c r="J100" i="34"/>
  <c r="I100" i="34"/>
  <c r="H100" i="34"/>
  <c r="G100" i="34"/>
  <c r="F100" i="34"/>
  <c r="X99" i="34"/>
  <c r="V99" i="34"/>
  <c r="U99" i="34"/>
  <c r="S99" i="34"/>
  <c r="R99" i="34"/>
  <c r="M99" i="34"/>
  <c r="L99" i="34"/>
  <c r="K99" i="34"/>
  <c r="J99" i="34"/>
  <c r="I99" i="34"/>
  <c r="H99" i="34"/>
  <c r="G99" i="34"/>
  <c r="F99" i="34"/>
  <c r="V94" i="34"/>
  <c r="U94" i="34"/>
  <c r="S94" i="34"/>
  <c r="R94" i="34"/>
  <c r="J94" i="34"/>
  <c r="I94" i="34"/>
  <c r="G94" i="34"/>
  <c r="F94" i="34"/>
  <c r="V93" i="34"/>
  <c r="U93" i="34"/>
  <c r="S93" i="34"/>
  <c r="R93" i="34"/>
  <c r="J93" i="34"/>
  <c r="I93" i="34"/>
  <c r="G93" i="34"/>
  <c r="F93" i="34"/>
  <c r="X92" i="34"/>
  <c r="V92" i="34"/>
  <c r="U92" i="34"/>
  <c r="S92" i="34"/>
  <c r="R92" i="34"/>
  <c r="L92" i="34"/>
  <c r="J92" i="34"/>
  <c r="I92" i="34"/>
  <c r="G92" i="34"/>
  <c r="F92" i="34"/>
  <c r="V88" i="34"/>
  <c r="U88" i="34"/>
  <c r="S88" i="34"/>
  <c r="R88" i="34"/>
  <c r="K88" i="34"/>
  <c r="J88" i="34"/>
  <c r="I88" i="34"/>
  <c r="H88" i="34"/>
  <c r="G88" i="34"/>
  <c r="F88" i="34"/>
  <c r="V87" i="34"/>
  <c r="U87" i="34"/>
  <c r="S87" i="34"/>
  <c r="R87" i="34"/>
  <c r="K87" i="34"/>
  <c r="J87" i="34"/>
  <c r="I87" i="34"/>
  <c r="H87" i="34"/>
  <c r="G87" i="34"/>
  <c r="F87" i="34"/>
  <c r="X86" i="34"/>
  <c r="V86" i="34"/>
  <c r="U86" i="34"/>
  <c r="S86" i="34"/>
  <c r="R86" i="34"/>
  <c r="M86" i="34"/>
  <c r="L86" i="34"/>
  <c r="K86" i="34"/>
  <c r="J86" i="34"/>
  <c r="I86" i="34"/>
  <c r="H86" i="34"/>
  <c r="G86" i="34"/>
  <c r="F86" i="34"/>
  <c r="V81" i="34"/>
  <c r="U81" i="34"/>
  <c r="S81" i="34"/>
  <c r="R81" i="34"/>
  <c r="J81" i="34"/>
  <c r="I81" i="34"/>
  <c r="G81" i="34"/>
  <c r="F81" i="34"/>
  <c r="V80" i="34"/>
  <c r="U80" i="34"/>
  <c r="S80" i="34"/>
  <c r="R80" i="34"/>
  <c r="J80" i="34"/>
  <c r="I80" i="34"/>
  <c r="G80" i="34"/>
  <c r="F80" i="34"/>
  <c r="X79" i="34"/>
  <c r="V79" i="34"/>
  <c r="U79" i="34"/>
  <c r="S79" i="34"/>
  <c r="R79" i="34"/>
  <c r="L79" i="34"/>
  <c r="J79" i="34"/>
  <c r="I79" i="34"/>
  <c r="G79" i="34"/>
  <c r="F79" i="34"/>
  <c r="V75" i="34"/>
  <c r="U75" i="34"/>
  <c r="S75" i="34"/>
  <c r="R75" i="34"/>
  <c r="K75" i="34"/>
  <c r="J75" i="34"/>
  <c r="I75" i="34"/>
  <c r="H75" i="34"/>
  <c r="G75" i="34"/>
  <c r="F75" i="34"/>
  <c r="V74" i="34"/>
  <c r="U74" i="34"/>
  <c r="S74" i="34"/>
  <c r="R74" i="34"/>
  <c r="K74" i="34"/>
  <c r="J74" i="34"/>
  <c r="I74" i="34"/>
  <c r="H74" i="34"/>
  <c r="G74" i="34"/>
  <c r="F74" i="34"/>
  <c r="X73" i="34"/>
  <c r="V73" i="34"/>
  <c r="U73" i="34"/>
  <c r="S73" i="34"/>
  <c r="R73" i="34"/>
  <c r="M73" i="34"/>
  <c r="L73" i="34"/>
  <c r="K73" i="34"/>
  <c r="J73" i="34"/>
  <c r="I73" i="34"/>
  <c r="H73" i="34"/>
  <c r="G73" i="34"/>
  <c r="F73" i="34"/>
  <c r="V263" i="48"/>
  <c r="U263" i="48"/>
  <c r="S263" i="48"/>
  <c r="R263" i="48"/>
  <c r="J263" i="48"/>
  <c r="I263" i="48"/>
  <c r="G263" i="48"/>
  <c r="F263" i="48"/>
  <c r="V262" i="48"/>
  <c r="U262" i="48"/>
  <c r="S262" i="48"/>
  <c r="R262" i="48"/>
  <c r="J262" i="48"/>
  <c r="I262" i="48"/>
  <c r="G262" i="48"/>
  <c r="F262" i="48"/>
  <c r="X261" i="48"/>
  <c r="V261" i="48"/>
  <c r="U261" i="48"/>
  <c r="S261" i="48"/>
  <c r="R261" i="48"/>
  <c r="L261" i="48"/>
  <c r="J261" i="48"/>
  <c r="I261" i="48"/>
  <c r="G261" i="48"/>
  <c r="F261" i="48"/>
  <c r="V257" i="48"/>
  <c r="U257" i="48"/>
  <c r="S257" i="48"/>
  <c r="R257" i="48"/>
  <c r="K257" i="48"/>
  <c r="J257" i="48"/>
  <c r="I257" i="48"/>
  <c r="H257" i="48"/>
  <c r="G257" i="48"/>
  <c r="F257" i="48"/>
  <c r="V256" i="48"/>
  <c r="U256" i="48"/>
  <c r="S256" i="48"/>
  <c r="R256" i="48"/>
  <c r="K256" i="48"/>
  <c r="J256" i="48"/>
  <c r="I256" i="48"/>
  <c r="H256" i="48"/>
  <c r="G256" i="48"/>
  <c r="F256" i="48"/>
  <c r="X255" i="48"/>
  <c r="V255" i="48"/>
  <c r="U255" i="48"/>
  <c r="S255" i="48"/>
  <c r="R255" i="48"/>
  <c r="M255" i="48"/>
  <c r="L255" i="48"/>
  <c r="K255" i="48"/>
  <c r="J255" i="48"/>
  <c r="I255" i="48"/>
  <c r="H255" i="48"/>
  <c r="G255" i="48"/>
  <c r="F255" i="48"/>
  <c r="V250" i="48"/>
  <c r="U250" i="48"/>
  <c r="S250" i="48"/>
  <c r="R250" i="48"/>
  <c r="J250" i="48"/>
  <c r="I250" i="48"/>
  <c r="G250" i="48"/>
  <c r="F250" i="48"/>
  <c r="V249" i="48"/>
  <c r="U249" i="48"/>
  <c r="S249" i="48"/>
  <c r="R249" i="48"/>
  <c r="J249" i="48"/>
  <c r="I249" i="48"/>
  <c r="G249" i="48"/>
  <c r="F249" i="48"/>
  <c r="X248" i="48"/>
  <c r="V248" i="48"/>
  <c r="U248" i="48"/>
  <c r="S248" i="48"/>
  <c r="R248" i="48"/>
  <c r="L248" i="48"/>
  <c r="J248" i="48"/>
  <c r="I248" i="48"/>
  <c r="G248" i="48"/>
  <c r="F248" i="48"/>
  <c r="V244" i="48"/>
  <c r="U244" i="48"/>
  <c r="S244" i="48"/>
  <c r="R244" i="48"/>
  <c r="K244" i="48"/>
  <c r="J244" i="48"/>
  <c r="I244" i="48"/>
  <c r="H244" i="48"/>
  <c r="G244" i="48"/>
  <c r="F244" i="48"/>
  <c r="V243" i="48"/>
  <c r="U243" i="48"/>
  <c r="S243" i="48"/>
  <c r="R243" i="48"/>
  <c r="K243" i="48"/>
  <c r="J243" i="48"/>
  <c r="I243" i="48"/>
  <c r="H243" i="48"/>
  <c r="G243" i="48"/>
  <c r="F243" i="48"/>
  <c r="X242" i="48"/>
  <c r="V242" i="48"/>
  <c r="U242" i="48"/>
  <c r="S242" i="48"/>
  <c r="R242" i="48"/>
  <c r="M242" i="48"/>
  <c r="L242" i="48"/>
  <c r="K242" i="48"/>
  <c r="J242" i="48"/>
  <c r="I242" i="48"/>
  <c r="H242" i="48"/>
  <c r="G242" i="48"/>
  <c r="F242" i="48"/>
  <c r="V237" i="48"/>
  <c r="U237" i="48"/>
  <c r="S237" i="48"/>
  <c r="R237" i="48"/>
  <c r="J237" i="48"/>
  <c r="I237" i="48"/>
  <c r="G237" i="48"/>
  <c r="F237" i="48"/>
  <c r="V236" i="48"/>
  <c r="U236" i="48"/>
  <c r="S236" i="48"/>
  <c r="R236" i="48"/>
  <c r="J236" i="48"/>
  <c r="I236" i="48"/>
  <c r="G236" i="48"/>
  <c r="F236" i="48"/>
  <c r="X235" i="48"/>
  <c r="V235" i="48"/>
  <c r="U235" i="48"/>
  <c r="S235" i="48"/>
  <c r="R235" i="48"/>
  <c r="L235" i="48"/>
  <c r="J235" i="48"/>
  <c r="I235" i="48"/>
  <c r="G235" i="48"/>
  <c r="F235" i="48"/>
  <c r="V231" i="48"/>
  <c r="U231" i="48"/>
  <c r="S231" i="48"/>
  <c r="R231" i="48"/>
  <c r="K231" i="48"/>
  <c r="J231" i="48"/>
  <c r="I231" i="48"/>
  <c r="H231" i="48"/>
  <c r="G231" i="48"/>
  <c r="F231" i="48"/>
  <c r="V230" i="48"/>
  <c r="U230" i="48"/>
  <c r="S230" i="48"/>
  <c r="R230" i="48"/>
  <c r="K230" i="48"/>
  <c r="J230" i="48"/>
  <c r="I230" i="48"/>
  <c r="H230" i="48"/>
  <c r="G230" i="48"/>
  <c r="F230" i="48"/>
  <c r="X229" i="48"/>
  <c r="V229" i="48"/>
  <c r="U229" i="48"/>
  <c r="S229" i="48"/>
  <c r="R229" i="48"/>
  <c r="M229" i="48"/>
  <c r="L229" i="48"/>
  <c r="K229" i="48"/>
  <c r="J229" i="48"/>
  <c r="I229" i="48"/>
  <c r="H229" i="48"/>
  <c r="G229" i="48"/>
  <c r="F229" i="48"/>
  <c r="V224" i="48"/>
  <c r="U224" i="48"/>
  <c r="S224" i="48"/>
  <c r="R224" i="48"/>
  <c r="J224" i="48"/>
  <c r="I224" i="48"/>
  <c r="G224" i="48"/>
  <c r="F224" i="48"/>
  <c r="V223" i="48"/>
  <c r="U223" i="48"/>
  <c r="S223" i="48"/>
  <c r="R223" i="48"/>
  <c r="J223" i="48"/>
  <c r="I223" i="48"/>
  <c r="G223" i="48"/>
  <c r="F223" i="48"/>
  <c r="X222" i="48"/>
  <c r="V222" i="48"/>
  <c r="U222" i="48"/>
  <c r="S222" i="48"/>
  <c r="R222" i="48"/>
  <c r="L222" i="48"/>
  <c r="J222" i="48"/>
  <c r="I222" i="48"/>
  <c r="G222" i="48"/>
  <c r="F222" i="48"/>
  <c r="V218" i="48"/>
  <c r="U218" i="48"/>
  <c r="S218" i="48"/>
  <c r="R218" i="48"/>
  <c r="K218" i="48"/>
  <c r="J218" i="48"/>
  <c r="I218" i="48"/>
  <c r="H218" i="48"/>
  <c r="G218" i="48"/>
  <c r="F218" i="48"/>
  <c r="V217" i="48"/>
  <c r="U217" i="48"/>
  <c r="S217" i="48"/>
  <c r="R217" i="48"/>
  <c r="K217" i="48"/>
  <c r="J217" i="48"/>
  <c r="I217" i="48"/>
  <c r="H217" i="48"/>
  <c r="G217" i="48"/>
  <c r="F217" i="48"/>
  <c r="X216" i="48"/>
  <c r="V216" i="48"/>
  <c r="U216" i="48"/>
  <c r="S216" i="48"/>
  <c r="R216" i="48"/>
  <c r="M216" i="48"/>
  <c r="L216" i="48"/>
  <c r="K216" i="48"/>
  <c r="J216" i="48"/>
  <c r="I216" i="48"/>
  <c r="H216" i="48"/>
  <c r="G216" i="48"/>
  <c r="F216" i="48"/>
  <c r="V211" i="48"/>
  <c r="U211" i="48"/>
  <c r="S211" i="48"/>
  <c r="R211" i="48"/>
  <c r="J211" i="48"/>
  <c r="I211" i="48"/>
  <c r="G211" i="48"/>
  <c r="F211" i="48"/>
  <c r="V210" i="48"/>
  <c r="U210" i="48"/>
  <c r="S210" i="48"/>
  <c r="R210" i="48"/>
  <c r="J210" i="48"/>
  <c r="I210" i="48"/>
  <c r="G210" i="48"/>
  <c r="F210" i="48"/>
  <c r="X209" i="48"/>
  <c r="V209" i="48"/>
  <c r="U209" i="48"/>
  <c r="S209" i="48"/>
  <c r="R209" i="48"/>
  <c r="L209" i="48"/>
  <c r="J209" i="48"/>
  <c r="I209" i="48"/>
  <c r="G209" i="48"/>
  <c r="F209" i="48"/>
  <c r="V205" i="48"/>
  <c r="U205" i="48"/>
  <c r="S205" i="48"/>
  <c r="R205" i="48"/>
  <c r="K205" i="48"/>
  <c r="J205" i="48"/>
  <c r="I205" i="48"/>
  <c r="H205" i="48"/>
  <c r="G205" i="48"/>
  <c r="F205" i="48"/>
  <c r="V204" i="48"/>
  <c r="U204" i="48"/>
  <c r="S204" i="48"/>
  <c r="R204" i="48"/>
  <c r="K204" i="48"/>
  <c r="J204" i="48"/>
  <c r="I204" i="48"/>
  <c r="H204" i="48"/>
  <c r="G204" i="48"/>
  <c r="F204" i="48"/>
  <c r="X203" i="48"/>
  <c r="V203" i="48"/>
  <c r="U203" i="48"/>
  <c r="S203" i="48"/>
  <c r="R203" i="48"/>
  <c r="M203" i="48"/>
  <c r="L203" i="48"/>
  <c r="K203" i="48"/>
  <c r="J203" i="48"/>
  <c r="I203" i="48"/>
  <c r="H203" i="48"/>
  <c r="G203" i="48"/>
  <c r="F203" i="48"/>
  <c r="V198" i="48"/>
  <c r="U198" i="48"/>
  <c r="S198" i="48"/>
  <c r="R198" i="48"/>
  <c r="J198" i="48"/>
  <c r="I198" i="48"/>
  <c r="G198" i="48"/>
  <c r="F198" i="48"/>
  <c r="V197" i="48"/>
  <c r="U197" i="48"/>
  <c r="S197" i="48"/>
  <c r="R197" i="48"/>
  <c r="J197" i="48"/>
  <c r="I197" i="48"/>
  <c r="G197" i="48"/>
  <c r="F197" i="48"/>
  <c r="X196" i="48"/>
  <c r="V196" i="48"/>
  <c r="U196" i="48"/>
  <c r="S196" i="48"/>
  <c r="R196" i="48"/>
  <c r="L196" i="48"/>
  <c r="J196" i="48"/>
  <c r="I196" i="48"/>
  <c r="G196" i="48"/>
  <c r="F196" i="48"/>
  <c r="V192" i="48"/>
  <c r="U192" i="48"/>
  <c r="S192" i="48"/>
  <c r="R192" i="48"/>
  <c r="K192" i="48"/>
  <c r="J192" i="48"/>
  <c r="I192" i="48"/>
  <c r="H192" i="48"/>
  <c r="G192" i="48"/>
  <c r="F192" i="48"/>
  <c r="V191" i="48"/>
  <c r="U191" i="48"/>
  <c r="S191" i="48"/>
  <c r="R191" i="48"/>
  <c r="K191" i="48"/>
  <c r="J191" i="48"/>
  <c r="I191" i="48"/>
  <c r="H191" i="48"/>
  <c r="G191" i="48"/>
  <c r="F191" i="48"/>
  <c r="X190" i="48"/>
  <c r="V190" i="48"/>
  <c r="U190" i="48"/>
  <c r="S190" i="48"/>
  <c r="R190" i="48"/>
  <c r="M190" i="48"/>
  <c r="L190" i="48"/>
  <c r="K190" i="48"/>
  <c r="J190" i="48"/>
  <c r="I190" i="48"/>
  <c r="H190" i="48"/>
  <c r="G190" i="48"/>
  <c r="F190" i="48"/>
  <c r="V185" i="48"/>
  <c r="U185" i="48"/>
  <c r="S185" i="48"/>
  <c r="R185" i="48"/>
  <c r="J185" i="48"/>
  <c r="I185" i="48"/>
  <c r="G185" i="48"/>
  <c r="F185" i="48"/>
  <c r="V184" i="48"/>
  <c r="U184" i="48"/>
  <c r="S184" i="48"/>
  <c r="R184" i="48"/>
  <c r="J184" i="48"/>
  <c r="I184" i="48"/>
  <c r="G184" i="48"/>
  <c r="F184" i="48"/>
  <c r="X183" i="48"/>
  <c r="V183" i="48"/>
  <c r="U183" i="48"/>
  <c r="S183" i="48"/>
  <c r="R183" i="48"/>
  <c r="L183" i="48"/>
  <c r="J183" i="48"/>
  <c r="I183" i="48"/>
  <c r="G183" i="48"/>
  <c r="F183" i="48"/>
  <c r="V179" i="48"/>
  <c r="U179" i="48"/>
  <c r="S179" i="48"/>
  <c r="R179" i="48"/>
  <c r="K179" i="48"/>
  <c r="J179" i="48"/>
  <c r="I179" i="48"/>
  <c r="H179" i="48"/>
  <c r="G179" i="48"/>
  <c r="F179" i="48"/>
  <c r="V178" i="48"/>
  <c r="U178" i="48"/>
  <c r="S178" i="48"/>
  <c r="R178" i="48"/>
  <c r="K178" i="48"/>
  <c r="J178" i="48"/>
  <c r="I178" i="48"/>
  <c r="H178" i="48"/>
  <c r="G178" i="48"/>
  <c r="F178" i="48"/>
  <c r="X177" i="48"/>
  <c r="V177" i="48"/>
  <c r="U177" i="48"/>
  <c r="S177" i="48"/>
  <c r="R177" i="48"/>
  <c r="M177" i="48"/>
  <c r="L177" i="48"/>
  <c r="K177" i="48"/>
  <c r="J177" i="48"/>
  <c r="I177" i="48"/>
  <c r="H177" i="48"/>
  <c r="G177" i="48"/>
  <c r="F177" i="48"/>
  <c r="V172" i="48"/>
  <c r="U172" i="48"/>
  <c r="S172" i="48"/>
  <c r="R172" i="48"/>
  <c r="J172" i="48"/>
  <c r="I172" i="48"/>
  <c r="G172" i="48"/>
  <c r="F172" i="48"/>
  <c r="V171" i="48"/>
  <c r="U171" i="48"/>
  <c r="S171" i="48"/>
  <c r="R171" i="48"/>
  <c r="J171" i="48"/>
  <c r="I171" i="48"/>
  <c r="G171" i="48"/>
  <c r="F171" i="48"/>
  <c r="X170" i="48"/>
  <c r="V170" i="48"/>
  <c r="U170" i="48"/>
  <c r="S170" i="48"/>
  <c r="R170" i="48"/>
  <c r="L170" i="48"/>
  <c r="J170" i="48"/>
  <c r="I170" i="48"/>
  <c r="G170" i="48"/>
  <c r="F170" i="48"/>
  <c r="V166" i="48"/>
  <c r="U166" i="48"/>
  <c r="S166" i="48"/>
  <c r="R166" i="48"/>
  <c r="K166" i="48"/>
  <c r="J166" i="48"/>
  <c r="I166" i="48"/>
  <c r="H166" i="48"/>
  <c r="G166" i="48"/>
  <c r="F166" i="48"/>
  <c r="V165" i="48"/>
  <c r="U165" i="48"/>
  <c r="S165" i="48"/>
  <c r="R165" i="48"/>
  <c r="K165" i="48"/>
  <c r="J165" i="48"/>
  <c r="I165" i="48"/>
  <c r="H165" i="48"/>
  <c r="G165" i="48"/>
  <c r="F165" i="48"/>
  <c r="X164" i="48"/>
  <c r="V164" i="48"/>
  <c r="U164" i="48"/>
  <c r="S164" i="48"/>
  <c r="R164" i="48"/>
  <c r="M164" i="48"/>
  <c r="L164" i="48"/>
  <c r="K164" i="48"/>
  <c r="J164" i="48"/>
  <c r="I164" i="48"/>
  <c r="H164" i="48"/>
  <c r="G164" i="48"/>
  <c r="F164" i="48"/>
  <c r="V159" i="48"/>
  <c r="U159" i="48"/>
  <c r="S159" i="48"/>
  <c r="R159" i="48"/>
  <c r="J159" i="48"/>
  <c r="I159" i="48"/>
  <c r="G159" i="48"/>
  <c r="F159" i="48"/>
  <c r="V158" i="48"/>
  <c r="U158" i="48"/>
  <c r="S158" i="48"/>
  <c r="R158" i="48"/>
  <c r="J158" i="48"/>
  <c r="I158" i="48"/>
  <c r="G158" i="48"/>
  <c r="F158" i="48"/>
  <c r="X157" i="48"/>
  <c r="V157" i="48"/>
  <c r="U157" i="48"/>
  <c r="S157" i="48"/>
  <c r="R157" i="48"/>
  <c r="L157" i="48"/>
  <c r="J157" i="48"/>
  <c r="I157" i="48"/>
  <c r="G157" i="48"/>
  <c r="F157" i="48"/>
  <c r="V153" i="48"/>
  <c r="U153" i="48"/>
  <c r="S153" i="48"/>
  <c r="R153" i="48"/>
  <c r="K153" i="48"/>
  <c r="J153" i="48"/>
  <c r="I153" i="48"/>
  <c r="H153" i="48"/>
  <c r="G153" i="48"/>
  <c r="F153" i="48"/>
  <c r="V152" i="48"/>
  <c r="U152" i="48"/>
  <c r="S152" i="48"/>
  <c r="R152" i="48"/>
  <c r="K152" i="48"/>
  <c r="J152" i="48"/>
  <c r="I152" i="48"/>
  <c r="H152" i="48"/>
  <c r="G152" i="48"/>
  <c r="F152" i="48"/>
  <c r="X151" i="48"/>
  <c r="V151" i="48"/>
  <c r="U151" i="48"/>
  <c r="S151" i="48"/>
  <c r="R151" i="48"/>
  <c r="M151" i="48"/>
  <c r="L151" i="48"/>
  <c r="K151" i="48"/>
  <c r="J151" i="48"/>
  <c r="I151" i="48"/>
  <c r="H151" i="48"/>
  <c r="G151" i="48"/>
  <c r="F151" i="48"/>
  <c r="V146" i="48"/>
  <c r="U146" i="48"/>
  <c r="S146" i="48"/>
  <c r="R146" i="48"/>
  <c r="J146" i="48"/>
  <c r="I146" i="48"/>
  <c r="G146" i="48"/>
  <c r="F146" i="48"/>
  <c r="V145" i="48"/>
  <c r="U145" i="48"/>
  <c r="S145" i="48"/>
  <c r="R145" i="48"/>
  <c r="J145" i="48"/>
  <c r="I145" i="48"/>
  <c r="G145" i="48"/>
  <c r="F145" i="48"/>
  <c r="X144" i="48"/>
  <c r="V144" i="48"/>
  <c r="U144" i="48"/>
  <c r="S144" i="48"/>
  <c r="R144" i="48"/>
  <c r="L144" i="48"/>
  <c r="J144" i="48"/>
  <c r="I144" i="48"/>
  <c r="G144" i="48"/>
  <c r="F144" i="48"/>
  <c r="V140" i="48"/>
  <c r="U140" i="48"/>
  <c r="S140" i="48"/>
  <c r="R140" i="48"/>
  <c r="K140" i="48"/>
  <c r="J140" i="48"/>
  <c r="I140" i="48"/>
  <c r="H140" i="48"/>
  <c r="G140" i="48"/>
  <c r="F140" i="48"/>
  <c r="V139" i="48"/>
  <c r="U139" i="48"/>
  <c r="S139" i="48"/>
  <c r="R139" i="48"/>
  <c r="K139" i="48"/>
  <c r="J139" i="48"/>
  <c r="I139" i="48"/>
  <c r="H139" i="48"/>
  <c r="G139" i="48"/>
  <c r="F139" i="48"/>
  <c r="X138" i="48"/>
  <c r="V138" i="48"/>
  <c r="U138" i="48"/>
  <c r="S138" i="48"/>
  <c r="R138" i="48"/>
  <c r="M138" i="48"/>
  <c r="L138" i="48"/>
  <c r="K138" i="48"/>
  <c r="J138" i="48"/>
  <c r="I138" i="48"/>
  <c r="H138" i="48"/>
  <c r="G138" i="48"/>
  <c r="F138" i="48"/>
  <c r="V133" i="48"/>
  <c r="U133" i="48"/>
  <c r="S133" i="48"/>
  <c r="R133" i="48"/>
  <c r="J133" i="48"/>
  <c r="I133" i="48"/>
  <c r="G133" i="48"/>
  <c r="F133" i="48"/>
  <c r="V132" i="48"/>
  <c r="U132" i="48"/>
  <c r="S132" i="48"/>
  <c r="R132" i="48"/>
  <c r="J132" i="48"/>
  <c r="I132" i="48"/>
  <c r="G132" i="48"/>
  <c r="F132" i="48"/>
  <c r="X131" i="48"/>
  <c r="V131" i="48"/>
  <c r="U131" i="48"/>
  <c r="S131" i="48"/>
  <c r="R131" i="48"/>
  <c r="L131" i="48"/>
  <c r="J131" i="48"/>
  <c r="I131" i="48"/>
  <c r="G131" i="48"/>
  <c r="F131" i="48"/>
  <c r="V127" i="48"/>
  <c r="U127" i="48"/>
  <c r="S127" i="48"/>
  <c r="R127" i="48"/>
  <c r="K127" i="48"/>
  <c r="J127" i="48"/>
  <c r="I127" i="48"/>
  <c r="H127" i="48"/>
  <c r="G127" i="48"/>
  <c r="F127" i="48"/>
  <c r="V126" i="48"/>
  <c r="U126" i="48"/>
  <c r="S126" i="48"/>
  <c r="R126" i="48"/>
  <c r="K126" i="48"/>
  <c r="J126" i="48"/>
  <c r="I126" i="48"/>
  <c r="H126" i="48"/>
  <c r="G126" i="48"/>
  <c r="F126" i="48"/>
  <c r="X125" i="48"/>
  <c r="V125" i="48"/>
  <c r="U125" i="48"/>
  <c r="S125" i="48"/>
  <c r="R125" i="48"/>
  <c r="M125" i="48"/>
  <c r="L125" i="48"/>
  <c r="K125" i="48"/>
  <c r="J125" i="48"/>
  <c r="I125" i="48"/>
  <c r="H125" i="48"/>
  <c r="G125" i="48"/>
  <c r="F125" i="48"/>
  <c r="V120" i="48"/>
  <c r="U120" i="48"/>
  <c r="S120" i="48"/>
  <c r="R120" i="48"/>
  <c r="J120" i="48"/>
  <c r="I120" i="48"/>
  <c r="G120" i="48"/>
  <c r="F120" i="48"/>
  <c r="V119" i="48"/>
  <c r="U119" i="48"/>
  <c r="S119" i="48"/>
  <c r="R119" i="48"/>
  <c r="J119" i="48"/>
  <c r="I119" i="48"/>
  <c r="G119" i="48"/>
  <c r="F119" i="48"/>
  <c r="X118" i="48"/>
  <c r="V118" i="48"/>
  <c r="U118" i="48"/>
  <c r="S118" i="48"/>
  <c r="R118" i="48"/>
  <c r="L118" i="48"/>
  <c r="J118" i="48"/>
  <c r="I118" i="48"/>
  <c r="G118" i="48"/>
  <c r="F118" i="48"/>
  <c r="V114" i="48"/>
  <c r="U114" i="48"/>
  <c r="S114" i="48"/>
  <c r="R114" i="48"/>
  <c r="K114" i="48"/>
  <c r="J114" i="48"/>
  <c r="I114" i="48"/>
  <c r="H114" i="48"/>
  <c r="G114" i="48"/>
  <c r="F114" i="48"/>
  <c r="V113" i="48"/>
  <c r="U113" i="48"/>
  <c r="S113" i="48"/>
  <c r="R113" i="48"/>
  <c r="K113" i="48"/>
  <c r="J113" i="48"/>
  <c r="I113" i="48"/>
  <c r="H113" i="48"/>
  <c r="G113" i="48"/>
  <c r="F113" i="48"/>
  <c r="X112" i="48"/>
  <c r="V112" i="48"/>
  <c r="U112" i="48"/>
  <c r="S112" i="48"/>
  <c r="R112" i="48"/>
  <c r="M112" i="48"/>
  <c r="L112" i="48"/>
  <c r="K112" i="48"/>
  <c r="J112" i="48"/>
  <c r="I112" i="48"/>
  <c r="H112" i="48"/>
  <c r="G112" i="48"/>
  <c r="F112" i="48"/>
  <c r="V107" i="48"/>
  <c r="U107" i="48"/>
  <c r="S107" i="48"/>
  <c r="R107" i="48"/>
  <c r="J107" i="48"/>
  <c r="I107" i="48"/>
  <c r="G107" i="48"/>
  <c r="F107" i="48"/>
  <c r="V106" i="48"/>
  <c r="U106" i="48"/>
  <c r="S106" i="48"/>
  <c r="R106" i="48"/>
  <c r="J106" i="48"/>
  <c r="I106" i="48"/>
  <c r="G106" i="48"/>
  <c r="F106" i="48"/>
  <c r="X105" i="48"/>
  <c r="V105" i="48"/>
  <c r="U105" i="48"/>
  <c r="S105" i="48"/>
  <c r="R105" i="48"/>
  <c r="L105" i="48"/>
  <c r="J105" i="48"/>
  <c r="I105" i="48"/>
  <c r="G105" i="48"/>
  <c r="F105" i="48"/>
  <c r="V101" i="48"/>
  <c r="U101" i="48"/>
  <c r="S101" i="48"/>
  <c r="R101" i="48"/>
  <c r="K101" i="48"/>
  <c r="J101" i="48"/>
  <c r="I101" i="48"/>
  <c r="H101" i="48"/>
  <c r="G101" i="48"/>
  <c r="F101" i="48"/>
  <c r="V100" i="48"/>
  <c r="U100" i="48"/>
  <c r="S100" i="48"/>
  <c r="R100" i="48"/>
  <c r="K100" i="48"/>
  <c r="J100" i="48"/>
  <c r="I100" i="48"/>
  <c r="H100" i="48"/>
  <c r="G100" i="48"/>
  <c r="F100" i="48"/>
  <c r="X99" i="48"/>
  <c r="V99" i="48"/>
  <c r="U99" i="48"/>
  <c r="S99" i="48"/>
  <c r="R99" i="48"/>
  <c r="M99" i="48"/>
  <c r="L99" i="48"/>
  <c r="K99" i="48"/>
  <c r="J99" i="48"/>
  <c r="I99" i="48"/>
  <c r="H99" i="48"/>
  <c r="G99" i="48"/>
  <c r="F99" i="48"/>
  <c r="V94" i="48"/>
  <c r="U94" i="48"/>
  <c r="S94" i="48"/>
  <c r="R94" i="48"/>
  <c r="J94" i="48"/>
  <c r="I94" i="48"/>
  <c r="G94" i="48"/>
  <c r="F94" i="48"/>
  <c r="V93" i="48"/>
  <c r="U93" i="48"/>
  <c r="S93" i="48"/>
  <c r="R93" i="48"/>
  <c r="J93" i="48"/>
  <c r="I93" i="48"/>
  <c r="G93" i="48"/>
  <c r="F93" i="48"/>
  <c r="X92" i="48"/>
  <c r="V92" i="48"/>
  <c r="U92" i="48"/>
  <c r="S92" i="48"/>
  <c r="R92" i="48"/>
  <c r="L92" i="48"/>
  <c r="J92" i="48"/>
  <c r="I92" i="48"/>
  <c r="G92" i="48"/>
  <c r="F92" i="48"/>
  <c r="V88" i="48"/>
  <c r="U88" i="48"/>
  <c r="S88" i="48"/>
  <c r="R88" i="48"/>
  <c r="K88" i="48"/>
  <c r="J88" i="48"/>
  <c r="I88" i="48"/>
  <c r="H88" i="48"/>
  <c r="G88" i="48"/>
  <c r="F88" i="48"/>
  <c r="V87" i="48"/>
  <c r="U87" i="48"/>
  <c r="S87" i="48"/>
  <c r="R87" i="48"/>
  <c r="K87" i="48"/>
  <c r="J87" i="48"/>
  <c r="I87" i="48"/>
  <c r="H87" i="48"/>
  <c r="G87" i="48"/>
  <c r="F87" i="48"/>
  <c r="X86" i="48"/>
  <c r="V86" i="48"/>
  <c r="U86" i="48"/>
  <c r="S86" i="48"/>
  <c r="R86" i="48"/>
  <c r="M86" i="48"/>
  <c r="L86" i="48"/>
  <c r="K86" i="48"/>
  <c r="J86" i="48"/>
  <c r="I86" i="48"/>
  <c r="H86" i="48"/>
  <c r="G86" i="48"/>
  <c r="F86" i="48"/>
  <c r="V81" i="48"/>
  <c r="U81" i="48"/>
  <c r="S81" i="48"/>
  <c r="R81" i="48"/>
  <c r="J81" i="48"/>
  <c r="I81" i="48"/>
  <c r="G81" i="48"/>
  <c r="F81" i="48"/>
  <c r="V80" i="48"/>
  <c r="U80" i="48"/>
  <c r="S80" i="48"/>
  <c r="R80" i="48"/>
  <c r="J80" i="48"/>
  <c r="I80" i="48"/>
  <c r="G80" i="48"/>
  <c r="F80" i="48"/>
  <c r="X79" i="48"/>
  <c r="V79" i="48"/>
  <c r="U79" i="48"/>
  <c r="S79" i="48"/>
  <c r="R79" i="48"/>
  <c r="L79" i="48"/>
  <c r="J79" i="48"/>
  <c r="I79" i="48"/>
  <c r="G79" i="48"/>
  <c r="F79" i="48"/>
  <c r="V75" i="48"/>
  <c r="U75" i="48"/>
  <c r="S75" i="48"/>
  <c r="R75" i="48"/>
  <c r="K75" i="48"/>
  <c r="J75" i="48"/>
  <c r="I75" i="48"/>
  <c r="H75" i="48"/>
  <c r="G75" i="48"/>
  <c r="F75" i="48"/>
  <c r="V74" i="48"/>
  <c r="U74" i="48"/>
  <c r="S74" i="48"/>
  <c r="R74" i="48"/>
  <c r="K74" i="48"/>
  <c r="J74" i="48"/>
  <c r="I74" i="48"/>
  <c r="H74" i="48"/>
  <c r="G74" i="48"/>
  <c r="F74" i="48"/>
  <c r="X73" i="48"/>
  <c r="V73" i="48"/>
  <c r="U73" i="48"/>
  <c r="S73" i="48"/>
  <c r="R73" i="48"/>
  <c r="M73" i="48"/>
  <c r="L73" i="48"/>
  <c r="K73" i="48"/>
  <c r="J73" i="48"/>
  <c r="I73" i="48"/>
  <c r="H73" i="48"/>
  <c r="G73" i="48"/>
  <c r="F73" i="48"/>
  <c r="V263" i="23"/>
  <c r="U263" i="23"/>
  <c r="S263" i="23"/>
  <c r="R263" i="23"/>
  <c r="J263" i="23"/>
  <c r="I263" i="23"/>
  <c r="G263" i="23"/>
  <c r="F263" i="23"/>
  <c r="V262" i="23"/>
  <c r="U262" i="23"/>
  <c r="S262" i="23"/>
  <c r="R262" i="23"/>
  <c r="J262" i="23"/>
  <c r="I262" i="23"/>
  <c r="G262" i="23"/>
  <c r="F262" i="23"/>
  <c r="X261" i="23"/>
  <c r="V261" i="23"/>
  <c r="U261" i="23"/>
  <c r="S261" i="23"/>
  <c r="R261" i="23"/>
  <c r="L261" i="23"/>
  <c r="J261" i="23"/>
  <c r="I261" i="23"/>
  <c r="G261" i="23"/>
  <c r="F261" i="23"/>
  <c r="V257" i="23"/>
  <c r="U257" i="23"/>
  <c r="S257" i="23"/>
  <c r="R257" i="23"/>
  <c r="K257" i="23"/>
  <c r="J257" i="23"/>
  <c r="I257" i="23"/>
  <c r="H257" i="23"/>
  <c r="G257" i="23"/>
  <c r="F257" i="23"/>
  <c r="V256" i="23"/>
  <c r="U256" i="23"/>
  <c r="S256" i="23"/>
  <c r="R256" i="23"/>
  <c r="K256" i="23"/>
  <c r="J256" i="23"/>
  <c r="I256" i="23"/>
  <c r="H256" i="23"/>
  <c r="G256" i="23"/>
  <c r="F256" i="23"/>
  <c r="X255" i="23"/>
  <c r="V255" i="23"/>
  <c r="U255" i="23"/>
  <c r="S255" i="23"/>
  <c r="R255" i="23"/>
  <c r="M255" i="23"/>
  <c r="L255" i="23"/>
  <c r="K255" i="23"/>
  <c r="J255" i="23"/>
  <c r="I255" i="23"/>
  <c r="H255" i="23"/>
  <c r="G255" i="23"/>
  <c r="F255" i="23"/>
  <c r="V250" i="23"/>
  <c r="U250" i="23"/>
  <c r="S250" i="23"/>
  <c r="R250" i="23"/>
  <c r="J250" i="23"/>
  <c r="I250" i="23"/>
  <c r="G250" i="23"/>
  <c r="F250" i="23"/>
  <c r="V249" i="23"/>
  <c r="U249" i="23"/>
  <c r="S249" i="23"/>
  <c r="R249" i="23"/>
  <c r="J249" i="23"/>
  <c r="I249" i="23"/>
  <c r="G249" i="23"/>
  <c r="F249" i="23"/>
  <c r="X248" i="23"/>
  <c r="V248" i="23"/>
  <c r="U248" i="23"/>
  <c r="S248" i="23"/>
  <c r="R248" i="23"/>
  <c r="L248" i="23"/>
  <c r="J248" i="23"/>
  <c r="I248" i="23"/>
  <c r="G248" i="23"/>
  <c r="F248" i="23"/>
  <c r="V244" i="23"/>
  <c r="U244" i="23"/>
  <c r="S244" i="23"/>
  <c r="R244" i="23"/>
  <c r="K244" i="23"/>
  <c r="J244" i="23"/>
  <c r="I244" i="23"/>
  <c r="H244" i="23"/>
  <c r="G244" i="23"/>
  <c r="F244" i="23"/>
  <c r="V243" i="23"/>
  <c r="U243" i="23"/>
  <c r="S243" i="23"/>
  <c r="R243" i="23"/>
  <c r="K243" i="23"/>
  <c r="J243" i="23"/>
  <c r="I243" i="23"/>
  <c r="H243" i="23"/>
  <c r="G243" i="23"/>
  <c r="F243" i="23"/>
  <c r="X242" i="23"/>
  <c r="V242" i="23"/>
  <c r="U242" i="23"/>
  <c r="S242" i="23"/>
  <c r="R242" i="23"/>
  <c r="M242" i="23"/>
  <c r="L242" i="23"/>
  <c r="K242" i="23"/>
  <c r="J242" i="23"/>
  <c r="I242" i="23"/>
  <c r="H242" i="23"/>
  <c r="G242" i="23"/>
  <c r="F242" i="23"/>
  <c r="V237" i="23"/>
  <c r="U237" i="23"/>
  <c r="S237" i="23"/>
  <c r="R237" i="23"/>
  <c r="J237" i="23"/>
  <c r="I237" i="23"/>
  <c r="G237" i="23"/>
  <c r="F237" i="23"/>
  <c r="V236" i="23"/>
  <c r="U236" i="23"/>
  <c r="S236" i="23"/>
  <c r="R236" i="23"/>
  <c r="J236" i="23"/>
  <c r="I236" i="23"/>
  <c r="G236" i="23"/>
  <c r="F236" i="23"/>
  <c r="X235" i="23"/>
  <c r="V235" i="23"/>
  <c r="U235" i="23"/>
  <c r="S235" i="23"/>
  <c r="R235" i="23"/>
  <c r="L235" i="23"/>
  <c r="J235" i="23"/>
  <c r="I235" i="23"/>
  <c r="G235" i="23"/>
  <c r="F235" i="23"/>
  <c r="V231" i="23"/>
  <c r="U231" i="23"/>
  <c r="S231" i="23"/>
  <c r="R231" i="23"/>
  <c r="K231" i="23"/>
  <c r="J231" i="23"/>
  <c r="I231" i="23"/>
  <c r="H231" i="23"/>
  <c r="G231" i="23"/>
  <c r="F231" i="23"/>
  <c r="V230" i="23"/>
  <c r="U230" i="23"/>
  <c r="S230" i="23"/>
  <c r="R230" i="23"/>
  <c r="K230" i="23"/>
  <c r="J230" i="23"/>
  <c r="I230" i="23"/>
  <c r="H230" i="23"/>
  <c r="G230" i="23"/>
  <c r="F230" i="23"/>
  <c r="X229" i="23"/>
  <c r="V229" i="23"/>
  <c r="U229" i="23"/>
  <c r="S229" i="23"/>
  <c r="R229" i="23"/>
  <c r="M229" i="23"/>
  <c r="L229" i="23"/>
  <c r="K229" i="23"/>
  <c r="J229" i="23"/>
  <c r="I229" i="23"/>
  <c r="H229" i="23"/>
  <c r="G229" i="23"/>
  <c r="F229" i="23"/>
  <c r="V224" i="23"/>
  <c r="U224" i="23"/>
  <c r="S224" i="23"/>
  <c r="R224" i="23"/>
  <c r="J224" i="23"/>
  <c r="I224" i="23"/>
  <c r="G224" i="23"/>
  <c r="F224" i="23"/>
  <c r="V223" i="23"/>
  <c r="U223" i="23"/>
  <c r="S223" i="23"/>
  <c r="R223" i="23"/>
  <c r="J223" i="23"/>
  <c r="I223" i="23"/>
  <c r="G223" i="23"/>
  <c r="F223" i="23"/>
  <c r="X222" i="23"/>
  <c r="V222" i="23"/>
  <c r="U222" i="23"/>
  <c r="S222" i="23"/>
  <c r="R222" i="23"/>
  <c r="L222" i="23"/>
  <c r="J222" i="23"/>
  <c r="I222" i="23"/>
  <c r="G222" i="23"/>
  <c r="F222" i="23"/>
  <c r="V218" i="23"/>
  <c r="U218" i="23"/>
  <c r="S218" i="23"/>
  <c r="R218" i="23"/>
  <c r="K218" i="23"/>
  <c r="J218" i="23"/>
  <c r="I218" i="23"/>
  <c r="H218" i="23"/>
  <c r="G218" i="23"/>
  <c r="F218" i="23"/>
  <c r="V217" i="23"/>
  <c r="U217" i="23"/>
  <c r="S217" i="23"/>
  <c r="R217" i="23"/>
  <c r="K217" i="23"/>
  <c r="J217" i="23"/>
  <c r="I217" i="23"/>
  <c r="H217" i="23"/>
  <c r="G217" i="23"/>
  <c r="F217" i="23"/>
  <c r="X216" i="23"/>
  <c r="V216" i="23"/>
  <c r="U216" i="23"/>
  <c r="S216" i="23"/>
  <c r="R216" i="23"/>
  <c r="M216" i="23"/>
  <c r="L216" i="23"/>
  <c r="K216" i="23"/>
  <c r="J216" i="23"/>
  <c r="I216" i="23"/>
  <c r="H216" i="23"/>
  <c r="G216" i="23"/>
  <c r="F216" i="23"/>
  <c r="V211" i="23"/>
  <c r="U211" i="23"/>
  <c r="S211" i="23"/>
  <c r="R211" i="23"/>
  <c r="J211" i="23"/>
  <c r="I211" i="23"/>
  <c r="G211" i="23"/>
  <c r="F211" i="23"/>
  <c r="V210" i="23"/>
  <c r="U210" i="23"/>
  <c r="S210" i="23"/>
  <c r="R210" i="23"/>
  <c r="J210" i="23"/>
  <c r="I210" i="23"/>
  <c r="G210" i="23"/>
  <c r="F210" i="23"/>
  <c r="X209" i="23"/>
  <c r="V209" i="23"/>
  <c r="U209" i="23"/>
  <c r="S209" i="23"/>
  <c r="R209" i="23"/>
  <c r="L209" i="23"/>
  <c r="J209" i="23"/>
  <c r="I209" i="23"/>
  <c r="G209" i="23"/>
  <c r="F209" i="23"/>
  <c r="V205" i="23"/>
  <c r="U205" i="23"/>
  <c r="S205" i="23"/>
  <c r="R205" i="23"/>
  <c r="K205" i="23"/>
  <c r="J205" i="23"/>
  <c r="I205" i="23"/>
  <c r="H205" i="23"/>
  <c r="G205" i="23"/>
  <c r="F205" i="23"/>
  <c r="V204" i="23"/>
  <c r="U204" i="23"/>
  <c r="S204" i="23"/>
  <c r="R204" i="23"/>
  <c r="K204" i="23"/>
  <c r="J204" i="23"/>
  <c r="I204" i="23"/>
  <c r="H204" i="23"/>
  <c r="G204" i="23"/>
  <c r="F204" i="23"/>
  <c r="X203" i="23"/>
  <c r="V203" i="23"/>
  <c r="U203" i="23"/>
  <c r="S203" i="23"/>
  <c r="R203" i="23"/>
  <c r="M203" i="23"/>
  <c r="L203" i="23"/>
  <c r="K203" i="23"/>
  <c r="J203" i="23"/>
  <c r="I203" i="23"/>
  <c r="H203" i="23"/>
  <c r="G203" i="23"/>
  <c r="F203" i="23"/>
  <c r="V198" i="23"/>
  <c r="U198" i="23"/>
  <c r="S198" i="23"/>
  <c r="R198" i="23"/>
  <c r="J198" i="23"/>
  <c r="I198" i="23"/>
  <c r="G198" i="23"/>
  <c r="F198" i="23"/>
  <c r="V197" i="23"/>
  <c r="U197" i="23"/>
  <c r="S197" i="23"/>
  <c r="R197" i="23"/>
  <c r="J197" i="23"/>
  <c r="I197" i="23"/>
  <c r="G197" i="23"/>
  <c r="F197" i="23"/>
  <c r="X196" i="23"/>
  <c r="V196" i="23"/>
  <c r="U196" i="23"/>
  <c r="S196" i="23"/>
  <c r="R196" i="23"/>
  <c r="L196" i="23"/>
  <c r="J196" i="23"/>
  <c r="I196" i="23"/>
  <c r="G196" i="23"/>
  <c r="F196" i="23"/>
  <c r="V192" i="23"/>
  <c r="U192" i="23"/>
  <c r="S192" i="23"/>
  <c r="R192" i="23"/>
  <c r="K192" i="23"/>
  <c r="J192" i="23"/>
  <c r="I192" i="23"/>
  <c r="H192" i="23"/>
  <c r="G192" i="23"/>
  <c r="F192" i="23"/>
  <c r="V191" i="23"/>
  <c r="U191" i="23"/>
  <c r="S191" i="23"/>
  <c r="R191" i="23"/>
  <c r="K191" i="23"/>
  <c r="J191" i="23"/>
  <c r="I191" i="23"/>
  <c r="H191" i="23"/>
  <c r="G191" i="23"/>
  <c r="F191" i="23"/>
  <c r="X190" i="23"/>
  <c r="V190" i="23"/>
  <c r="U190" i="23"/>
  <c r="S190" i="23"/>
  <c r="R190" i="23"/>
  <c r="M190" i="23"/>
  <c r="L190" i="23"/>
  <c r="K190" i="23"/>
  <c r="J190" i="23"/>
  <c r="I190" i="23"/>
  <c r="H190" i="23"/>
  <c r="G190" i="23"/>
  <c r="F190" i="23"/>
  <c r="V185" i="23"/>
  <c r="U185" i="23"/>
  <c r="S185" i="23"/>
  <c r="R185" i="23"/>
  <c r="J185" i="23"/>
  <c r="I185" i="23"/>
  <c r="G185" i="23"/>
  <c r="F185" i="23"/>
  <c r="V184" i="23"/>
  <c r="U184" i="23"/>
  <c r="S184" i="23"/>
  <c r="R184" i="23"/>
  <c r="J184" i="23"/>
  <c r="I184" i="23"/>
  <c r="G184" i="23"/>
  <c r="F184" i="23"/>
  <c r="X183" i="23"/>
  <c r="V183" i="23"/>
  <c r="U183" i="23"/>
  <c r="S183" i="23"/>
  <c r="R183" i="23"/>
  <c r="L183" i="23"/>
  <c r="J183" i="23"/>
  <c r="I183" i="23"/>
  <c r="G183" i="23"/>
  <c r="F183" i="23"/>
  <c r="V179" i="23"/>
  <c r="U179" i="23"/>
  <c r="S179" i="23"/>
  <c r="R179" i="23"/>
  <c r="K179" i="23"/>
  <c r="J179" i="23"/>
  <c r="I179" i="23"/>
  <c r="H179" i="23"/>
  <c r="G179" i="23"/>
  <c r="F179" i="23"/>
  <c r="V178" i="23"/>
  <c r="U178" i="23"/>
  <c r="S178" i="23"/>
  <c r="R178" i="23"/>
  <c r="K178" i="23"/>
  <c r="J178" i="23"/>
  <c r="I178" i="23"/>
  <c r="H178" i="23"/>
  <c r="G178" i="23"/>
  <c r="F178" i="23"/>
  <c r="X177" i="23"/>
  <c r="V177" i="23"/>
  <c r="U177" i="23"/>
  <c r="S177" i="23"/>
  <c r="R177" i="23"/>
  <c r="M177" i="23"/>
  <c r="L177" i="23"/>
  <c r="K177" i="23"/>
  <c r="J177" i="23"/>
  <c r="I177" i="23"/>
  <c r="H177" i="23"/>
  <c r="G177" i="23"/>
  <c r="F177" i="23"/>
  <c r="V172" i="23"/>
  <c r="U172" i="23"/>
  <c r="S172" i="23"/>
  <c r="R172" i="23"/>
  <c r="J172" i="23"/>
  <c r="I172" i="23"/>
  <c r="G172" i="23"/>
  <c r="F172" i="23"/>
  <c r="V171" i="23"/>
  <c r="U171" i="23"/>
  <c r="S171" i="23"/>
  <c r="R171" i="23"/>
  <c r="J171" i="23"/>
  <c r="I171" i="23"/>
  <c r="G171" i="23"/>
  <c r="F171" i="23"/>
  <c r="X170" i="23"/>
  <c r="V170" i="23"/>
  <c r="U170" i="23"/>
  <c r="S170" i="23"/>
  <c r="R170" i="23"/>
  <c r="L170" i="23"/>
  <c r="J170" i="23"/>
  <c r="I170" i="23"/>
  <c r="G170" i="23"/>
  <c r="F170" i="23"/>
  <c r="V166" i="23"/>
  <c r="U166" i="23"/>
  <c r="S166" i="23"/>
  <c r="R166" i="23"/>
  <c r="K166" i="23"/>
  <c r="J166" i="23"/>
  <c r="I166" i="23"/>
  <c r="H166" i="23"/>
  <c r="G166" i="23"/>
  <c r="F166" i="23"/>
  <c r="V165" i="23"/>
  <c r="U165" i="23"/>
  <c r="S165" i="23"/>
  <c r="R165" i="23"/>
  <c r="K165" i="23"/>
  <c r="J165" i="23"/>
  <c r="I165" i="23"/>
  <c r="H165" i="23"/>
  <c r="G165" i="23"/>
  <c r="F165" i="23"/>
  <c r="X164" i="23"/>
  <c r="V164" i="23"/>
  <c r="U164" i="23"/>
  <c r="S164" i="23"/>
  <c r="R164" i="23"/>
  <c r="M164" i="23"/>
  <c r="L164" i="23"/>
  <c r="K164" i="23"/>
  <c r="J164" i="23"/>
  <c r="I164" i="23"/>
  <c r="H164" i="23"/>
  <c r="G164" i="23"/>
  <c r="F164" i="23"/>
  <c r="V159" i="23"/>
  <c r="U159" i="23"/>
  <c r="S159" i="23"/>
  <c r="R159" i="23"/>
  <c r="J159" i="23"/>
  <c r="I159" i="23"/>
  <c r="G159" i="23"/>
  <c r="F159" i="23"/>
  <c r="V158" i="23"/>
  <c r="U158" i="23"/>
  <c r="S158" i="23"/>
  <c r="R158" i="23"/>
  <c r="J158" i="23"/>
  <c r="I158" i="23"/>
  <c r="G158" i="23"/>
  <c r="F158" i="23"/>
  <c r="X157" i="23"/>
  <c r="V157" i="23"/>
  <c r="U157" i="23"/>
  <c r="S157" i="23"/>
  <c r="R157" i="23"/>
  <c r="L157" i="23"/>
  <c r="J157" i="23"/>
  <c r="I157" i="23"/>
  <c r="G157" i="23"/>
  <c r="F157" i="23"/>
  <c r="V153" i="23"/>
  <c r="U153" i="23"/>
  <c r="S153" i="23"/>
  <c r="R153" i="23"/>
  <c r="K153" i="23"/>
  <c r="J153" i="23"/>
  <c r="I153" i="23"/>
  <c r="H153" i="23"/>
  <c r="G153" i="23"/>
  <c r="F153" i="23"/>
  <c r="V152" i="23"/>
  <c r="U152" i="23"/>
  <c r="S152" i="23"/>
  <c r="R152" i="23"/>
  <c r="K152" i="23"/>
  <c r="J152" i="23"/>
  <c r="I152" i="23"/>
  <c r="H152" i="23"/>
  <c r="G152" i="23"/>
  <c r="F152" i="23"/>
  <c r="X151" i="23"/>
  <c r="V151" i="23"/>
  <c r="U151" i="23"/>
  <c r="S151" i="23"/>
  <c r="R151" i="23"/>
  <c r="M151" i="23"/>
  <c r="L151" i="23"/>
  <c r="K151" i="23"/>
  <c r="J151" i="23"/>
  <c r="I151" i="23"/>
  <c r="H151" i="23"/>
  <c r="G151" i="23"/>
  <c r="F151" i="23"/>
  <c r="V146" i="23"/>
  <c r="U146" i="23"/>
  <c r="S146" i="23"/>
  <c r="R146" i="23"/>
  <c r="J146" i="23"/>
  <c r="I146" i="23"/>
  <c r="G146" i="23"/>
  <c r="F146" i="23"/>
  <c r="V145" i="23"/>
  <c r="U145" i="23"/>
  <c r="S145" i="23"/>
  <c r="R145" i="23"/>
  <c r="J145" i="23"/>
  <c r="I145" i="23"/>
  <c r="G145" i="23"/>
  <c r="F145" i="23"/>
  <c r="X144" i="23"/>
  <c r="V144" i="23"/>
  <c r="U144" i="23"/>
  <c r="S144" i="23"/>
  <c r="R144" i="23"/>
  <c r="L144" i="23"/>
  <c r="J144" i="23"/>
  <c r="I144" i="23"/>
  <c r="G144" i="23"/>
  <c r="F144" i="23"/>
  <c r="V140" i="23"/>
  <c r="U140" i="23"/>
  <c r="S140" i="23"/>
  <c r="R140" i="23"/>
  <c r="K140" i="23"/>
  <c r="J140" i="23"/>
  <c r="I140" i="23"/>
  <c r="H140" i="23"/>
  <c r="G140" i="23"/>
  <c r="F140" i="23"/>
  <c r="V139" i="23"/>
  <c r="U139" i="23"/>
  <c r="S139" i="23"/>
  <c r="R139" i="23"/>
  <c r="K139" i="23"/>
  <c r="J139" i="23"/>
  <c r="I139" i="23"/>
  <c r="H139" i="23"/>
  <c r="G139" i="23"/>
  <c r="F139" i="23"/>
  <c r="X138" i="23"/>
  <c r="V138" i="23"/>
  <c r="U138" i="23"/>
  <c r="S138" i="23"/>
  <c r="R138" i="23"/>
  <c r="M138" i="23"/>
  <c r="L138" i="23"/>
  <c r="K138" i="23"/>
  <c r="J138" i="23"/>
  <c r="I138" i="23"/>
  <c r="H138" i="23"/>
  <c r="G138" i="23"/>
  <c r="F138" i="23"/>
  <c r="V133" i="23"/>
  <c r="U133" i="23"/>
  <c r="S133" i="23"/>
  <c r="R133" i="23"/>
  <c r="J133" i="23"/>
  <c r="I133" i="23"/>
  <c r="G133" i="23"/>
  <c r="F133" i="23"/>
  <c r="V132" i="23"/>
  <c r="U132" i="23"/>
  <c r="S132" i="23"/>
  <c r="R132" i="23"/>
  <c r="J132" i="23"/>
  <c r="I132" i="23"/>
  <c r="G132" i="23"/>
  <c r="F132" i="23"/>
  <c r="X131" i="23"/>
  <c r="V131" i="23"/>
  <c r="U131" i="23"/>
  <c r="S131" i="23"/>
  <c r="R131" i="23"/>
  <c r="L131" i="23"/>
  <c r="J131" i="23"/>
  <c r="I131" i="23"/>
  <c r="G131" i="23"/>
  <c r="F131" i="23"/>
  <c r="V127" i="23"/>
  <c r="U127" i="23"/>
  <c r="S127" i="23"/>
  <c r="R127" i="23"/>
  <c r="K127" i="23"/>
  <c r="J127" i="23"/>
  <c r="I127" i="23"/>
  <c r="H127" i="23"/>
  <c r="G127" i="23"/>
  <c r="F127" i="23"/>
  <c r="V126" i="23"/>
  <c r="U126" i="23"/>
  <c r="S126" i="23"/>
  <c r="R126" i="23"/>
  <c r="K126" i="23"/>
  <c r="J126" i="23"/>
  <c r="I126" i="23"/>
  <c r="H126" i="23"/>
  <c r="G126" i="23"/>
  <c r="F126" i="23"/>
  <c r="X125" i="23"/>
  <c r="V125" i="23"/>
  <c r="U125" i="23"/>
  <c r="S125" i="23"/>
  <c r="R125" i="23"/>
  <c r="M125" i="23"/>
  <c r="L125" i="23"/>
  <c r="K125" i="23"/>
  <c r="J125" i="23"/>
  <c r="I125" i="23"/>
  <c r="H125" i="23"/>
  <c r="G125" i="23"/>
  <c r="F125" i="23"/>
  <c r="V120" i="23"/>
  <c r="U120" i="23"/>
  <c r="S120" i="23"/>
  <c r="R120" i="23"/>
  <c r="J120" i="23"/>
  <c r="I120" i="23"/>
  <c r="G120" i="23"/>
  <c r="F120" i="23"/>
  <c r="V119" i="23"/>
  <c r="U119" i="23"/>
  <c r="S119" i="23"/>
  <c r="R119" i="23"/>
  <c r="J119" i="23"/>
  <c r="I119" i="23"/>
  <c r="G119" i="23"/>
  <c r="F119" i="23"/>
  <c r="X118" i="23"/>
  <c r="V118" i="23"/>
  <c r="U118" i="23"/>
  <c r="S118" i="23"/>
  <c r="R118" i="23"/>
  <c r="L118" i="23"/>
  <c r="J118" i="23"/>
  <c r="I118" i="23"/>
  <c r="G118" i="23"/>
  <c r="F118" i="23"/>
  <c r="V114" i="23"/>
  <c r="U114" i="23"/>
  <c r="S114" i="23"/>
  <c r="R114" i="23"/>
  <c r="K114" i="23"/>
  <c r="J114" i="23"/>
  <c r="I114" i="23"/>
  <c r="H114" i="23"/>
  <c r="G114" i="23"/>
  <c r="F114" i="23"/>
  <c r="V113" i="23"/>
  <c r="U113" i="23"/>
  <c r="S113" i="23"/>
  <c r="R113" i="23"/>
  <c r="K113" i="23"/>
  <c r="J113" i="23"/>
  <c r="I113" i="23"/>
  <c r="H113" i="23"/>
  <c r="G113" i="23"/>
  <c r="F113" i="23"/>
  <c r="X112" i="23"/>
  <c r="V112" i="23"/>
  <c r="U112" i="23"/>
  <c r="S112" i="23"/>
  <c r="R112" i="23"/>
  <c r="M112" i="23"/>
  <c r="L112" i="23"/>
  <c r="K112" i="23"/>
  <c r="J112" i="23"/>
  <c r="I112" i="23"/>
  <c r="H112" i="23"/>
  <c r="G112" i="23"/>
  <c r="F112" i="23"/>
  <c r="V107" i="23"/>
  <c r="U107" i="23"/>
  <c r="S107" i="23"/>
  <c r="R107" i="23"/>
  <c r="J107" i="23"/>
  <c r="I107" i="23"/>
  <c r="G107" i="23"/>
  <c r="F107" i="23"/>
  <c r="V106" i="23"/>
  <c r="U106" i="23"/>
  <c r="S106" i="23"/>
  <c r="R106" i="23"/>
  <c r="J106" i="23"/>
  <c r="I106" i="23"/>
  <c r="G106" i="23"/>
  <c r="F106" i="23"/>
  <c r="X105" i="23"/>
  <c r="V105" i="23"/>
  <c r="U105" i="23"/>
  <c r="S105" i="23"/>
  <c r="R105" i="23"/>
  <c r="L105" i="23"/>
  <c r="J105" i="23"/>
  <c r="I105" i="23"/>
  <c r="G105" i="23"/>
  <c r="F105" i="23"/>
  <c r="V101" i="23"/>
  <c r="U101" i="23"/>
  <c r="S101" i="23"/>
  <c r="R101" i="23"/>
  <c r="K101" i="23"/>
  <c r="J101" i="23"/>
  <c r="I101" i="23"/>
  <c r="H101" i="23"/>
  <c r="G101" i="23"/>
  <c r="F101" i="23"/>
  <c r="V100" i="23"/>
  <c r="U100" i="23"/>
  <c r="S100" i="23"/>
  <c r="R100" i="23"/>
  <c r="K100" i="23"/>
  <c r="J100" i="23"/>
  <c r="I100" i="23"/>
  <c r="H100" i="23"/>
  <c r="G100" i="23"/>
  <c r="F100" i="23"/>
  <c r="X99" i="23"/>
  <c r="V99" i="23"/>
  <c r="U99" i="23"/>
  <c r="S99" i="23"/>
  <c r="R99" i="23"/>
  <c r="M99" i="23"/>
  <c r="L99" i="23"/>
  <c r="K99" i="23"/>
  <c r="J99" i="23"/>
  <c r="I99" i="23"/>
  <c r="H99" i="23"/>
  <c r="G99" i="23"/>
  <c r="F99" i="23"/>
  <c r="V94" i="23"/>
  <c r="U94" i="23"/>
  <c r="S94" i="23"/>
  <c r="R94" i="23"/>
  <c r="J94" i="23"/>
  <c r="I94" i="23"/>
  <c r="G94" i="23"/>
  <c r="F94" i="23"/>
  <c r="V93" i="23"/>
  <c r="U93" i="23"/>
  <c r="S93" i="23"/>
  <c r="R93" i="23"/>
  <c r="J93" i="23"/>
  <c r="I93" i="23"/>
  <c r="G93" i="23"/>
  <c r="F93" i="23"/>
  <c r="X92" i="23"/>
  <c r="V92" i="23"/>
  <c r="U92" i="23"/>
  <c r="S92" i="23"/>
  <c r="R92" i="23"/>
  <c r="L92" i="23"/>
  <c r="J92" i="23"/>
  <c r="I92" i="23"/>
  <c r="G92" i="23"/>
  <c r="F92" i="23"/>
  <c r="V88" i="23"/>
  <c r="U88" i="23"/>
  <c r="S88" i="23"/>
  <c r="R88" i="23"/>
  <c r="K88" i="23"/>
  <c r="J88" i="23"/>
  <c r="I88" i="23"/>
  <c r="H88" i="23"/>
  <c r="G88" i="23"/>
  <c r="F88" i="23"/>
  <c r="V87" i="23"/>
  <c r="U87" i="23"/>
  <c r="S87" i="23"/>
  <c r="R87" i="23"/>
  <c r="K87" i="23"/>
  <c r="J87" i="23"/>
  <c r="I87" i="23"/>
  <c r="H87" i="23"/>
  <c r="G87" i="23"/>
  <c r="F87" i="23"/>
  <c r="X86" i="23"/>
  <c r="V86" i="23"/>
  <c r="U86" i="23"/>
  <c r="S86" i="23"/>
  <c r="R86" i="23"/>
  <c r="M86" i="23"/>
  <c r="L86" i="23"/>
  <c r="K86" i="23"/>
  <c r="J86" i="23"/>
  <c r="I86" i="23"/>
  <c r="H86" i="23"/>
  <c r="G86" i="23"/>
  <c r="F86" i="23"/>
  <c r="V81" i="23"/>
  <c r="U81" i="23"/>
  <c r="S81" i="23"/>
  <c r="R81" i="23"/>
  <c r="J81" i="23"/>
  <c r="I81" i="23"/>
  <c r="G81" i="23"/>
  <c r="F81" i="23"/>
  <c r="V80" i="23"/>
  <c r="U80" i="23"/>
  <c r="S80" i="23"/>
  <c r="R80" i="23"/>
  <c r="J80" i="23"/>
  <c r="I80" i="23"/>
  <c r="G80" i="23"/>
  <c r="F80" i="23"/>
  <c r="X79" i="23"/>
  <c r="V79" i="23"/>
  <c r="U79" i="23"/>
  <c r="S79" i="23"/>
  <c r="R79" i="23"/>
  <c r="L79" i="23"/>
  <c r="J79" i="23"/>
  <c r="I79" i="23"/>
  <c r="G79" i="23"/>
  <c r="F79" i="23"/>
  <c r="V75" i="23"/>
  <c r="U75" i="23"/>
  <c r="S75" i="23"/>
  <c r="R75" i="23"/>
  <c r="K75" i="23"/>
  <c r="J75" i="23"/>
  <c r="I75" i="23"/>
  <c r="H75" i="23"/>
  <c r="G75" i="23"/>
  <c r="F75" i="23"/>
  <c r="V74" i="23"/>
  <c r="U74" i="23"/>
  <c r="S74" i="23"/>
  <c r="R74" i="23"/>
  <c r="K74" i="23"/>
  <c r="J74" i="23"/>
  <c r="I74" i="23"/>
  <c r="H74" i="23"/>
  <c r="G74" i="23"/>
  <c r="F74" i="23"/>
  <c r="X73" i="23"/>
  <c r="V73" i="23"/>
  <c r="U73" i="23"/>
  <c r="S73" i="23"/>
  <c r="R73" i="23"/>
  <c r="M73" i="23"/>
  <c r="L73" i="23"/>
  <c r="K73" i="23"/>
  <c r="J73" i="23"/>
  <c r="I73" i="23"/>
  <c r="H73" i="23"/>
  <c r="G73" i="23"/>
  <c r="F73" i="23"/>
  <c r="V263" i="47"/>
  <c r="U263" i="47"/>
  <c r="S263" i="47"/>
  <c r="R263" i="47"/>
  <c r="J263" i="47"/>
  <c r="I263" i="47"/>
  <c r="G263" i="47"/>
  <c r="F263" i="47"/>
  <c r="V262" i="47"/>
  <c r="U262" i="47"/>
  <c r="S262" i="47"/>
  <c r="R262" i="47"/>
  <c r="J262" i="47"/>
  <c r="I262" i="47"/>
  <c r="G262" i="47"/>
  <c r="F262" i="47"/>
  <c r="X261" i="47"/>
  <c r="V261" i="47"/>
  <c r="U261" i="47"/>
  <c r="S261" i="47"/>
  <c r="R261" i="47"/>
  <c r="L261" i="47"/>
  <c r="J261" i="47"/>
  <c r="I261" i="47"/>
  <c r="G261" i="47"/>
  <c r="F261" i="47"/>
  <c r="V257" i="47"/>
  <c r="U257" i="47"/>
  <c r="S257" i="47"/>
  <c r="R257" i="47"/>
  <c r="K257" i="47"/>
  <c r="J257" i="47"/>
  <c r="I257" i="47"/>
  <c r="H257" i="47"/>
  <c r="G257" i="47"/>
  <c r="F257" i="47"/>
  <c r="V256" i="47"/>
  <c r="U256" i="47"/>
  <c r="S256" i="47"/>
  <c r="R256" i="47"/>
  <c r="K256" i="47"/>
  <c r="J256" i="47"/>
  <c r="I256" i="47"/>
  <c r="H256" i="47"/>
  <c r="G256" i="47"/>
  <c r="F256" i="47"/>
  <c r="X255" i="47"/>
  <c r="V255" i="47"/>
  <c r="U255" i="47"/>
  <c r="S255" i="47"/>
  <c r="R255" i="47"/>
  <c r="M255" i="47"/>
  <c r="L255" i="47"/>
  <c r="K255" i="47"/>
  <c r="J255" i="47"/>
  <c r="I255" i="47"/>
  <c r="H255" i="47"/>
  <c r="G255" i="47"/>
  <c r="F255" i="47"/>
  <c r="V250" i="47"/>
  <c r="U250" i="47"/>
  <c r="S250" i="47"/>
  <c r="R250" i="47"/>
  <c r="J250" i="47"/>
  <c r="I250" i="47"/>
  <c r="G250" i="47"/>
  <c r="F250" i="47"/>
  <c r="V249" i="47"/>
  <c r="U249" i="47"/>
  <c r="S249" i="47"/>
  <c r="R249" i="47"/>
  <c r="J249" i="47"/>
  <c r="I249" i="47"/>
  <c r="G249" i="47"/>
  <c r="F249" i="47"/>
  <c r="X248" i="47"/>
  <c r="V248" i="47"/>
  <c r="U248" i="47"/>
  <c r="S248" i="47"/>
  <c r="R248" i="47"/>
  <c r="L248" i="47"/>
  <c r="J248" i="47"/>
  <c r="I248" i="47"/>
  <c r="G248" i="47"/>
  <c r="F248" i="47"/>
  <c r="V244" i="47"/>
  <c r="U244" i="47"/>
  <c r="S244" i="47"/>
  <c r="R244" i="47"/>
  <c r="K244" i="47"/>
  <c r="J244" i="47"/>
  <c r="I244" i="47"/>
  <c r="H244" i="47"/>
  <c r="G244" i="47"/>
  <c r="F244" i="47"/>
  <c r="V243" i="47"/>
  <c r="U243" i="47"/>
  <c r="S243" i="47"/>
  <c r="R243" i="47"/>
  <c r="K243" i="47"/>
  <c r="J243" i="47"/>
  <c r="I243" i="47"/>
  <c r="H243" i="47"/>
  <c r="G243" i="47"/>
  <c r="F243" i="47"/>
  <c r="X242" i="47"/>
  <c r="V242" i="47"/>
  <c r="U242" i="47"/>
  <c r="S242" i="47"/>
  <c r="R242" i="47"/>
  <c r="M242" i="47"/>
  <c r="L242" i="47"/>
  <c r="K242" i="47"/>
  <c r="J242" i="47"/>
  <c r="I242" i="47"/>
  <c r="H242" i="47"/>
  <c r="G242" i="47"/>
  <c r="F242" i="47"/>
  <c r="V237" i="47"/>
  <c r="U237" i="47"/>
  <c r="S237" i="47"/>
  <c r="R237" i="47"/>
  <c r="J237" i="47"/>
  <c r="I237" i="47"/>
  <c r="G237" i="47"/>
  <c r="F237" i="47"/>
  <c r="V236" i="47"/>
  <c r="U236" i="47"/>
  <c r="S236" i="47"/>
  <c r="R236" i="47"/>
  <c r="J236" i="47"/>
  <c r="I236" i="47"/>
  <c r="G236" i="47"/>
  <c r="F236" i="47"/>
  <c r="X235" i="47"/>
  <c r="V235" i="47"/>
  <c r="U235" i="47"/>
  <c r="S235" i="47"/>
  <c r="R235" i="47"/>
  <c r="L235" i="47"/>
  <c r="J235" i="47"/>
  <c r="I235" i="47"/>
  <c r="G235" i="47"/>
  <c r="F235" i="47"/>
  <c r="V231" i="47"/>
  <c r="U231" i="47"/>
  <c r="S231" i="47"/>
  <c r="R231" i="47"/>
  <c r="K231" i="47"/>
  <c r="J231" i="47"/>
  <c r="I231" i="47"/>
  <c r="H231" i="47"/>
  <c r="G231" i="47"/>
  <c r="F231" i="47"/>
  <c r="V230" i="47"/>
  <c r="U230" i="47"/>
  <c r="S230" i="47"/>
  <c r="R230" i="47"/>
  <c r="K230" i="47"/>
  <c r="J230" i="47"/>
  <c r="I230" i="47"/>
  <c r="H230" i="47"/>
  <c r="G230" i="47"/>
  <c r="F230" i="47"/>
  <c r="X229" i="47"/>
  <c r="V229" i="47"/>
  <c r="U229" i="47"/>
  <c r="S229" i="47"/>
  <c r="R229" i="47"/>
  <c r="M229" i="47"/>
  <c r="L229" i="47"/>
  <c r="K229" i="47"/>
  <c r="J229" i="47"/>
  <c r="I229" i="47"/>
  <c r="H229" i="47"/>
  <c r="G229" i="47"/>
  <c r="F229" i="47"/>
  <c r="V224" i="47"/>
  <c r="U224" i="47"/>
  <c r="S224" i="47"/>
  <c r="R224" i="47"/>
  <c r="J224" i="47"/>
  <c r="I224" i="47"/>
  <c r="G224" i="47"/>
  <c r="F224" i="47"/>
  <c r="V223" i="47"/>
  <c r="U223" i="47"/>
  <c r="S223" i="47"/>
  <c r="R223" i="47"/>
  <c r="J223" i="47"/>
  <c r="I223" i="47"/>
  <c r="G223" i="47"/>
  <c r="F223" i="47"/>
  <c r="X222" i="47"/>
  <c r="V222" i="47"/>
  <c r="U222" i="47"/>
  <c r="S222" i="47"/>
  <c r="R222" i="47"/>
  <c r="L222" i="47"/>
  <c r="J222" i="47"/>
  <c r="I222" i="47"/>
  <c r="G222" i="47"/>
  <c r="F222" i="47"/>
  <c r="V218" i="47"/>
  <c r="U218" i="47"/>
  <c r="S218" i="47"/>
  <c r="R218" i="47"/>
  <c r="K218" i="47"/>
  <c r="J218" i="47"/>
  <c r="I218" i="47"/>
  <c r="H218" i="47"/>
  <c r="G218" i="47"/>
  <c r="F218" i="47"/>
  <c r="V217" i="47"/>
  <c r="U217" i="47"/>
  <c r="S217" i="47"/>
  <c r="R217" i="47"/>
  <c r="K217" i="47"/>
  <c r="J217" i="47"/>
  <c r="I217" i="47"/>
  <c r="H217" i="47"/>
  <c r="G217" i="47"/>
  <c r="F217" i="47"/>
  <c r="X216" i="47"/>
  <c r="V216" i="47"/>
  <c r="U216" i="47"/>
  <c r="S216" i="47"/>
  <c r="R216" i="47"/>
  <c r="M216" i="47"/>
  <c r="L216" i="47"/>
  <c r="K216" i="47"/>
  <c r="J216" i="47"/>
  <c r="I216" i="47"/>
  <c r="H216" i="47"/>
  <c r="G216" i="47"/>
  <c r="F216" i="47"/>
  <c r="V211" i="47"/>
  <c r="U211" i="47"/>
  <c r="S211" i="47"/>
  <c r="R211" i="47"/>
  <c r="J211" i="47"/>
  <c r="I211" i="47"/>
  <c r="G211" i="47"/>
  <c r="F211" i="47"/>
  <c r="V210" i="47"/>
  <c r="U210" i="47"/>
  <c r="S210" i="47"/>
  <c r="R210" i="47"/>
  <c r="J210" i="47"/>
  <c r="I210" i="47"/>
  <c r="G210" i="47"/>
  <c r="F210" i="47"/>
  <c r="X209" i="47"/>
  <c r="V209" i="47"/>
  <c r="U209" i="47"/>
  <c r="S209" i="47"/>
  <c r="R209" i="47"/>
  <c r="L209" i="47"/>
  <c r="J209" i="47"/>
  <c r="I209" i="47"/>
  <c r="G209" i="47"/>
  <c r="F209" i="47"/>
  <c r="V205" i="47"/>
  <c r="U205" i="47"/>
  <c r="S205" i="47"/>
  <c r="R205" i="47"/>
  <c r="K205" i="47"/>
  <c r="J205" i="47"/>
  <c r="I205" i="47"/>
  <c r="H205" i="47"/>
  <c r="G205" i="47"/>
  <c r="F205" i="47"/>
  <c r="V204" i="47"/>
  <c r="U204" i="47"/>
  <c r="S204" i="47"/>
  <c r="R204" i="47"/>
  <c r="K204" i="47"/>
  <c r="J204" i="47"/>
  <c r="I204" i="47"/>
  <c r="H204" i="47"/>
  <c r="G204" i="47"/>
  <c r="F204" i="47"/>
  <c r="X203" i="47"/>
  <c r="V203" i="47"/>
  <c r="U203" i="47"/>
  <c r="S203" i="47"/>
  <c r="R203" i="47"/>
  <c r="M203" i="47"/>
  <c r="L203" i="47"/>
  <c r="K203" i="47"/>
  <c r="J203" i="47"/>
  <c r="I203" i="47"/>
  <c r="H203" i="47"/>
  <c r="G203" i="47"/>
  <c r="F203" i="47"/>
  <c r="V198" i="47"/>
  <c r="U198" i="47"/>
  <c r="S198" i="47"/>
  <c r="R198" i="47"/>
  <c r="J198" i="47"/>
  <c r="I198" i="47"/>
  <c r="G198" i="47"/>
  <c r="F198" i="47"/>
  <c r="V197" i="47"/>
  <c r="U197" i="47"/>
  <c r="S197" i="47"/>
  <c r="R197" i="47"/>
  <c r="J197" i="47"/>
  <c r="I197" i="47"/>
  <c r="G197" i="47"/>
  <c r="F197" i="47"/>
  <c r="X196" i="47"/>
  <c r="V196" i="47"/>
  <c r="U196" i="47"/>
  <c r="S196" i="47"/>
  <c r="R196" i="47"/>
  <c r="L196" i="47"/>
  <c r="J196" i="47"/>
  <c r="I196" i="47"/>
  <c r="G196" i="47"/>
  <c r="F196" i="47"/>
  <c r="V192" i="47"/>
  <c r="U192" i="47"/>
  <c r="S192" i="47"/>
  <c r="R192" i="47"/>
  <c r="K192" i="47"/>
  <c r="J192" i="47"/>
  <c r="I192" i="47"/>
  <c r="H192" i="47"/>
  <c r="G192" i="47"/>
  <c r="F192" i="47"/>
  <c r="V191" i="47"/>
  <c r="U191" i="47"/>
  <c r="S191" i="47"/>
  <c r="R191" i="47"/>
  <c r="K191" i="47"/>
  <c r="J191" i="47"/>
  <c r="I191" i="47"/>
  <c r="H191" i="47"/>
  <c r="G191" i="47"/>
  <c r="F191" i="47"/>
  <c r="X190" i="47"/>
  <c r="V190" i="47"/>
  <c r="U190" i="47"/>
  <c r="S190" i="47"/>
  <c r="R190" i="47"/>
  <c r="M190" i="47"/>
  <c r="L190" i="47"/>
  <c r="K190" i="47"/>
  <c r="J190" i="47"/>
  <c r="I190" i="47"/>
  <c r="H190" i="47"/>
  <c r="G190" i="47"/>
  <c r="F190" i="47"/>
  <c r="V185" i="47"/>
  <c r="U185" i="47"/>
  <c r="S185" i="47"/>
  <c r="R185" i="47"/>
  <c r="J185" i="47"/>
  <c r="I185" i="47"/>
  <c r="G185" i="47"/>
  <c r="F185" i="47"/>
  <c r="V184" i="47"/>
  <c r="U184" i="47"/>
  <c r="S184" i="47"/>
  <c r="R184" i="47"/>
  <c r="J184" i="47"/>
  <c r="I184" i="47"/>
  <c r="G184" i="47"/>
  <c r="F184" i="47"/>
  <c r="X183" i="47"/>
  <c r="V183" i="47"/>
  <c r="U183" i="47"/>
  <c r="S183" i="47"/>
  <c r="R183" i="47"/>
  <c r="L183" i="47"/>
  <c r="J183" i="47"/>
  <c r="I183" i="47"/>
  <c r="G183" i="47"/>
  <c r="F183" i="47"/>
  <c r="V179" i="47"/>
  <c r="U179" i="47"/>
  <c r="S179" i="47"/>
  <c r="R179" i="47"/>
  <c r="K179" i="47"/>
  <c r="J179" i="47"/>
  <c r="I179" i="47"/>
  <c r="H179" i="47"/>
  <c r="G179" i="47"/>
  <c r="F179" i="47"/>
  <c r="V178" i="47"/>
  <c r="U178" i="47"/>
  <c r="S178" i="47"/>
  <c r="R178" i="47"/>
  <c r="K178" i="47"/>
  <c r="J178" i="47"/>
  <c r="I178" i="47"/>
  <c r="H178" i="47"/>
  <c r="G178" i="47"/>
  <c r="F178" i="47"/>
  <c r="X177" i="47"/>
  <c r="V177" i="47"/>
  <c r="U177" i="47"/>
  <c r="S177" i="47"/>
  <c r="R177" i="47"/>
  <c r="M177" i="47"/>
  <c r="L177" i="47"/>
  <c r="K177" i="47"/>
  <c r="J177" i="47"/>
  <c r="I177" i="47"/>
  <c r="H177" i="47"/>
  <c r="G177" i="47"/>
  <c r="F177" i="47"/>
  <c r="V172" i="47"/>
  <c r="U172" i="47"/>
  <c r="S172" i="47"/>
  <c r="R172" i="47"/>
  <c r="J172" i="47"/>
  <c r="I172" i="47"/>
  <c r="G172" i="47"/>
  <c r="F172" i="47"/>
  <c r="V171" i="47"/>
  <c r="U171" i="47"/>
  <c r="S171" i="47"/>
  <c r="R171" i="47"/>
  <c r="J171" i="47"/>
  <c r="I171" i="47"/>
  <c r="G171" i="47"/>
  <c r="F171" i="47"/>
  <c r="X170" i="47"/>
  <c r="V170" i="47"/>
  <c r="U170" i="47"/>
  <c r="S170" i="47"/>
  <c r="R170" i="47"/>
  <c r="L170" i="47"/>
  <c r="J170" i="47"/>
  <c r="I170" i="47"/>
  <c r="G170" i="47"/>
  <c r="F170" i="47"/>
  <c r="V166" i="47"/>
  <c r="U166" i="47"/>
  <c r="S166" i="47"/>
  <c r="R166" i="47"/>
  <c r="K166" i="47"/>
  <c r="J166" i="47"/>
  <c r="I166" i="47"/>
  <c r="H166" i="47"/>
  <c r="G166" i="47"/>
  <c r="F166" i="47"/>
  <c r="V165" i="47"/>
  <c r="U165" i="47"/>
  <c r="S165" i="47"/>
  <c r="R165" i="47"/>
  <c r="K165" i="47"/>
  <c r="J165" i="47"/>
  <c r="I165" i="47"/>
  <c r="H165" i="47"/>
  <c r="G165" i="47"/>
  <c r="F165" i="47"/>
  <c r="X164" i="47"/>
  <c r="V164" i="47"/>
  <c r="U164" i="47"/>
  <c r="S164" i="47"/>
  <c r="R164" i="47"/>
  <c r="M164" i="47"/>
  <c r="L164" i="47"/>
  <c r="K164" i="47"/>
  <c r="J164" i="47"/>
  <c r="I164" i="47"/>
  <c r="H164" i="47"/>
  <c r="G164" i="47"/>
  <c r="F164" i="47"/>
  <c r="V159" i="47"/>
  <c r="U159" i="47"/>
  <c r="S159" i="47"/>
  <c r="R159" i="47"/>
  <c r="J159" i="47"/>
  <c r="I159" i="47"/>
  <c r="G159" i="47"/>
  <c r="F159" i="47"/>
  <c r="V158" i="47"/>
  <c r="U158" i="47"/>
  <c r="S158" i="47"/>
  <c r="R158" i="47"/>
  <c r="J158" i="47"/>
  <c r="I158" i="47"/>
  <c r="G158" i="47"/>
  <c r="F158" i="47"/>
  <c r="X157" i="47"/>
  <c r="V157" i="47"/>
  <c r="U157" i="47"/>
  <c r="S157" i="47"/>
  <c r="R157" i="47"/>
  <c r="L157" i="47"/>
  <c r="J157" i="47"/>
  <c r="I157" i="47"/>
  <c r="G157" i="47"/>
  <c r="F157" i="47"/>
  <c r="V153" i="47"/>
  <c r="U153" i="47"/>
  <c r="S153" i="47"/>
  <c r="R153" i="47"/>
  <c r="K153" i="47"/>
  <c r="J153" i="47"/>
  <c r="I153" i="47"/>
  <c r="H153" i="47"/>
  <c r="G153" i="47"/>
  <c r="F153" i="47"/>
  <c r="V152" i="47"/>
  <c r="U152" i="47"/>
  <c r="S152" i="47"/>
  <c r="R152" i="47"/>
  <c r="K152" i="47"/>
  <c r="J152" i="47"/>
  <c r="I152" i="47"/>
  <c r="H152" i="47"/>
  <c r="G152" i="47"/>
  <c r="F152" i="47"/>
  <c r="X151" i="47"/>
  <c r="V151" i="47"/>
  <c r="U151" i="47"/>
  <c r="S151" i="47"/>
  <c r="R151" i="47"/>
  <c r="M151" i="47"/>
  <c r="L151" i="47"/>
  <c r="K151" i="47"/>
  <c r="J151" i="47"/>
  <c r="I151" i="47"/>
  <c r="H151" i="47"/>
  <c r="G151" i="47"/>
  <c r="F151" i="47"/>
  <c r="V146" i="47"/>
  <c r="U146" i="47"/>
  <c r="S146" i="47"/>
  <c r="R146" i="47"/>
  <c r="J146" i="47"/>
  <c r="I146" i="47"/>
  <c r="G146" i="47"/>
  <c r="F146" i="47"/>
  <c r="V145" i="47"/>
  <c r="U145" i="47"/>
  <c r="S145" i="47"/>
  <c r="R145" i="47"/>
  <c r="J145" i="47"/>
  <c r="I145" i="47"/>
  <c r="G145" i="47"/>
  <c r="F145" i="47"/>
  <c r="X144" i="47"/>
  <c r="V144" i="47"/>
  <c r="U144" i="47"/>
  <c r="S144" i="47"/>
  <c r="R144" i="47"/>
  <c r="L144" i="47"/>
  <c r="J144" i="47"/>
  <c r="I144" i="47"/>
  <c r="G144" i="47"/>
  <c r="F144" i="47"/>
  <c r="V140" i="47"/>
  <c r="U140" i="47"/>
  <c r="S140" i="47"/>
  <c r="R140" i="47"/>
  <c r="K140" i="47"/>
  <c r="J140" i="47"/>
  <c r="I140" i="47"/>
  <c r="H140" i="47"/>
  <c r="G140" i="47"/>
  <c r="F140" i="47"/>
  <c r="V139" i="47"/>
  <c r="U139" i="47"/>
  <c r="S139" i="47"/>
  <c r="R139" i="47"/>
  <c r="K139" i="47"/>
  <c r="J139" i="47"/>
  <c r="I139" i="47"/>
  <c r="H139" i="47"/>
  <c r="G139" i="47"/>
  <c r="F139" i="47"/>
  <c r="X138" i="47"/>
  <c r="V138" i="47"/>
  <c r="U138" i="47"/>
  <c r="S138" i="47"/>
  <c r="R138" i="47"/>
  <c r="M138" i="47"/>
  <c r="L138" i="47"/>
  <c r="K138" i="47"/>
  <c r="J138" i="47"/>
  <c r="I138" i="47"/>
  <c r="H138" i="47"/>
  <c r="G138" i="47"/>
  <c r="F138" i="47"/>
  <c r="V133" i="47"/>
  <c r="U133" i="47"/>
  <c r="S133" i="47"/>
  <c r="R133" i="47"/>
  <c r="J133" i="47"/>
  <c r="I133" i="47"/>
  <c r="G133" i="47"/>
  <c r="F133" i="47"/>
  <c r="V132" i="47"/>
  <c r="U132" i="47"/>
  <c r="S132" i="47"/>
  <c r="R132" i="47"/>
  <c r="J132" i="47"/>
  <c r="I132" i="47"/>
  <c r="G132" i="47"/>
  <c r="F132" i="47"/>
  <c r="X131" i="47"/>
  <c r="V131" i="47"/>
  <c r="U131" i="47"/>
  <c r="S131" i="47"/>
  <c r="R131" i="47"/>
  <c r="L131" i="47"/>
  <c r="J131" i="47"/>
  <c r="I131" i="47"/>
  <c r="G131" i="47"/>
  <c r="F131" i="47"/>
  <c r="V127" i="47"/>
  <c r="U127" i="47"/>
  <c r="S127" i="47"/>
  <c r="R127" i="47"/>
  <c r="K127" i="47"/>
  <c r="J127" i="47"/>
  <c r="I127" i="47"/>
  <c r="H127" i="47"/>
  <c r="G127" i="47"/>
  <c r="F127" i="47"/>
  <c r="V126" i="47"/>
  <c r="U126" i="47"/>
  <c r="S126" i="47"/>
  <c r="R126" i="47"/>
  <c r="K126" i="47"/>
  <c r="J126" i="47"/>
  <c r="I126" i="47"/>
  <c r="H126" i="47"/>
  <c r="G126" i="47"/>
  <c r="F126" i="47"/>
  <c r="X125" i="47"/>
  <c r="V125" i="47"/>
  <c r="U125" i="47"/>
  <c r="S125" i="47"/>
  <c r="R125" i="47"/>
  <c r="M125" i="47"/>
  <c r="L125" i="47"/>
  <c r="K125" i="47"/>
  <c r="J125" i="47"/>
  <c r="I125" i="47"/>
  <c r="H125" i="47"/>
  <c r="G125" i="47"/>
  <c r="F125" i="47"/>
  <c r="V120" i="47"/>
  <c r="U120" i="47"/>
  <c r="S120" i="47"/>
  <c r="R120" i="47"/>
  <c r="J120" i="47"/>
  <c r="I120" i="47"/>
  <c r="G120" i="47"/>
  <c r="F120" i="47"/>
  <c r="V119" i="47"/>
  <c r="U119" i="47"/>
  <c r="S119" i="47"/>
  <c r="R119" i="47"/>
  <c r="J119" i="47"/>
  <c r="I119" i="47"/>
  <c r="G119" i="47"/>
  <c r="F119" i="47"/>
  <c r="X118" i="47"/>
  <c r="V118" i="47"/>
  <c r="U118" i="47"/>
  <c r="S118" i="47"/>
  <c r="R118" i="47"/>
  <c r="L118" i="47"/>
  <c r="J118" i="47"/>
  <c r="I118" i="47"/>
  <c r="G118" i="47"/>
  <c r="F118" i="47"/>
  <c r="V114" i="47"/>
  <c r="U114" i="47"/>
  <c r="S114" i="47"/>
  <c r="R114" i="47"/>
  <c r="K114" i="47"/>
  <c r="J114" i="47"/>
  <c r="I114" i="47"/>
  <c r="H114" i="47"/>
  <c r="G114" i="47"/>
  <c r="F114" i="47"/>
  <c r="V113" i="47"/>
  <c r="U113" i="47"/>
  <c r="S113" i="47"/>
  <c r="R113" i="47"/>
  <c r="K113" i="47"/>
  <c r="J113" i="47"/>
  <c r="I113" i="47"/>
  <c r="H113" i="47"/>
  <c r="G113" i="47"/>
  <c r="F113" i="47"/>
  <c r="X112" i="47"/>
  <c r="V112" i="47"/>
  <c r="U112" i="47"/>
  <c r="S112" i="47"/>
  <c r="R112" i="47"/>
  <c r="M112" i="47"/>
  <c r="L112" i="47"/>
  <c r="K112" i="47"/>
  <c r="J112" i="47"/>
  <c r="I112" i="47"/>
  <c r="H112" i="47"/>
  <c r="G112" i="47"/>
  <c r="F112" i="47"/>
  <c r="V107" i="47"/>
  <c r="U107" i="47"/>
  <c r="S107" i="47"/>
  <c r="R107" i="47"/>
  <c r="J107" i="47"/>
  <c r="I107" i="47"/>
  <c r="G107" i="47"/>
  <c r="F107" i="47"/>
  <c r="V106" i="47"/>
  <c r="U106" i="47"/>
  <c r="S106" i="47"/>
  <c r="R106" i="47"/>
  <c r="J106" i="47"/>
  <c r="I106" i="47"/>
  <c r="G106" i="47"/>
  <c r="F106" i="47"/>
  <c r="X105" i="47"/>
  <c r="V105" i="47"/>
  <c r="U105" i="47"/>
  <c r="S105" i="47"/>
  <c r="R105" i="47"/>
  <c r="L105" i="47"/>
  <c r="J105" i="47"/>
  <c r="I105" i="47"/>
  <c r="G105" i="47"/>
  <c r="F105" i="47"/>
  <c r="V101" i="47"/>
  <c r="U101" i="47"/>
  <c r="S101" i="47"/>
  <c r="R101" i="47"/>
  <c r="K101" i="47"/>
  <c r="J101" i="47"/>
  <c r="I101" i="47"/>
  <c r="H101" i="47"/>
  <c r="G101" i="47"/>
  <c r="F101" i="47"/>
  <c r="V100" i="47"/>
  <c r="U100" i="47"/>
  <c r="S100" i="47"/>
  <c r="R100" i="47"/>
  <c r="K100" i="47"/>
  <c r="J100" i="47"/>
  <c r="I100" i="47"/>
  <c r="H100" i="47"/>
  <c r="G100" i="47"/>
  <c r="F100" i="47"/>
  <c r="X99" i="47"/>
  <c r="V99" i="47"/>
  <c r="U99" i="47"/>
  <c r="S99" i="47"/>
  <c r="R99" i="47"/>
  <c r="M99" i="47"/>
  <c r="L99" i="47"/>
  <c r="K99" i="47"/>
  <c r="J99" i="47"/>
  <c r="I99" i="47"/>
  <c r="H99" i="47"/>
  <c r="G99" i="47"/>
  <c r="F99" i="47"/>
  <c r="V94" i="47"/>
  <c r="U94" i="47"/>
  <c r="S94" i="47"/>
  <c r="R94" i="47"/>
  <c r="J94" i="47"/>
  <c r="I94" i="47"/>
  <c r="G94" i="47"/>
  <c r="F94" i="47"/>
  <c r="V93" i="47"/>
  <c r="U93" i="47"/>
  <c r="S93" i="47"/>
  <c r="R93" i="47"/>
  <c r="J93" i="47"/>
  <c r="I93" i="47"/>
  <c r="G93" i="47"/>
  <c r="F93" i="47"/>
  <c r="X92" i="47"/>
  <c r="V92" i="47"/>
  <c r="U92" i="47"/>
  <c r="S92" i="47"/>
  <c r="R92" i="47"/>
  <c r="L92" i="47"/>
  <c r="J92" i="47"/>
  <c r="I92" i="47"/>
  <c r="G92" i="47"/>
  <c r="F92" i="47"/>
  <c r="V88" i="47"/>
  <c r="U88" i="47"/>
  <c r="S88" i="47"/>
  <c r="R88" i="47"/>
  <c r="K88" i="47"/>
  <c r="J88" i="47"/>
  <c r="I88" i="47"/>
  <c r="H88" i="47"/>
  <c r="G88" i="47"/>
  <c r="F88" i="47"/>
  <c r="V87" i="47"/>
  <c r="U87" i="47"/>
  <c r="S87" i="47"/>
  <c r="R87" i="47"/>
  <c r="K87" i="47"/>
  <c r="J87" i="47"/>
  <c r="I87" i="47"/>
  <c r="H87" i="47"/>
  <c r="G87" i="47"/>
  <c r="F87" i="47"/>
  <c r="X86" i="47"/>
  <c r="V86" i="47"/>
  <c r="U86" i="47"/>
  <c r="S86" i="47"/>
  <c r="R86" i="47"/>
  <c r="M86" i="47"/>
  <c r="L86" i="47"/>
  <c r="K86" i="47"/>
  <c r="J86" i="47"/>
  <c r="I86" i="47"/>
  <c r="H86" i="47"/>
  <c r="G86" i="47"/>
  <c r="F86" i="47"/>
  <c r="V81" i="47"/>
  <c r="U81" i="47"/>
  <c r="S81" i="47"/>
  <c r="R81" i="47"/>
  <c r="J81" i="47"/>
  <c r="I81" i="47"/>
  <c r="G81" i="47"/>
  <c r="F81" i="47"/>
  <c r="V80" i="47"/>
  <c r="U80" i="47"/>
  <c r="S80" i="47"/>
  <c r="R80" i="47"/>
  <c r="J80" i="47"/>
  <c r="I80" i="47"/>
  <c r="G80" i="47"/>
  <c r="F80" i="47"/>
  <c r="X79" i="47"/>
  <c r="V79" i="47"/>
  <c r="U79" i="47"/>
  <c r="S79" i="47"/>
  <c r="R79" i="47"/>
  <c r="L79" i="47"/>
  <c r="J79" i="47"/>
  <c r="I79" i="47"/>
  <c r="G79" i="47"/>
  <c r="F79" i="47"/>
  <c r="V75" i="47"/>
  <c r="U75" i="47"/>
  <c r="S75" i="47"/>
  <c r="R75" i="47"/>
  <c r="K75" i="47"/>
  <c r="J75" i="47"/>
  <c r="I75" i="47"/>
  <c r="H75" i="47"/>
  <c r="G75" i="47"/>
  <c r="F75" i="47"/>
  <c r="V74" i="47"/>
  <c r="U74" i="47"/>
  <c r="S74" i="47"/>
  <c r="R74" i="47"/>
  <c r="K74" i="47"/>
  <c r="J74" i="47"/>
  <c r="I74" i="47"/>
  <c r="H74" i="47"/>
  <c r="G74" i="47"/>
  <c r="F74" i="47"/>
  <c r="X73" i="47"/>
  <c r="V73" i="47"/>
  <c r="U73" i="47"/>
  <c r="S73" i="47"/>
  <c r="R73" i="47"/>
  <c r="M73" i="47"/>
  <c r="L73" i="47"/>
  <c r="K73" i="47"/>
  <c r="J73" i="47"/>
  <c r="I73" i="47"/>
  <c r="H73" i="47"/>
  <c r="G73" i="47"/>
  <c r="F73" i="47"/>
  <c r="V263" i="22"/>
  <c r="U263" i="22"/>
  <c r="S263" i="22"/>
  <c r="R263" i="22"/>
  <c r="J263" i="22"/>
  <c r="I263" i="22"/>
  <c r="G263" i="22"/>
  <c r="F263" i="22"/>
  <c r="V262" i="22"/>
  <c r="U262" i="22"/>
  <c r="S262" i="22"/>
  <c r="R262" i="22"/>
  <c r="J262" i="22"/>
  <c r="I262" i="22"/>
  <c r="G262" i="22"/>
  <c r="F262" i="22"/>
  <c r="X261" i="22"/>
  <c r="V261" i="22"/>
  <c r="U261" i="22"/>
  <c r="S261" i="22"/>
  <c r="R261" i="22"/>
  <c r="L261" i="22"/>
  <c r="J261" i="22"/>
  <c r="I261" i="22"/>
  <c r="G261" i="22"/>
  <c r="F261" i="22"/>
  <c r="V257" i="22"/>
  <c r="U257" i="22"/>
  <c r="S257" i="22"/>
  <c r="R257" i="22"/>
  <c r="K257" i="22"/>
  <c r="J257" i="22"/>
  <c r="I257" i="22"/>
  <c r="H257" i="22"/>
  <c r="G257" i="22"/>
  <c r="F257" i="22"/>
  <c r="V256" i="22"/>
  <c r="U256" i="22"/>
  <c r="S256" i="22"/>
  <c r="R256" i="22"/>
  <c r="K256" i="22"/>
  <c r="J256" i="22"/>
  <c r="I256" i="22"/>
  <c r="H256" i="22"/>
  <c r="G256" i="22"/>
  <c r="F256" i="22"/>
  <c r="X255" i="22"/>
  <c r="V255" i="22"/>
  <c r="U255" i="22"/>
  <c r="S255" i="22"/>
  <c r="R255" i="22"/>
  <c r="M255" i="22"/>
  <c r="L255" i="22"/>
  <c r="K255" i="22"/>
  <c r="J255" i="22"/>
  <c r="I255" i="22"/>
  <c r="H255" i="22"/>
  <c r="G255" i="22"/>
  <c r="F255" i="22"/>
  <c r="V250" i="22"/>
  <c r="U250" i="22"/>
  <c r="S250" i="22"/>
  <c r="R250" i="22"/>
  <c r="J250" i="22"/>
  <c r="I250" i="22"/>
  <c r="G250" i="22"/>
  <c r="F250" i="22"/>
  <c r="V249" i="22"/>
  <c r="U249" i="22"/>
  <c r="S249" i="22"/>
  <c r="R249" i="22"/>
  <c r="J249" i="22"/>
  <c r="I249" i="22"/>
  <c r="G249" i="22"/>
  <c r="F249" i="22"/>
  <c r="X248" i="22"/>
  <c r="V248" i="22"/>
  <c r="U248" i="22"/>
  <c r="S248" i="22"/>
  <c r="R248" i="22"/>
  <c r="L248" i="22"/>
  <c r="J248" i="22"/>
  <c r="I248" i="22"/>
  <c r="G248" i="22"/>
  <c r="F248" i="22"/>
  <c r="V244" i="22"/>
  <c r="U244" i="22"/>
  <c r="S244" i="22"/>
  <c r="R244" i="22"/>
  <c r="K244" i="22"/>
  <c r="J244" i="22"/>
  <c r="I244" i="22"/>
  <c r="H244" i="22"/>
  <c r="G244" i="22"/>
  <c r="F244" i="22"/>
  <c r="V243" i="22"/>
  <c r="U243" i="22"/>
  <c r="S243" i="22"/>
  <c r="R243" i="22"/>
  <c r="K243" i="22"/>
  <c r="J243" i="22"/>
  <c r="I243" i="22"/>
  <c r="H243" i="22"/>
  <c r="G243" i="22"/>
  <c r="F243" i="22"/>
  <c r="X242" i="22"/>
  <c r="V242" i="22"/>
  <c r="U242" i="22"/>
  <c r="S242" i="22"/>
  <c r="R242" i="22"/>
  <c r="M242" i="22"/>
  <c r="L242" i="22"/>
  <c r="K242" i="22"/>
  <c r="J242" i="22"/>
  <c r="I242" i="22"/>
  <c r="H242" i="22"/>
  <c r="G242" i="22"/>
  <c r="F242" i="22"/>
  <c r="V237" i="22"/>
  <c r="U237" i="22"/>
  <c r="S237" i="22"/>
  <c r="R237" i="22"/>
  <c r="J237" i="22"/>
  <c r="I237" i="22"/>
  <c r="G237" i="22"/>
  <c r="F237" i="22"/>
  <c r="V236" i="22"/>
  <c r="U236" i="22"/>
  <c r="S236" i="22"/>
  <c r="R236" i="22"/>
  <c r="J236" i="22"/>
  <c r="I236" i="22"/>
  <c r="G236" i="22"/>
  <c r="F236" i="22"/>
  <c r="X235" i="22"/>
  <c r="V235" i="22"/>
  <c r="U235" i="22"/>
  <c r="S235" i="22"/>
  <c r="R235" i="22"/>
  <c r="L235" i="22"/>
  <c r="J235" i="22"/>
  <c r="I235" i="22"/>
  <c r="G235" i="22"/>
  <c r="F235" i="22"/>
  <c r="V231" i="22"/>
  <c r="U231" i="22"/>
  <c r="S231" i="22"/>
  <c r="R231" i="22"/>
  <c r="K231" i="22"/>
  <c r="J231" i="22"/>
  <c r="I231" i="22"/>
  <c r="H231" i="22"/>
  <c r="G231" i="22"/>
  <c r="F231" i="22"/>
  <c r="V230" i="22"/>
  <c r="U230" i="22"/>
  <c r="S230" i="22"/>
  <c r="R230" i="22"/>
  <c r="K230" i="22"/>
  <c r="J230" i="22"/>
  <c r="I230" i="22"/>
  <c r="H230" i="22"/>
  <c r="G230" i="22"/>
  <c r="F230" i="22"/>
  <c r="X229" i="22"/>
  <c r="V229" i="22"/>
  <c r="U229" i="22"/>
  <c r="S229" i="22"/>
  <c r="R229" i="22"/>
  <c r="M229" i="22"/>
  <c r="L229" i="22"/>
  <c r="K229" i="22"/>
  <c r="J229" i="22"/>
  <c r="I229" i="22"/>
  <c r="H229" i="22"/>
  <c r="G229" i="22"/>
  <c r="F229" i="22"/>
  <c r="V224" i="22"/>
  <c r="U224" i="22"/>
  <c r="S224" i="22"/>
  <c r="R224" i="22"/>
  <c r="J224" i="22"/>
  <c r="I224" i="22"/>
  <c r="G224" i="22"/>
  <c r="F224" i="22"/>
  <c r="V223" i="22"/>
  <c r="U223" i="22"/>
  <c r="S223" i="22"/>
  <c r="R223" i="22"/>
  <c r="J223" i="22"/>
  <c r="I223" i="22"/>
  <c r="G223" i="22"/>
  <c r="F223" i="22"/>
  <c r="X222" i="22"/>
  <c r="V222" i="22"/>
  <c r="U222" i="22"/>
  <c r="S222" i="22"/>
  <c r="R222" i="22"/>
  <c r="L222" i="22"/>
  <c r="J222" i="22"/>
  <c r="I222" i="22"/>
  <c r="G222" i="22"/>
  <c r="F222" i="22"/>
  <c r="V218" i="22"/>
  <c r="U218" i="22"/>
  <c r="S218" i="22"/>
  <c r="R218" i="22"/>
  <c r="K218" i="22"/>
  <c r="J218" i="22"/>
  <c r="I218" i="22"/>
  <c r="H218" i="22"/>
  <c r="G218" i="22"/>
  <c r="F218" i="22"/>
  <c r="V217" i="22"/>
  <c r="U217" i="22"/>
  <c r="S217" i="22"/>
  <c r="R217" i="22"/>
  <c r="K217" i="22"/>
  <c r="J217" i="22"/>
  <c r="I217" i="22"/>
  <c r="H217" i="22"/>
  <c r="G217" i="22"/>
  <c r="F217" i="22"/>
  <c r="X216" i="22"/>
  <c r="V216" i="22"/>
  <c r="U216" i="22"/>
  <c r="S216" i="22"/>
  <c r="R216" i="22"/>
  <c r="M216" i="22"/>
  <c r="L216" i="22"/>
  <c r="K216" i="22"/>
  <c r="J216" i="22"/>
  <c r="I216" i="22"/>
  <c r="H216" i="22"/>
  <c r="G216" i="22"/>
  <c r="F216" i="22"/>
  <c r="V211" i="22"/>
  <c r="U211" i="22"/>
  <c r="S211" i="22"/>
  <c r="R211" i="22"/>
  <c r="J211" i="22"/>
  <c r="I211" i="22"/>
  <c r="G211" i="22"/>
  <c r="F211" i="22"/>
  <c r="V210" i="22"/>
  <c r="U210" i="22"/>
  <c r="S210" i="22"/>
  <c r="R210" i="22"/>
  <c r="J210" i="22"/>
  <c r="I210" i="22"/>
  <c r="G210" i="22"/>
  <c r="F210" i="22"/>
  <c r="X209" i="22"/>
  <c r="V209" i="22"/>
  <c r="U209" i="22"/>
  <c r="S209" i="22"/>
  <c r="R209" i="22"/>
  <c r="L209" i="22"/>
  <c r="J209" i="22"/>
  <c r="I209" i="22"/>
  <c r="G209" i="22"/>
  <c r="F209" i="22"/>
  <c r="V205" i="22"/>
  <c r="U205" i="22"/>
  <c r="S205" i="22"/>
  <c r="R205" i="22"/>
  <c r="K205" i="22"/>
  <c r="J205" i="22"/>
  <c r="I205" i="22"/>
  <c r="H205" i="22"/>
  <c r="G205" i="22"/>
  <c r="F205" i="22"/>
  <c r="V204" i="22"/>
  <c r="U204" i="22"/>
  <c r="S204" i="22"/>
  <c r="R204" i="22"/>
  <c r="K204" i="22"/>
  <c r="J204" i="22"/>
  <c r="I204" i="22"/>
  <c r="H204" i="22"/>
  <c r="G204" i="22"/>
  <c r="F204" i="22"/>
  <c r="X203" i="22"/>
  <c r="V203" i="22"/>
  <c r="U203" i="22"/>
  <c r="S203" i="22"/>
  <c r="R203" i="22"/>
  <c r="M203" i="22"/>
  <c r="L203" i="22"/>
  <c r="K203" i="22"/>
  <c r="J203" i="22"/>
  <c r="I203" i="22"/>
  <c r="H203" i="22"/>
  <c r="G203" i="22"/>
  <c r="F203" i="22"/>
  <c r="V198" i="22"/>
  <c r="U198" i="22"/>
  <c r="S198" i="22"/>
  <c r="R198" i="22"/>
  <c r="J198" i="22"/>
  <c r="I198" i="22"/>
  <c r="G198" i="22"/>
  <c r="F198" i="22"/>
  <c r="V197" i="22"/>
  <c r="U197" i="22"/>
  <c r="S197" i="22"/>
  <c r="R197" i="22"/>
  <c r="J197" i="22"/>
  <c r="I197" i="22"/>
  <c r="G197" i="22"/>
  <c r="F197" i="22"/>
  <c r="X196" i="22"/>
  <c r="V196" i="22"/>
  <c r="U196" i="22"/>
  <c r="S196" i="22"/>
  <c r="R196" i="22"/>
  <c r="L196" i="22"/>
  <c r="J196" i="22"/>
  <c r="I196" i="22"/>
  <c r="G196" i="22"/>
  <c r="F196" i="22"/>
  <c r="V192" i="22"/>
  <c r="U192" i="22"/>
  <c r="S192" i="22"/>
  <c r="R192" i="22"/>
  <c r="K192" i="22"/>
  <c r="J192" i="22"/>
  <c r="I192" i="22"/>
  <c r="H192" i="22"/>
  <c r="G192" i="22"/>
  <c r="F192" i="22"/>
  <c r="V191" i="22"/>
  <c r="U191" i="22"/>
  <c r="S191" i="22"/>
  <c r="R191" i="22"/>
  <c r="K191" i="22"/>
  <c r="J191" i="22"/>
  <c r="I191" i="22"/>
  <c r="H191" i="22"/>
  <c r="G191" i="22"/>
  <c r="F191" i="22"/>
  <c r="X190" i="22"/>
  <c r="V190" i="22"/>
  <c r="U190" i="22"/>
  <c r="S190" i="22"/>
  <c r="R190" i="22"/>
  <c r="M190" i="22"/>
  <c r="L190" i="22"/>
  <c r="K190" i="22"/>
  <c r="J190" i="22"/>
  <c r="I190" i="22"/>
  <c r="H190" i="22"/>
  <c r="G190" i="22"/>
  <c r="F190" i="22"/>
  <c r="V185" i="22"/>
  <c r="U185" i="22"/>
  <c r="S185" i="22"/>
  <c r="R185" i="22"/>
  <c r="J185" i="22"/>
  <c r="I185" i="22"/>
  <c r="G185" i="22"/>
  <c r="F185" i="22"/>
  <c r="V184" i="22"/>
  <c r="U184" i="22"/>
  <c r="S184" i="22"/>
  <c r="R184" i="22"/>
  <c r="J184" i="22"/>
  <c r="I184" i="22"/>
  <c r="G184" i="22"/>
  <c r="F184" i="22"/>
  <c r="X183" i="22"/>
  <c r="V183" i="22"/>
  <c r="U183" i="22"/>
  <c r="S183" i="22"/>
  <c r="R183" i="22"/>
  <c r="L183" i="22"/>
  <c r="J183" i="22"/>
  <c r="I183" i="22"/>
  <c r="G183" i="22"/>
  <c r="F183" i="22"/>
  <c r="V179" i="22"/>
  <c r="U179" i="22"/>
  <c r="S179" i="22"/>
  <c r="R179" i="22"/>
  <c r="K179" i="22"/>
  <c r="J179" i="22"/>
  <c r="I179" i="22"/>
  <c r="H179" i="22"/>
  <c r="G179" i="22"/>
  <c r="F179" i="22"/>
  <c r="V178" i="22"/>
  <c r="U178" i="22"/>
  <c r="S178" i="22"/>
  <c r="R178" i="22"/>
  <c r="K178" i="22"/>
  <c r="J178" i="22"/>
  <c r="I178" i="22"/>
  <c r="H178" i="22"/>
  <c r="G178" i="22"/>
  <c r="F178" i="22"/>
  <c r="X177" i="22"/>
  <c r="V177" i="22"/>
  <c r="U177" i="22"/>
  <c r="S177" i="22"/>
  <c r="R177" i="22"/>
  <c r="M177" i="22"/>
  <c r="L177" i="22"/>
  <c r="K177" i="22"/>
  <c r="J177" i="22"/>
  <c r="I177" i="22"/>
  <c r="H177" i="22"/>
  <c r="G177" i="22"/>
  <c r="F177" i="22"/>
  <c r="V172" i="22"/>
  <c r="U172" i="22"/>
  <c r="S172" i="22"/>
  <c r="R172" i="22"/>
  <c r="J172" i="22"/>
  <c r="I172" i="22"/>
  <c r="G172" i="22"/>
  <c r="F172" i="22"/>
  <c r="V171" i="22"/>
  <c r="U171" i="22"/>
  <c r="S171" i="22"/>
  <c r="R171" i="22"/>
  <c r="J171" i="22"/>
  <c r="I171" i="22"/>
  <c r="G171" i="22"/>
  <c r="F171" i="22"/>
  <c r="X170" i="22"/>
  <c r="V170" i="22"/>
  <c r="U170" i="22"/>
  <c r="S170" i="22"/>
  <c r="R170" i="22"/>
  <c r="L170" i="22"/>
  <c r="J170" i="22"/>
  <c r="I170" i="22"/>
  <c r="G170" i="22"/>
  <c r="F170" i="22"/>
  <c r="V166" i="22"/>
  <c r="U166" i="22"/>
  <c r="S166" i="22"/>
  <c r="R166" i="22"/>
  <c r="K166" i="22"/>
  <c r="J166" i="22"/>
  <c r="I166" i="22"/>
  <c r="H166" i="22"/>
  <c r="G166" i="22"/>
  <c r="F166" i="22"/>
  <c r="V165" i="22"/>
  <c r="U165" i="22"/>
  <c r="S165" i="22"/>
  <c r="R165" i="22"/>
  <c r="K165" i="22"/>
  <c r="J165" i="22"/>
  <c r="I165" i="22"/>
  <c r="H165" i="22"/>
  <c r="G165" i="22"/>
  <c r="F165" i="22"/>
  <c r="X164" i="22"/>
  <c r="V164" i="22"/>
  <c r="U164" i="22"/>
  <c r="S164" i="22"/>
  <c r="R164" i="22"/>
  <c r="M164" i="22"/>
  <c r="L164" i="22"/>
  <c r="K164" i="22"/>
  <c r="J164" i="22"/>
  <c r="I164" i="22"/>
  <c r="H164" i="22"/>
  <c r="G164" i="22"/>
  <c r="F164" i="22"/>
  <c r="V159" i="22"/>
  <c r="U159" i="22"/>
  <c r="S159" i="22"/>
  <c r="R159" i="22"/>
  <c r="J159" i="22"/>
  <c r="I159" i="22"/>
  <c r="G159" i="22"/>
  <c r="F159" i="22"/>
  <c r="V158" i="22"/>
  <c r="U158" i="22"/>
  <c r="S158" i="22"/>
  <c r="R158" i="22"/>
  <c r="J158" i="22"/>
  <c r="I158" i="22"/>
  <c r="G158" i="22"/>
  <c r="F158" i="22"/>
  <c r="X157" i="22"/>
  <c r="V157" i="22"/>
  <c r="U157" i="22"/>
  <c r="S157" i="22"/>
  <c r="R157" i="22"/>
  <c r="L157" i="22"/>
  <c r="J157" i="22"/>
  <c r="I157" i="22"/>
  <c r="G157" i="22"/>
  <c r="F157" i="22"/>
  <c r="V153" i="22"/>
  <c r="U153" i="22"/>
  <c r="S153" i="22"/>
  <c r="R153" i="22"/>
  <c r="K153" i="22"/>
  <c r="J153" i="22"/>
  <c r="I153" i="22"/>
  <c r="H153" i="22"/>
  <c r="G153" i="22"/>
  <c r="F153" i="22"/>
  <c r="V152" i="22"/>
  <c r="U152" i="22"/>
  <c r="S152" i="22"/>
  <c r="R152" i="22"/>
  <c r="K152" i="22"/>
  <c r="J152" i="22"/>
  <c r="I152" i="22"/>
  <c r="H152" i="22"/>
  <c r="G152" i="22"/>
  <c r="F152" i="22"/>
  <c r="X151" i="22"/>
  <c r="V151" i="22"/>
  <c r="U151" i="22"/>
  <c r="S151" i="22"/>
  <c r="R151" i="22"/>
  <c r="M151" i="22"/>
  <c r="L151" i="22"/>
  <c r="K151" i="22"/>
  <c r="J151" i="22"/>
  <c r="I151" i="22"/>
  <c r="H151" i="22"/>
  <c r="G151" i="22"/>
  <c r="F151" i="22"/>
  <c r="V146" i="22"/>
  <c r="U146" i="22"/>
  <c r="S146" i="22"/>
  <c r="R146" i="22"/>
  <c r="J146" i="22"/>
  <c r="I146" i="22"/>
  <c r="G146" i="22"/>
  <c r="F146" i="22"/>
  <c r="V145" i="22"/>
  <c r="U145" i="22"/>
  <c r="S145" i="22"/>
  <c r="R145" i="22"/>
  <c r="J145" i="22"/>
  <c r="I145" i="22"/>
  <c r="G145" i="22"/>
  <c r="F145" i="22"/>
  <c r="X144" i="22"/>
  <c r="V144" i="22"/>
  <c r="U144" i="22"/>
  <c r="S144" i="22"/>
  <c r="R144" i="22"/>
  <c r="L144" i="22"/>
  <c r="J144" i="22"/>
  <c r="I144" i="22"/>
  <c r="G144" i="22"/>
  <c r="F144" i="22"/>
  <c r="V140" i="22"/>
  <c r="U140" i="22"/>
  <c r="S140" i="22"/>
  <c r="R140" i="22"/>
  <c r="K140" i="22"/>
  <c r="J140" i="22"/>
  <c r="I140" i="22"/>
  <c r="H140" i="22"/>
  <c r="G140" i="22"/>
  <c r="F140" i="22"/>
  <c r="V139" i="22"/>
  <c r="U139" i="22"/>
  <c r="S139" i="22"/>
  <c r="R139" i="22"/>
  <c r="K139" i="22"/>
  <c r="J139" i="22"/>
  <c r="I139" i="22"/>
  <c r="H139" i="22"/>
  <c r="G139" i="22"/>
  <c r="F139" i="22"/>
  <c r="X138" i="22"/>
  <c r="V138" i="22"/>
  <c r="U138" i="22"/>
  <c r="S138" i="22"/>
  <c r="R138" i="22"/>
  <c r="M138" i="22"/>
  <c r="L138" i="22"/>
  <c r="K138" i="22"/>
  <c r="J138" i="22"/>
  <c r="I138" i="22"/>
  <c r="H138" i="22"/>
  <c r="G138" i="22"/>
  <c r="F138" i="22"/>
  <c r="V133" i="22"/>
  <c r="U133" i="22"/>
  <c r="S133" i="22"/>
  <c r="R133" i="22"/>
  <c r="J133" i="22"/>
  <c r="I133" i="22"/>
  <c r="G133" i="22"/>
  <c r="F133" i="22"/>
  <c r="V132" i="22"/>
  <c r="U132" i="22"/>
  <c r="S132" i="22"/>
  <c r="R132" i="22"/>
  <c r="J132" i="22"/>
  <c r="I132" i="22"/>
  <c r="G132" i="22"/>
  <c r="F132" i="22"/>
  <c r="X131" i="22"/>
  <c r="V131" i="22"/>
  <c r="U131" i="22"/>
  <c r="S131" i="22"/>
  <c r="R131" i="22"/>
  <c r="L131" i="22"/>
  <c r="J131" i="22"/>
  <c r="I131" i="22"/>
  <c r="G131" i="22"/>
  <c r="F131" i="22"/>
  <c r="V127" i="22"/>
  <c r="U127" i="22"/>
  <c r="S127" i="22"/>
  <c r="R127" i="22"/>
  <c r="K127" i="22"/>
  <c r="J127" i="22"/>
  <c r="I127" i="22"/>
  <c r="H127" i="22"/>
  <c r="G127" i="22"/>
  <c r="F127" i="22"/>
  <c r="V126" i="22"/>
  <c r="U126" i="22"/>
  <c r="S126" i="22"/>
  <c r="R126" i="22"/>
  <c r="K126" i="22"/>
  <c r="J126" i="22"/>
  <c r="I126" i="22"/>
  <c r="H126" i="22"/>
  <c r="G126" i="22"/>
  <c r="F126" i="22"/>
  <c r="X125" i="22"/>
  <c r="V125" i="22"/>
  <c r="U125" i="22"/>
  <c r="S125" i="22"/>
  <c r="R125" i="22"/>
  <c r="M125" i="22"/>
  <c r="L125" i="22"/>
  <c r="K125" i="22"/>
  <c r="J125" i="22"/>
  <c r="I125" i="22"/>
  <c r="H125" i="22"/>
  <c r="G125" i="22"/>
  <c r="F125" i="22"/>
  <c r="V120" i="22"/>
  <c r="U120" i="22"/>
  <c r="S120" i="22"/>
  <c r="R120" i="22"/>
  <c r="J120" i="22"/>
  <c r="I120" i="22"/>
  <c r="G120" i="22"/>
  <c r="F120" i="22"/>
  <c r="V119" i="22"/>
  <c r="U119" i="22"/>
  <c r="S119" i="22"/>
  <c r="R119" i="22"/>
  <c r="J119" i="22"/>
  <c r="I119" i="22"/>
  <c r="G119" i="22"/>
  <c r="F119" i="22"/>
  <c r="X118" i="22"/>
  <c r="V118" i="22"/>
  <c r="U118" i="22"/>
  <c r="S118" i="22"/>
  <c r="R118" i="22"/>
  <c r="L118" i="22"/>
  <c r="J118" i="22"/>
  <c r="I118" i="22"/>
  <c r="G118" i="22"/>
  <c r="F118" i="22"/>
  <c r="V114" i="22"/>
  <c r="U114" i="22"/>
  <c r="S114" i="22"/>
  <c r="R114" i="22"/>
  <c r="K114" i="22"/>
  <c r="J114" i="22"/>
  <c r="I114" i="22"/>
  <c r="H114" i="22"/>
  <c r="G114" i="22"/>
  <c r="F114" i="22"/>
  <c r="V113" i="22"/>
  <c r="U113" i="22"/>
  <c r="S113" i="22"/>
  <c r="R113" i="22"/>
  <c r="K113" i="22"/>
  <c r="J113" i="22"/>
  <c r="I113" i="22"/>
  <c r="H113" i="22"/>
  <c r="G113" i="22"/>
  <c r="F113" i="22"/>
  <c r="X112" i="22"/>
  <c r="V112" i="22"/>
  <c r="U112" i="22"/>
  <c r="S112" i="22"/>
  <c r="R112" i="22"/>
  <c r="M112" i="22"/>
  <c r="L112" i="22"/>
  <c r="K112" i="22"/>
  <c r="J112" i="22"/>
  <c r="I112" i="22"/>
  <c r="H112" i="22"/>
  <c r="G112" i="22"/>
  <c r="F112" i="22"/>
  <c r="V107" i="22"/>
  <c r="U107" i="22"/>
  <c r="S107" i="22"/>
  <c r="R107" i="22"/>
  <c r="J107" i="22"/>
  <c r="I107" i="22"/>
  <c r="G107" i="22"/>
  <c r="F107" i="22"/>
  <c r="V106" i="22"/>
  <c r="U106" i="22"/>
  <c r="S106" i="22"/>
  <c r="R106" i="22"/>
  <c r="J106" i="22"/>
  <c r="I106" i="22"/>
  <c r="G106" i="22"/>
  <c r="F106" i="22"/>
  <c r="X105" i="22"/>
  <c r="V105" i="22"/>
  <c r="U105" i="22"/>
  <c r="S105" i="22"/>
  <c r="R105" i="22"/>
  <c r="L105" i="22"/>
  <c r="J105" i="22"/>
  <c r="I105" i="22"/>
  <c r="G105" i="22"/>
  <c r="F105" i="22"/>
  <c r="V101" i="22"/>
  <c r="U101" i="22"/>
  <c r="S101" i="22"/>
  <c r="R101" i="22"/>
  <c r="K101" i="22"/>
  <c r="J101" i="22"/>
  <c r="I101" i="22"/>
  <c r="H101" i="22"/>
  <c r="G101" i="22"/>
  <c r="F101" i="22"/>
  <c r="V100" i="22"/>
  <c r="U100" i="22"/>
  <c r="S100" i="22"/>
  <c r="R100" i="22"/>
  <c r="K100" i="22"/>
  <c r="J100" i="22"/>
  <c r="I100" i="22"/>
  <c r="H100" i="22"/>
  <c r="G100" i="22"/>
  <c r="F100" i="22"/>
  <c r="X99" i="22"/>
  <c r="V99" i="22"/>
  <c r="U99" i="22"/>
  <c r="S99" i="22"/>
  <c r="R99" i="22"/>
  <c r="M99" i="22"/>
  <c r="L99" i="22"/>
  <c r="K99" i="22"/>
  <c r="J99" i="22"/>
  <c r="I99" i="22"/>
  <c r="H99" i="22"/>
  <c r="G99" i="22"/>
  <c r="F99" i="22"/>
  <c r="V94" i="22"/>
  <c r="U94" i="22"/>
  <c r="S94" i="22"/>
  <c r="R94" i="22"/>
  <c r="J94" i="22"/>
  <c r="I94" i="22"/>
  <c r="G94" i="22"/>
  <c r="F94" i="22"/>
  <c r="V93" i="22"/>
  <c r="U93" i="22"/>
  <c r="S93" i="22"/>
  <c r="R93" i="22"/>
  <c r="J93" i="22"/>
  <c r="I93" i="22"/>
  <c r="G93" i="22"/>
  <c r="F93" i="22"/>
  <c r="X92" i="22"/>
  <c r="V92" i="22"/>
  <c r="U92" i="22"/>
  <c r="S92" i="22"/>
  <c r="R92" i="22"/>
  <c r="L92" i="22"/>
  <c r="J92" i="22"/>
  <c r="I92" i="22"/>
  <c r="G92" i="22"/>
  <c r="F92" i="22"/>
  <c r="V88" i="22"/>
  <c r="U88" i="22"/>
  <c r="S88" i="22"/>
  <c r="R88" i="22"/>
  <c r="K88" i="22"/>
  <c r="J88" i="22"/>
  <c r="I88" i="22"/>
  <c r="H88" i="22"/>
  <c r="G88" i="22"/>
  <c r="F88" i="22"/>
  <c r="V87" i="22"/>
  <c r="U87" i="22"/>
  <c r="S87" i="22"/>
  <c r="R87" i="22"/>
  <c r="K87" i="22"/>
  <c r="J87" i="22"/>
  <c r="I87" i="22"/>
  <c r="H87" i="22"/>
  <c r="G87" i="22"/>
  <c r="F87" i="22"/>
  <c r="X86" i="22"/>
  <c r="V86" i="22"/>
  <c r="U86" i="22"/>
  <c r="S86" i="22"/>
  <c r="R86" i="22"/>
  <c r="M86" i="22"/>
  <c r="L86" i="22"/>
  <c r="K86" i="22"/>
  <c r="J86" i="22"/>
  <c r="I86" i="22"/>
  <c r="H86" i="22"/>
  <c r="G86" i="22"/>
  <c r="F86" i="22"/>
  <c r="V81" i="22"/>
  <c r="U81" i="22"/>
  <c r="S81" i="22"/>
  <c r="R81" i="22"/>
  <c r="J81" i="22"/>
  <c r="I81" i="22"/>
  <c r="G81" i="22"/>
  <c r="F81" i="22"/>
  <c r="V80" i="22"/>
  <c r="U80" i="22"/>
  <c r="S80" i="22"/>
  <c r="R80" i="22"/>
  <c r="J80" i="22"/>
  <c r="I80" i="22"/>
  <c r="G80" i="22"/>
  <c r="F80" i="22"/>
  <c r="X79" i="22"/>
  <c r="V79" i="22"/>
  <c r="U79" i="22"/>
  <c r="S79" i="22"/>
  <c r="R79" i="22"/>
  <c r="L79" i="22"/>
  <c r="J79" i="22"/>
  <c r="I79" i="22"/>
  <c r="G79" i="22"/>
  <c r="F79" i="22"/>
  <c r="V75" i="22"/>
  <c r="U75" i="22"/>
  <c r="S75" i="22"/>
  <c r="R75" i="22"/>
  <c r="K75" i="22"/>
  <c r="J75" i="22"/>
  <c r="I75" i="22"/>
  <c r="H75" i="22"/>
  <c r="G75" i="22"/>
  <c r="F75" i="22"/>
  <c r="V74" i="22"/>
  <c r="U74" i="22"/>
  <c r="S74" i="22"/>
  <c r="R74" i="22"/>
  <c r="K74" i="22"/>
  <c r="J74" i="22"/>
  <c r="I74" i="22"/>
  <c r="H74" i="22"/>
  <c r="G74" i="22"/>
  <c r="F74" i="22"/>
  <c r="X73" i="22"/>
  <c r="V73" i="22"/>
  <c r="U73" i="22"/>
  <c r="S73" i="22"/>
  <c r="R73" i="22"/>
  <c r="M73" i="22"/>
  <c r="L73" i="22"/>
  <c r="K73" i="22"/>
  <c r="J73" i="22"/>
  <c r="I73" i="22"/>
  <c r="H73" i="22"/>
  <c r="G73" i="22"/>
  <c r="F73" i="22"/>
  <c r="V263" i="46"/>
  <c r="U263" i="46"/>
  <c r="S263" i="46"/>
  <c r="R263" i="46"/>
  <c r="J263" i="46"/>
  <c r="I263" i="46"/>
  <c r="G263" i="46"/>
  <c r="F263" i="46"/>
  <c r="V262" i="46"/>
  <c r="U262" i="46"/>
  <c r="S262" i="46"/>
  <c r="R262" i="46"/>
  <c r="J262" i="46"/>
  <c r="I262" i="46"/>
  <c r="G262" i="46"/>
  <c r="F262" i="46"/>
  <c r="X261" i="46"/>
  <c r="V261" i="46"/>
  <c r="U261" i="46"/>
  <c r="S261" i="46"/>
  <c r="R261" i="46"/>
  <c r="L261" i="46"/>
  <c r="J261" i="46"/>
  <c r="I261" i="46"/>
  <c r="G261" i="46"/>
  <c r="F261" i="46"/>
  <c r="V257" i="46"/>
  <c r="U257" i="46"/>
  <c r="S257" i="46"/>
  <c r="R257" i="46"/>
  <c r="K257" i="46"/>
  <c r="J257" i="46"/>
  <c r="I257" i="46"/>
  <c r="H257" i="46"/>
  <c r="G257" i="46"/>
  <c r="F257" i="46"/>
  <c r="V256" i="46"/>
  <c r="U256" i="46"/>
  <c r="S256" i="46"/>
  <c r="R256" i="46"/>
  <c r="K256" i="46"/>
  <c r="J256" i="46"/>
  <c r="I256" i="46"/>
  <c r="H256" i="46"/>
  <c r="G256" i="46"/>
  <c r="F256" i="46"/>
  <c r="X255" i="46"/>
  <c r="V255" i="46"/>
  <c r="U255" i="46"/>
  <c r="S255" i="46"/>
  <c r="R255" i="46"/>
  <c r="M255" i="46"/>
  <c r="L255" i="46"/>
  <c r="K255" i="46"/>
  <c r="J255" i="46"/>
  <c r="I255" i="46"/>
  <c r="H255" i="46"/>
  <c r="G255" i="46"/>
  <c r="F255" i="46"/>
  <c r="V250" i="46"/>
  <c r="U250" i="46"/>
  <c r="S250" i="46"/>
  <c r="R250" i="46"/>
  <c r="J250" i="46"/>
  <c r="I250" i="46"/>
  <c r="G250" i="46"/>
  <c r="F250" i="46"/>
  <c r="V249" i="46"/>
  <c r="U249" i="46"/>
  <c r="S249" i="46"/>
  <c r="R249" i="46"/>
  <c r="J249" i="46"/>
  <c r="I249" i="46"/>
  <c r="G249" i="46"/>
  <c r="F249" i="46"/>
  <c r="X248" i="46"/>
  <c r="V248" i="46"/>
  <c r="U248" i="46"/>
  <c r="S248" i="46"/>
  <c r="R248" i="46"/>
  <c r="L248" i="46"/>
  <c r="J248" i="46"/>
  <c r="I248" i="46"/>
  <c r="G248" i="46"/>
  <c r="F248" i="46"/>
  <c r="V244" i="46"/>
  <c r="U244" i="46"/>
  <c r="S244" i="46"/>
  <c r="R244" i="46"/>
  <c r="K244" i="46"/>
  <c r="J244" i="46"/>
  <c r="I244" i="46"/>
  <c r="H244" i="46"/>
  <c r="G244" i="46"/>
  <c r="F244" i="46"/>
  <c r="V243" i="46"/>
  <c r="U243" i="46"/>
  <c r="S243" i="46"/>
  <c r="R243" i="46"/>
  <c r="K243" i="46"/>
  <c r="J243" i="46"/>
  <c r="I243" i="46"/>
  <c r="H243" i="46"/>
  <c r="G243" i="46"/>
  <c r="F243" i="46"/>
  <c r="X242" i="46"/>
  <c r="V242" i="46"/>
  <c r="U242" i="46"/>
  <c r="S242" i="46"/>
  <c r="R242" i="46"/>
  <c r="M242" i="46"/>
  <c r="L242" i="46"/>
  <c r="K242" i="46"/>
  <c r="J242" i="46"/>
  <c r="I242" i="46"/>
  <c r="H242" i="46"/>
  <c r="G242" i="46"/>
  <c r="F242" i="46"/>
  <c r="V237" i="46"/>
  <c r="U237" i="46"/>
  <c r="S237" i="46"/>
  <c r="R237" i="46"/>
  <c r="J237" i="46"/>
  <c r="I237" i="46"/>
  <c r="G237" i="46"/>
  <c r="F237" i="46"/>
  <c r="V236" i="46"/>
  <c r="U236" i="46"/>
  <c r="S236" i="46"/>
  <c r="R236" i="46"/>
  <c r="J236" i="46"/>
  <c r="I236" i="46"/>
  <c r="G236" i="46"/>
  <c r="F236" i="46"/>
  <c r="X235" i="46"/>
  <c r="V235" i="46"/>
  <c r="U235" i="46"/>
  <c r="S235" i="46"/>
  <c r="R235" i="46"/>
  <c r="L235" i="46"/>
  <c r="J235" i="46"/>
  <c r="I235" i="46"/>
  <c r="G235" i="46"/>
  <c r="F235" i="46"/>
  <c r="V231" i="46"/>
  <c r="U231" i="46"/>
  <c r="S231" i="46"/>
  <c r="R231" i="46"/>
  <c r="K231" i="46"/>
  <c r="J231" i="46"/>
  <c r="I231" i="46"/>
  <c r="H231" i="46"/>
  <c r="G231" i="46"/>
  <c r="F231" i="46"/>
  <c r="V230" i="46"/>
  <c r="U230" i="46"/>
  <c r="S230" i="46"/>
  <c r="R230" i="46"/>
  <c r="K230" i="46"/>
  <c r="J230" i="46"/>
  <c r="I230" i="46"/>
  <c r="H230" i="46"/>
  <c r="G230" i="46"/>
  <c r="F230" i="46"/>
  <c r="X229" i="46"/>
  <c r="V229" i="46"/>
  <c r="U229" i="46"/>
  <c r="S229" i="46"/>
  <c r="R229" i="46"/>
  <c r="M229" i="46"/>
  <c r="L229" i="46"/>
  <c r="K229" i="46"/>
  <c r="J229" i="46"/>
  <c r="I229" i="46"/>
  <c r="H229" i="46"/>
  <c r="G229" i="46"/>
  <c r="F229" i="46"/>
  <c r="V224" i="46"/>
  <c r="U224" i="46"/>
  <c r="S224" i="46"/>
  <c r="R224" i="46"/>
  <c r="J224" i="46"/>
  <c r="I224" i="46"/>
  <c r="G224" i="46"/>
  <c r="F224" i="46"/>
  <c r="V223" i="46"/>
  <c r="U223" i="46"/>
  <c r="S223" i="46"/>
  <c r="R223" i="46"/>
  <c r="J223" i="46"/>
  <c r="I223" i="46"/>
  <c r="G223" i="46"/>
  <c r="F223" i="46"/>
  <c r="X222" i="46"/>
  <c r="V222" i="46"/>
  <c r="U222" i="46"/>
  <c r="S222" i="46"/>
  <c r="R222" i="46"/>
  <c r="L222" i="46"/>
  <c r="J222" i="46"/>
  <c r="I222" i="46"/>
  <c r="G222" i="46"/>
  <c r="F222" i="46"/>
  <c r="V218" i="46"/>
  <c r="U218" i="46"/>
  <c r="S218" i="46"/>
  <c r="R218" i="46"/>
  <c r="K218" i="46"/>
  <c r="J218" i="46"/>
  <c r="I218" i="46"/>
  <c r="H218" i="46"/>
  <c r="G218" i="46"/>
  <c r="F218" i="46"/>
  <c r="V217" i="46"/>
  <c r="U217" i="46"/>
  <c r="S217" i="46"/>
  <c r="R217" i="46"/>
  <c r="K217" i="46"/>
  <c r="J217" i="46"/>
  <c r="I217" i="46"/>
  <c r="H217" i="46"/>
  <c r="G217" i="46"/>
  <c r="F217" i="46"/>
  <c r="X216" i="46"/>
  <c r="V216" i="46"/>
  <c r="U216" i="46"/>
  <c r="S216" i="46"/>
  <c r="R216" i="46"/>
  <c r="M216" i="46"/>
  <c r="L216" i="46"/>
  <c r="K216" i="46"/>
  <c r="J216" i="46"/>
  <c r="I216" i="46"/>
  <c r="H216" i="46"/>
  <c r="G216" i="46"/>
  <c r="F216" i="46"/>
  <c r="V211" i="46"/>
  <c r="U211" i="46"/>
  <c r="S211" i="46"/>
  <c r="R211" i="46"/>
  <c r="J211" i="46"/>
  <c r="I211" i="46"/>
  <c r="G211" i="46"/>
  <c r="F211" i="46"/>
  <c r="V210" i="46"/>
  <c r="U210" i="46"/>
  <c r="S210" i="46"/>
  <c r="R210" i="46"/>
  <c r="J210" i="46"/>
  <c r="I210" i="46"/>
  <c r="G210" i="46"/>
  <c r="F210" i="46"/>
  <c r="X209" i="46"/>
  <c r="V209" i="46"/>
  <c r="U209" i="46"/>
  <c r="S209" i="46"/>
  <c r="R209" i="46"/>
  <c r="L209" i="46"/>
  <c r="J209" i="46"/>
  <c r="I209" i="46"/>
  <c r="G209" i="46"/>
  <c r="F209" i="46"/>
  <c r="V205" i="46"/>
  <c r="U205" i="46"/>
  <c r="S205" i="46"/>
  <c r="R205" i="46"/>
  <c r="K205" i="46"/>
  <c r="J205" i="46"/>
  <c r="I205" i="46"/>
  <c r="H205" i="46"/>
  <c r="G205" i="46"/>
  <c r="F205" i="46"/>
  <c r="V204" i="46"/>
  <c r="U204" i="46"/>
  <c r="S204" i="46"/>
  <c r="R204" i="46"/>
  <c r="K204" i="46"/>
  <c r="J204" i="46"/>
  <c r="I204" i="46"/>
  <c r="H204" i="46"/>
  <c r="G204" i="46"/>
  <c r="F204" i="46"/>
  <c r="X203" i="46"/>
  <c r="V203" i="46"/>
  <c r="U203" i="46"/>
  <c r="S203" i="46"/>
  <c r="R203" i="46"/>
  <c r="M203" i="46"/>
  <c r="L203" i="46"/>
  <c r="K203" i="46"/>
  <c r="J203" i="46"/>
  <c r="I203" i="46"/>
  <c r="H203" i="46"/>
  <c r="G203" i="46"/>
  <c r="F203" i="46"/>
  <c r="V198" i="46"/>
  <c r="U198" i="46"/>
  <c r="S198" i="46"/>
  <c r="R198" i="46"/>
  <c r="J198" i="46"/>
  <c r="I198" i="46"/>
  <c r="G198" i="46"/>
  <c r="F198" i="46"/>
  <c r="V197" i="46"/>
  <c r="U197" i="46"/>
  <c r="S197" i="46"/>
  <c r="R197" i="46"/>
  <c r="J197" i="46"/>
  <c r="I197" i="46"/>
  <c r="G197" i="46"/>
  <c r="F197" i="46"/>
  <c r="X196" i="46"/>
  <c r="V196" i="46"/>
  <c r="U196" i="46"/>
  <c r="S196" i="46"/>
  <c r="R196" i="46"/>
  <c r="L196" i="46"/>
  <c r="J196" i="46"/>
  <c r="I196" i="46"/>
  <c r="G196" i="46"/>
  <c r="F196" i="46"/>
  <c r="V192" i="46"/>
  <c r="U192" i="46"/>
  <c r="S192" i="46"/>
  <c r="R192" i="46"/>
  <c r="K192" i="46"/>
  <c r="J192" i="46"/>
  <c r="I192" i="46"/>
  <c r="H192" i="46"/>
  <c r="G192" i="46"/>
  <c r="F192" i="46"/>
  <c r="V191" i="46"/>
  <c r="U191" i="46"/>
  <c r="S191" i="46"/>
  <c r="R191" i="46"/>
  <c r="K191" i="46"/>
  <c r="J191" i="46"/>
  <c r="I191" i="46"/>
  <c r="H191" i="46"/>
  <c r="G191" i="46"/>
  <c r="F191" i="46"/>
  <c r="X190" i="46"/>
  <c r="V190" i="46"/>
  <c r="U190" i="46"/>
  <c r="S190" i="46"/>
  <c r="R190" i="46"/>
  <c r="M190" i="46"/>
  <c r="L190" i="46"/>
  <c r="K190" i="46"/>
  <c r="J190" i="46"/>
  <c r="I190" i="46"/>
  <c r="H190" i="46"/>
  <c r="G190" i="46"/>
  <c r="F190" i="46"/>
  <c r="V185" i="46"/>
  <c r="U185" i="46"/>
  <c r="S185" i="46"/>
  <c r="R185" i="46"/>
  <c r="J185" i="46"/>
  <c r="I185" i="46"/>
  <c r="G185" i="46"/>
  <c r="F185" i="46"/>
  <c r="V184" i="46"/>
  <c r="U184" i="46"/>
  <c r="S184" i="46"/>
  <c r="R184" i="46"/>
  <c r="J184" i="46"/>
  <c r="I184" i="46"/>
  <c r="G184" i="46"/>
  <c r="F184" i="46"/>
  <c r="X183" i="46"/>
  <c r="V183" i="46"/>
  <c r="U183" i="46"/>
  <c r="S183" i="46"/>
  <c r="R183" i="46"/>
  <c r="L183" i="46"/>
  <c r="J183" i="46"/>
  <c r="I183" i="46"/>
  <c r="G183" i="46"/>
  <c r="F183" i="46"/>
  <c r="V179" i="46"/>
  <c r="U179" i="46"/>
  <c r="S179" i="46"/>
  <c r="R179" i="46"/>
  <c r="K179" i="46"/>
  <c r="J179" i="46"/>
  <c r="I179" i="46"/>
  <c r="H179" i="46"/>
  <c r="G179" i="46"/>
  <c r="F179" i="46"/>
  <c r="V178" i="46"/>
  <c r="U178" i="46"/>
  <c r="S178" i="46"/>
  <c r="R178" i="46"/>
  <c r="K178" i="46"/>
  <c r="J178" i="46"/>
  <c r="I178" i="46"/>
  <c r="H178" i="46"/>
  <c r="G178" i="46"/>
  <c r="F178" i="46"/>
  <c r="X177" i="46"/>
  <c r="V177" i="46"/>
  <c r="U177" i="46"/>
  <c r="S177" i="46"/>
  <c r="R177" i="46"/>
  <c r="M177" i="46"/>
  <c r="L177" i="46"/>
  <c r="K177" i="46"/>
  <c r="J177" i="46"/>
  <c r="I177" i="46"/>
  <c r="H177" i="46"/>
  <c r="G177" i="46"/>
  <c r="F177" i="46"/>
  <c r="V172" i="46"/>
  <c r="U172" i="46"/>
  <c r="S172" i="46"/>
  <c r="R172" i="46"/>
  <c r="J172" i="46"/>
  <c r="I172" i="46"/>
  <c r="G172" i="46"/>
  <c r="F172" i="46"/>
  <c r="V171" i="46"/>
  <c r="U171" i="46"/>
  <c r="S171" i="46"/>
  <c r="R171" i="46"/>
  <c r="J171" i="46"/>
  <c r="I171" i="46"/>
  <c r="G171" i="46"/>
  <c r="F171" i="46"/>
  <c r="X170" i="46"/>
  <c r="V170" i="46"/>
  <c r="U170" i="46"/>
  <c r="S170" i="46"/>
  <c r="R170" i="46"/>
  <c r="L170" i="46"/>
  <c r="J170" i="46"/>
  <c r="I170" i="46"/>
  <c r="G170" i="46"/>
  <c r="F170" i="46"/>
  <c r="V166" i="46"/>
  <c r="U166" i="46"/>
  <c r="S166" i="46"/>
  <c r="R166" i="46"/>
  <c r="K166" i="46"/>
  <c r="J166" i="46"/>
  <c r="I166" i="46"/>
  <c r="H166" i="46"/>
  <c r="G166" i="46"/>
  <c r="F166" i="46"/>
  <c r="V165" i="46"/>
  <c r="U165" i="46"/>
  <c r="S165" i="46"/>
  <c r="R165" i="46"/>
  <c r="K165" i="46"/>
  <c r="J165" i="46"/>
  <c r="I165" i="46"/>
  <c r="H165" i="46"/>
  <c r="G165" i="46"/>
  <c r="F165" i="46"/>
  <c r="X164" i="46"/>
  <c r="V164" i="46"/>
  <c r="U164" i="46"/>
  <c r="S164" i="46"/>
  <c r="R164" i="46"/>
  <c r="M164" i="46"/>
  <c r="L164" i="46"/>
  <c r="K164" i="46"/>
  <c r="J164" i="46"/>
  <c r="I164" i="46"/>
  <c r="H164" i="46"/>
  <c r="G164" i="46"/>
  <c r="F164" i="46"/>
  <c r="V159" i="46"/>
  <c r="U159" i="46"/>
  <c r="S159" i="46"/>
  <c r="R159" i="46"/>
  <c r="J159" i="46"/>
  <c r="I159" i="46"/>
  <c r="G159" i="46"/>
  <c r="F159" i="46"/>
  <c r="V158" i="46"/>
  <c r="U158" i="46"/>
  <c r="S158" i="46"/>
  <c r="R158" i="46"/>
  <c r="J158" i="46"/>
  <c r="I158" i="46"/>
  <c r="G158" i="46"/>
  <c r="F158" i="46"/>
  <c r="X157" i="46"/>
  <c r="V157" i="46"/>
  <c r="U157" i="46"/>
  <c r="S157" i="46"/>
  <c r="R157" i="46"/>
  <c r="L157" i="46"/>
  <c r="J157" i="46"/>
  <c r="I157" i="46"/>
  <c r="G157" i="46"/>
  <c r="F157" i="46"/>
  <c r="V153" i="46"/>
  <c r="U153" i="46"/>
  <c r="S153" i="46"/>
  <c r="R153" i="46"/>
  <c r="K153" i="46"/>
  <c r="J153" i="46"/>
  <c r="I153" i="46"/>
  <c r="H153" i="46"/>
  <c r="G153" i="46"/>
  <c r="F153" i="46"/>
  <c r="V152" i="46"/>
  <c r="U152" i="46"/>
  <c r="S152" i="46"/>
  <c r="R152" i="46"/>
  <c r="K152" i="46"/>
  <c r="J152" i="46"/>
  <c r="I152" i="46"/>
  <c r="H152" i="46"/>
  <c r="G152" i="46"/>
  <c r="F152" i="46"/>
  <c r="X151" i="46"/>
  <c r="V151" i="46"/>
  <c r="U151" i="46"/>
  <c r="S151" i="46"/>
  <c r="R151" i="46"/>
  <c r="M151" i="46"/>
  <c r="L151" i="46"/>
  <c r="K151" i="46"/>
  <c r="J151" i="46"/>
  <c r="I151" i="46"/>
  <c r="H151" i="46"/>
  <c r="G151" i="46"/>
  <c r="F151" i="46"/>
  <c r="V146" i="46"/>
  <c r="U146" i="46"/>
  <c r="S146" i="46"/>
  <c r="R146" i="46"/>
  <c r="J146" i="46"/>
  <c r="I146" i="46"/>
  <c r="G146" i="46"/>
  <c r="F146" i="46"/>
  <c r="V145" i="46"/>
  <c r="U145" i="46"/>
  <c r="S145" i="46"/>
  <c r="R145" i="46"/>
  <c r="J145" i="46"/>
  <c r="I145" i="46"/>
  <c r="G145" i="46"/>
  <c r="F145" i="46"/>
  <c r="X144" i="46"/>
  <c r="V144" i="46"/>
  <c r="U144" i="46"/>
  <c r="S144" i="46"/>
  <c r="R144" i="46"/>
  <c r="L144" i="46"/>
  <c r="J144" i="46"/>
  <c r="I144" i="46"/>
  <c r="G144" i="46"/>
  <c r="F144" i="46"/>
  <c r="V140" i="46"/>
  <c r="U140" i="46"/>
  <c r="S140" i="46"/>
  <c r="R140" i="46"/>
  <c r="K140" i="46"/>
  <c r="J140" i="46"/>
  <c r="I140" i="46"/>
  <c r="H140" i="46"/>
  <c r="G140" i="46"/>
  <c r="F140" i="46"/>
  <c r="V139" i="46"/>
  <c r="U139" i="46"/>
  <c r="S139" i="46"/>
  <c r="R139" i="46"/>
  <c r="K139" i="46"/>
  <c r="J139" i="46"/>
  <c r="I139" i="46"/>
  <c r="H139" i="46"/>
  <c r="G139" i="46"/>
  <c r="F139" i="46"/>
  <c r="X138" i="46"/>
  <c r="V138" i="46"/>
  <c r="U138" i="46"/>
  <c r="S138" i="46"/>
  <c r="R138" i="46"/>
  <c r="M138" i="46"/>
  <c r="L138" i="46"/>
  <c r="K138" i="46"/>
  <c r="J138" i="46"/>
  <c r="I138" i="46"/>
  <c r="H138" i="46"/>
  <c r="G138" i="46"/>
  <c r="F138" i="46"/>
  <c r="V133" i="46"/>
  <c r="U133" i="46"/>
  <c r="S133" i="46"/>
  <c r="R133" i="46"/>
  <c r="J133" i="46"/>
  <c r="I133" i="46"/>
  <c r="G133" i="46"/>
  <c r="F133" i="46"/>
  <c r="V132" i="46"/>
  <c r="U132" i="46"/>
  <c r="S132" i="46"/>
  <c r="R132" i="46"/>
  <c r="J132" i="46"/>
  <c r="I132" i="46"/>
  <c r="G132" i="46"/>
  <c r="F132" i="46"/>
  <c r="X131" i="46"/>
  <c r="V131" i="46"/>
  <c r="U131" i="46"/>
  <c r="S131" i="46"/>
  <c r="R131" i="46"/>
  <c r="L131" i="46"/>
  <c r="J131" i="46"/>
  <c r="I131" i="46"/>
  <c r="G131" i="46"/>
  <c r="F131" i="46"/>
  <c r="V127" i="46"/>
  <c r="U127" i="46"/>
  <c r="S127" i="46"/>
  <c r="R127" i="46"/>
  <c r="K127" i="46"/>
  <c r="J127" i="46"/>
  <c r="I127" i="46"/>
  <c r="H127" i="46"/>
  <c r="G127" i="46"/>
  <c r="F127" i="46"/>
  <c r="V126" i="46"/>
  <c r="U126" i="46"/>
  <c r="S126" i="46"/>
  <c r="R126" i="46"/>
  <c r="K126" i="46"/>
  <c r="J126" i="46"/>
  <c r="I126" i="46"/>
  <c r="H126" i="46"/>
  <c r="G126" i="46"/>
  <c r="F126" i="46"/>
  <c r="X125" i="46"/>
  <c r="V125" i="46"/>
  <c r="U125" i="46"/>
  <c r="S125" i="46"/>
  <c r="R125" i="46"/>
  <c r="M125" i="46"/>
  <c r="L125" i="46"/>
  <c r="K125" i="46"/>
  <c r="J125" i="46"/>
  <c r="I125" i="46"/>
  <c r="H125" i="46"/>
  <c r="G125" i="46"/>
  <c r="F125" i="46"/>
  <c r="V120" i="46"/>
  <c r="U120" i="46"/>
  <c r="S120" i="46"/>
  <c r="R120" i="46"/>
  <c r="J120" i="46"/>
  <c r="I120" i="46"/>
  <c r="G120" i="46"/>
  <c r="F120" i="46"/>
  <c r="V119" i="46"/>
  <c r="U119" i="46"/>
  <c r="S119" i="46"/>
  <c r="R119" i="46"/>
  <c r="J119" i="46"/>
  <c r="I119" i="46"/>
  <c r="G119" i="46"/>
  <c r="F119" i="46"/>
  <c r="X118" i="46"/>
  <c r="V118" i="46"/>
  <c r="U118" i="46"/>
  <c r="S118" i="46"/>
  <c r="R118" i="46"/>
  <c r="L118" i="46"/>
  <c r="J118" i="46"/>
  <c r="I118" i="46"/>
  <c r="G118" i="46"/>
  <c r="F118" i="46"/>
  <c r="V114" i="46"/>
  <c r="U114" i="46"/>
  <c r="S114" i="46"/>
  <c r="R114" i="46"/>
  <c r="K114" i="46"/>
  <c r="J114" i="46"/>
  <c r="I114" i="46"/>
  <c r="H114" i="46"/>
  <c r="G114" i="46"/>
  <c r="F114" i="46"/>
  <c r="V113" i="46"/>
  <c r="U113" i="46"/>
  <c r="S113" i="46"/>
  <c r="R113" i="46"/>
  <c r="K113" i="46"/>
  <c r="J113" i="46"/>
  <c r="I113" i="46"/>
  <c r="H113" i="46"/>
  <c r="G113" i="46"/>
  <c r="F113" i="46"/>
  <c r="X112" i="46"/>
  <c r="V112" i="46"/>
  <c r="U112" i="46"/>
  <c r="S112" i="46"/>
  <c r="R112" i="46"/>
  <c r="M112" i="46"/>
  <c r="L112" i="46"/>
  <c r="K112" i="46"/>
  <c r="J112" i="46"/>
  <c r="I112" i="46"/>
  <c r="H112" i="46"/>
  <c r="G112" i="46"/>
  <c r="F112" i="46"/>
  <c r="V107" i="46"/>
  <c r="U107" i="46"/>
  <c r="S107" i="46"/>
  <c r="R107" i="46"/>
  <c r="J107" i="46"/>
  <c r="I107" i="46"/>
  <c r="G107" i="46"/>
  <c r="F107" i="46"/>
  <c r="V106" i="46"/>
  <c r="U106" i="46"/>
  <c r="S106" i="46"/>
  <c r="R106" i="46"/>
  <c r="J106" i="46"/>
  <c r="I106" i="46"/>
  <c r="G106" i="46"/>
  <c r="F106" i="46"/>
  <c r="X105" i="46"/>
  <c r="V105" i="46"/>
  <c r="U105" i="46"/>
  <c r="S105" i="46"/>
  <c r="R105" i="46"/>
  <c r="L105" i="46"/>
  <c r="J105" i="46"/>
  <c r="I105" i="46"/>
  <c r="G105" i="46"/>
  <c r="F105" i="46"/>
  <c r="V101" i="46"/>
  <c r="U101" i="46"/>
  <c r="S101" i="46"/>
  <c r="R101" i="46"/>
  <c r="K101" i="46"/>
  <c r="J101" i="46"/>
  <c r="I101" i="46"/>
  <c r="H101" i="46"/>
  <c r="G101" i="46"/>
  <c r="F101" i="46"/>
  <c r="V100" i="46"/>
  <c r="U100" i="46"/>
  <c r="S100" i="46"/>
  <c r="R100" i="46"/>
  <c r="K100" i="46"/>
  <c r="J100" i="46"/>
  <c r="I100" i="46"/>
  <c r="H100" i="46"/>
  <c r="G100" i="46"/>
  <c r="F100" i="46"/>
  <c r="X99" i="46"/>
  <c r="V99" i="46"/>
  <c r="U99" i="46"/>
  <c r="S99" i="46"/>
  <c r="R99" i="46"/>
  <c r="M99" i="46"/>
  <c r="L99" i="46"/>
  <c r="K99" i="46"/>
  <c r="J99" i="46"/>
  <c r="I99" i="46"/>
  <c r="H99" i="46"/>
  <c r="G99" i="46"/>
  <c r="F99" i="46"/>
  <c r="V94" i="46"/>
  <c r="U94" i="46"/>
  <c r="S94" i="46"/>
  <c r="R94" i="46"/>
  <c r="J94" i="46"/>
  <c r="I94" i="46"/>
  <c r="G94" i="46"/>
  <c r="F94" i="46"/>
  <c r="V93" i="46"/>
  <c r="U93" i="46"/>
  <c r="S93" i="46"/>
  <c r="R93" i="46"/>
  <c r="J93" i="46"/>
  <c r="I93" i="46"/>
  <c r="G93" i="46"/>
  <c r="F93" i="46"/>
  <c r="X92" i="46"/>
  <c r="V92" i="46"/>
  <c r="U92" i="46"/>
  <c r="S92" i="46"/>
  <c r="R92" i="46"/>
  <c r="L92" i="46"/>
  <c r="J92" i="46"/>
  <c r="I92" i="46"/>
  <c r="G92" i="46"/>
  <c r="F92" i="46"/>
  <c r="V88" i="46"/>
  <c r="U88" i="46"/>
  <c r="S88" i="46"/>
  <c r="R88" i="46"/>
  <c r="K88" i="46"/>
  <c r="J88" i="46"/>
  <c r="I88" i="46"/>
  <c r="H88" i="46"/>
  <c r="G88" i="46"/>
  <c r="F88" i="46"/>
  <c r="V87" i="46"/>
  <c r="U87" i="46"/>
  <c r="S87" i="46"/>
  <c r="R87" i="46"/>
  <c r="K87" i="46"/>
  <c r="J87" i="46"/>
  <c r="I87" i="46"/>
  <c r="H87" i="46"/>
  <c r="G87" i="46"/>
  <c r="F87" i="46"/>
  <c r="X86" i="46"/>
  <c r="V86" i="46"/>
  <c r="U86" i="46"/>
  <c r="S86" i="46"/>
  <c r="R86" i="46"/>
  <c r="M86" i="46"/>
  <c r="L86" i="46"/>
  <c r="K86" i="46"/>
  <c r="J86" i="46"/>
  <c r="I86" i="46"/>
  <c r="H86" i="46"/>
  <c r="G86" i="46"/>
  <c r="F86" i="46"/>
  <c r="V81" i="46"/>
  <c r="U81" i="46"/>
  <c r="S81" i="46"/>
  <c r="R81" i="46"/>
  <c r="J81" i="46"/>
  <c r="I81" i="46"/>
  <c r="G81" i="46"/>
  <c r="F81" i="46"/>
  <c r="V80" i="46"/>
  <c r="U80" i="46"/>
  <c r="S80" i="46"/>
  <c r="R80" i="46"/>
  <c r="J80" i="46"/>
  <c r="I80" i="46"/>
  <c r="G80" i="46"/>
  <c r="F80" i="46"/>
  <c r="X79" i="46"/>
  <c r="V79" i="46"/>
  <c r="U79" i="46"/>
  <c r="S79" i="46"/>
  <c r="R79" i="46"/>
  <c r="L79" i="46"/>
  <c r="J79" i="46"/>
  <c r="I79" i="46"/>
  <c r="G79" i="46"/>
  <c r="F79" i="46"/>
  <c r="V75" i="46"/>
  <c r="U75" i="46"/>
  <c r="S75" i="46"/>
  <c r="R75" i="46"/>
  <c r="K75" i="46"/>
  <c r="J75" i="46"/>
  <c r="I75" i="46"/>
  <c r="H75" i="46"/>
  <c r="G75" i="46"/>
  <c r="F75" i="46"/>
  <c r="V74" i="46"/>
  <c r="U74" i="46"/>
  <c r="S74" i="46"/>
  <c r="R74" i="46"/>
  <c r="K74" i="46"/>
  <c r="J74" i="46"/>
  <c r="I74" i="46"/>
  <c r="H74" i="46"/>
  <c r="G74" i="46"/>
  <c r="F74" i="46"/>
  <c r="X73" i="46"/>
  <c r="V73" i="46"/>
  <c r="U73" i="46"/>
  <c r="S73" i="46"/>
  <c r="R73" i="46"/>
  <c r="M73" i="46"/>
  <c r="L73" i="46"/>
  <c r="K73" i="46"/>
  <c r="J73" i="46"/>
  <c r="I73" i="46"/>
  <c r="H73" i="46"/>
  <c r="G73" i="46"/>
  <c r="F73" i="46"/>
  <c r="V263" i="21"/>
  <c r="U263" i="21"/>
  <c r="S263" i="21"/>
  <c r="R263" i="21"/>
  <c r="J263" i="21"/>
  <c r="I263" i="21"/>
  <c r="G263" i="21"/>
  <c r="F263" i="21"/>
  <c r="V262" i="21"/>
  <c r="U262" i="21"/>
  <c r="S262" i="21"/>
  <c r="R262" i="21"/>
  <c r="J262" i="21"/>
  <c r="I262" i="21"/>
  <c r="G262" i="21"/>
  <c r="F262" i="21"/>
  <c r="X261" i="21"/>
  <c r="V261" i="21"/>
  <c r="U261" i="21"/>
  <c r="S261" i="21"/>
  <c r="R261" i="21"/>
  <c r="L261" i="21"/>
  <c r="J261" i="21"/>
  <c r="I261" i="21"/>
  <c r="G261" i="21"/>
  <c r="F261" i="21"/>
  <c r="V257" i="21"/>
  <c r="U257" i="21"/>
  <c r="S257" i="21"/>
  <c r="R257" i="21"/>
  <c r="K257" i="21"/>
  <c r="J257" i="21"/>
  <c r="I257" i="21"/>
  <c r="H257" i="21"/>
  <c r="G257" i="21"/>
  <c r="F257" i="21"/>
  <c r="V256" i="21"/>
  <c r="U256" i="21"/>
  <c r="S256" i="21"/>
  <c r="R256" i="21"/>
  <c r="K256" i="21"/>
  <c r="J256" i="21"/>
  <c r="I256" i="21"/>
  <c r="H256" i="21"/>
  <c r="G256" i="21"/>
  <c r="F256" i="21"/>
  <c r="X255" i="21"/>
  <c r="V255" i="21"/>
  <c r="U255" i="21"/>
  <c r="S255" i="21"/>
  <c r="R255" i="21"/>
  <c r="M255" i="21"/>
  <c r="L255" i="21"/>
  <c r="K255" i="21"/>
  <c r="J255" i="21"/>
  <c r="I255" i="21"/>
  <c r="H255" i="21"/>
  <c r="G255" i="21"/>
  <c r="F255" i="21"/>
  <c r="V250" i="21"/>
  <c r="U250" i="21"/>
  <c r="S250" i="21"/>
  <c r="R250" i="21"/>
  <c r="J250" i="21"/>
  <c r="I250" i="21"/>
  <c r="G250" i="21"/>
  <c r="F250" i="21"/>
  <c r="V249" i="21"/>
  <c r="U249" i="21"/>
  <c r="S249" i="21"/>
  <c r="R249" i="21"/>
  <c r="J249" i="21"/>
  <c r="I249" i="21"/>
  <c r="G249" i="21"/>
  <c r="F249" i="21"/>
  <c r="X248" i="21"/>
  <c r="V248" i="21"/>
  <c r="U248" i="21"/>
  <c r="S248" i="21"/>
  <c r="R248" i="21"/>
  <c r="L248" i="21"/>
  <c r="J248" i="21"/>
  <c r="I248" i="21"/>
  <c r="G248" i="21"/>
  <c r="F248" i="21"/>
  <c r="V244" i="21"/>
  <c r="U244" i="21"/>
  <c r="S244" i="21"/>
  <c r="R244" i="21"/>
  <c r="K244" i="21"/>
  <c r="J244" i="21"/>
  <c r="I244" i="21"/>
  <c r="H244" i="21"/>
  <c r="G244" i="21"/>
  <c r="F244" i="21"/>
  <c r="V243" i="21"/>
  <c r="U243" i="21"/>
  <c r="S243" i="21"/>
  <c r="R243" i="21"/>
  <c r="K243" i="21"/>
  <c r="J243" i="21"/>
  <c r="I243" i="21"/>
  <c r="H243" i="21"/>
  <c r="G243" i="21"/>
  <c r="F243" i="21"/>
  <c r="X242" i="21"/>
  <c r="V242" i="21"/>
  <c r="U242" i="21"/>
  <c r="S242" i="21"/>
  <c r="R242" i="21"/>
  <c r="M242" i="21"/>
  <c r="L242" i="21"/>
  <c r="K242" i="21"/>
  <c r="J242" i="21"/>
  <c r="I242" i="21"/>
  <c r="H242" i="21"/>
  <c r="G242" i="21"/>
  <c r="F242" i="21"/>
  <c r="V237" i="21"/>
  <c r="U237" i="21"/>
  <c r="S237" i="21"/>
  <c r="R237" i="21"/>
  <c r="J237" i="21"/>
  <c r="I237" i="21"/>
  <c r="G237" i="21"/>
  <c r="F237" i="21"/>
  <c r="V236" i="21"/>
  <c r="U236" i="21"/>
  <c r="S236" i="21"/>
  <c r="R236" i="21"/>
  <c r="J236" i="21"/>
  <c r="I236" i="21"/>
  <c r="G236" i="21"/>
  <c r="F236" i="21"/>
  <c r="X235" i="21"/>
  <c r="V235" i="21"/>
  <c r="U235" i="21"/>
  <c r="S235" i="21"/>
  <c r="R235" i="21"/>
  <c r="L235" i="21"/>
  <c r="J235" i="21"/>
  <c r="I235" i="21"/>
  <c r="G235" i="21"/>
  <c r="F235" i="21"/>
  <c r="V231" i="21"/>
  <c r="U231" i="21"/>
  <c r="S231" i="21"/>
  <c r="R231" i="21"/>
  <c r="K231" i="21"/>
  <c r="J231" i="21"/>
  <c r="I231" i="21"/>
  <c r="H231" i="21"/>
  <c r="G231" i="21"/>
  <c r="F231" i="21"/>
  <c r="V230" i="21"/>
  <c r="U230" i="21"/>
  <c r="S230" i="21"/>
  <c r="R230" i="21"/>
  <c r="K230" i="21"/>
  <c r="J230" i="21"/>
  <c r="I230" i="21"/>
  <c r="H230" i="21"/>
  <c r="G230" i="21"/>
  <c r="F230" i="21"/>
  <c r="X229" i="21"/>
  <c r="V229" i="21"/>
  <c r="U229" i="21"/>
  <c r="S229" i="21"/>
  <c r="R229" i="21"/>
  <c r="M229" i="21"/>
  <c r="L229" i="21"/>
  <c r="K229" i="21"/>
  <c r="J229" i="21"/>
  <c r="I229" i="21"/>
  <c r="H229" i="21"/>
  <c r="G229" i="21"/>
  <c r="F229" i="21"/>
  <c r="V224" i="21"/>
  <c r="U224" i="21"/>
  <c r="S224" i="21"/>
  <c r="R224" i="21"/>
  <c r="J224" i="21"/>
  <c r="I224" i="21"/>
  <c r="G224" i="21"/>
  <c r="F224" i="21"/>
  <c r="V223" i="21"/>
  <c r="U223" i="21"/>
  <c r="S223" i="21"/>
  <c r="R223" i="21"/>
  <c r="J223" i="21"/>
  <c r="I223" i="21"/>
  <c r="G223" i="21"/>
  <c r="F223" i="21"/>
  <c r="X222" i="21"/>
  <c r="V222" i="21"/>
  <c r="U222" i="21"/>
  <c r="S222" i="21"/>
  <c r="R222" i="21"/>
  <c r="L222" i="21"/>
  <c r="J222" i="21"/>
  <c r="I222" i="21"/>
  <c r="G222" i="21"/>
  <c r="F222" i="21"/>
  <c r="V218" i="21"/>
  <c r="U218" i="21"/>
  <c r="S218" i="21"/>
  <c r="R218" i="21"/>
  <c r="K218" i="21"/>
  <c r="J218" i="21"/>
  <c r="I218" i="21"/>
  <c r="H218" i="21"/>
  <c r="G218" i="21"/>
  <c r="F218" i="21"/>
  <c r="V217" i="21"/>
  <c r="U217" i="21"/>
  <c r="S217" i="21"/>
  <c r="R217" i="21"/>
  <c r="K217" i="21"/>
  <c r="J217" i="21"/>
  <c r="I217" i="21"/>
  <c r="H217" i="21"/>
  <c r="G217" i="21"/>
  <c r="F217" i="21"/>
  <c r="X216" i="21"/>
  <c r="V216" i="21"/>
  <c r="U216" i="21"/>
  <c r="S216" i="21"/>
  <c r="R216" i="21"/>
  <c r="M216" i="21"/>
  <c r="L216" i="21"/>
  <c r="K216" i="21"/>
  <c r="J216" i="21"/>
  <c r="I216" i="21"/>
  <c r="H216" i="21"/>
  <c r="G216" i="21"/>
  <c r="F216" i="21"/>
  <c r="V211" i="21"/>
  <c r="U211" i="21"/>
  <c r="S211" i="21"/>
  <c r="R211" i="21"/>
  <c r="J211" i="21"/>
  <c r="I211" i="21"/>
  <c r="G211" i="21"/>
  <c r="F211" i="21"/>
  <c r="V210" i="21"/>
  <c r="U210" i="21"/>
  <c r="S210" i="21"/>
  <c r="R210" i="21"/>
  <c r="J210" i="21"/>
  <c r="I210" i="21"/>
  <c r="G210" i="21"/>
  <c r="F210" i="21"/>
  <c r="X209" i="21"/>
  <c r="V209" i="21"/>
  <c r="U209" i="21"/>
  <c r="S209" i="21"/>
  <c r="R209" i="21"/>
  <c r="L209" i="21"/>
  <c r="J209" i="21"/>
  <c r="I209" i="21"/>
  <c r="G209" i="21"/>
  <c r="F209" i="21"/>
  <c r="V205" i="21"/>
  <c r="U205" i="21"/>
  <c r="S205" i="21"/>
  <c r="R205" i="21"/>
  <c r="K205" i="21"/>
  <c r="J205" i="21"/>
  <c r="I205" i="21"/>
  <c r="H205" i="21"/>
  <c r="G205" i="21"/>
  <c r="F205" i="21"/>
  <c r="V204" i="21"/>
  <c r="U204" i="21"/>
  <c r="S204" i="21"/>
  <c r="R204" i="21"/>
  <c r="K204" i="21"/>
  <c r="J204" i="21"/>
  <c r="I204" i="21"/>
  <c r="H204" i="21"/>
  <c r="G204" i="21"/>
  <c r="F204" i="21"/>
  <c r="X203" i="21"/>
  <c r="V203" i="21"/>
  <c r="U203" i="21"/>
  <c r="S203" i="21"/>
  <c r="R203" i="21"/>
  <c r="M203" i="21"/>
  <c r="L203" i="21"/>
  <c r="K203" i="21"/>
  <c r="J203" i="21"/>
  <c r="I203" i="21"/>
  <c r="H203" i="21"/>
  <c r="G203" i="21"/>
  <c r="F203" i="21"/>
  <c r="V198" i="21"/>
  <c r="U198" i="21"/>
  <c r="S198" i="21"/>
  <c r="R198" i="21"/>
  <c r="J198" i="21"/>
  <c r="I198" i="21"/>
  <c r="G198" i="21"/>
  <c r="F198" i="21"/>
  <c r="V197" i="21"/>
  <c r="U197" i="21"/>
  <c r="S197" i="21"/>
  <c r="R197" i="21"/>
  <c r="J197" i="21"/>
  <c r="I197" i="21"/>
  <c r="G197" i="21"/>
  <c r="F197" i="21"/>
  <c r="X196" i="21"/>
  <c r="V196" i="21"/>
  <c r="U196" i="21"/>
  <c r="S196" i="21"/>
  <c r="R196" i="21"/>
  <c r="L196" i="21"/>
  <c r="J196" i="21"/>
  <c r="I196" i="21"/>
  <c r="G196" i="21"/>
  <c r="F196" i="21"/>
  <c r="V192" i="21"/>
  <c r="U192" i="21"/>
  <c r="S192" i="21"/>
  <c r="R192" i="21"/>
  <c r="K192" i="21"/>
  <c r="J192" i="21"/>
  <c r="I192" i="21"/>
  <c r="H192" i="21"/>
  <c r="G192" i="21"/>
  <c r="F192" i="21"/>
  <c r="V191" i="21"/>
  <c r="U191" i="21"/>
  <c r="S191" i="21"/>
  <c r="R191" i="21"/>
  <c r="K191" i="21"/>
  <c r="J191" i="21"/>
  <c r="I191" i="21"/>
  <c r="H191" i="21"/>
  <c r="G191" i="21"/>
  <c r="F191" i="21"/>
  <c r="X190" i="21"/>
  <c r="V190" i="21"/>
  <c r="U190" i="21"/>
  <c r="S190" i="21"/>
  <c r="R190" i="21"/>
  <c r="M190" i="21"/>
  <c r="L190" i="21"/>
  <c r="K190" i="21"/>
  <c r="J190" i="21"/>
  <c r="I190" i="21"/>
  <c r="H190" i="21"/>
  <c r="G190" i="21"/>
  <c r="F190" i="21"/>
  <c r="V185" i="21"/>
  <c r="U185" i="21"/>
  <c r="S185" i="21"/>
  <c r="R185" i="21"/>
  <c r="J185" i="21"/>
  <c r="I185" i="21"/>
  <c r="G185" i="21"/>
  <c r="F185" i="21"/>
  <c r="V184" i="21"/>
  <c r="U184" i="21"/>
  <c r="S184" i="21"/>
  <c r="R184" i="21"/>
  <c r="J184" i="21"/>
  <c r="I184" i="21"/>
  <c r="G184" i="21"/>
  <c r="F184" i="21"/>
  <c r="X183" i="21"/>
  <c r="V183" i="21"/>
  <c r="U183" i="21"/>
  <c r="S183" i="21"/>
  <c r="R183" i="21"/>
  <c r="L183" i="21"/>
  <c r="J183" i="21"/>
  <c r="I183" i="21"/>
  <c r="G183" i="21"/>
  <c r="F183" i="21"/>
  <c r="V179" i="21"/>
  <c r="U179" i="21"/>
  <c r="S179" i="21"/>
  <c r="R179" i="21"/>
  <c r="K179" i="21"/>
  <c r="J179" i="21"/>
  <c r="I179" i="21"/>
  <c r="H179" i="21"/>
  <c r="G179" i="21"/>
  <c r="F179" i="21"/>
  <c r="V178" i="21"/>
  <c r="U178" i="21"/>
  <c r="S178" i="21"/>
  <c r="R178" i="21"/>
  <c r="K178" i="21"/>
  <c r="J178" i="21"/>
  <c r="I178" i="21"/>
  <c r="H178" i="21"/>
  <c r="G178" i="21"/>
  <c r="F178" i="21"/>
  <c r="X177" i="21"/>
  <c r="V177" i="21"/>
  <c r="U177" i="21"/>
  <c r="S177" i="21"/>
  <c r="R177" i="21"/>
  <c r="M177" i="21"/>
  <c r="L177" i="21"/>
  <c r="K177" i="21"/>
  <c r="J177" i="21"/>
  <c r="I177" i="21"/>
  <c r="H177" i="21"/>
  <c r="G177" i="21"/>
  <c r="F177" i="21"/>
  <c r="V172" i="21"/>
  <c r="U172" i="21"/>
  <c r="S172" i="21"/>
  <c r="R172" i="21"/>
  <c r="J172" i="21"/>
  <c r="I172" i="21"/>
  <c r="G172" i="21"/>
  <c r="F172" i="21"/>
  <c r="V171" i="21"/>
  <c r="U171" i="21"/>
  <c r="S171" i="21"/>
  <c r="R171" i="21"/>
  <c r="J171" i="21"/>
  <c r="I171" i="21"/>
  <c r="G171" i="21"/>
  <c r="F171" i="21"/>
  <c r="X170" i="21"/>
  <c r="V170" i="21"/>
  <c r="U170" i="21"/>
  <c r="S170" i="21"/>
  <c r="R170" i="21"/>
  <c r="L170" i="21"/>
  <c r="J170" i="21"/>
  <c r="I170" i="21"/>
  <c r="G170" i="21"/>
  <c r="F170" i="21"/>
  <c r="V166" i="21"/>
  <c r="U166" i="21"/>
  <c r="S166" i="21"/>
  <c r="R166" i="21"/>
  <c r="K166" i="21"/>
  <c r="J166" i="21"/>
  <c r="I166" i="21"/>
  <c r="H166" i="21"/>
  <c r="G166" i="21"/>
  <c r="F166" i="21"/>
  <c r="V165" i="21"/>
  <c r="U165" i="21"/>
  <c r="S165" i="21"/>
  <c r="R165" i="21"/>
  <c r="K165" i="21"/>
  <c r="J165" i="21"/>
  <c r="I165" i="21"/>
  <c r="H165" i="21"/>
  <c r="G165" i="21"/>
  <c r="F165" i="21"/>
  <c r="X164" i="21"/>
  <c r="V164" i="21"/>
  <c r="U164" i="21"/>
  <c r="S164" i="21"/>
  <c r="R164" i="21"/>
  <c r="M164" i="21"/>
  <c r="L164" i="21"/>
  <c r="K164" i="21"/>
  <c r="J164" i="21"/>
  <c r="I164" i="21"/>
  <c r="H164" i="21"/>
  <c r="G164" i="21"/>
  <c r="F164" i="21"/>
  <c r="V159" i="21"/>
  <c r="U159" i="21"/>
  <c r="S159" i="21"/>
  <c r="R159" i="21"/>
  <c r="J159" i="21"/>
  <c r="I159" i="21"/>
  <c r="G159" i="21"/>
  <c r="F159" i="21"/>
  <c r="V158" i="21"/>
  <c r="U158" i="21"/>
  <c r="S158" i="21"/>
  <c r="R158" i="21"/>
  <c r="J158" i="21"/>
  <c r="I158" i="21"/>
  <c r="G158" i="21"/>
  <c r="F158" i="21"/>
  <c r="X157" i="21"/>
  <c r="V157" i="21"/>
  <c r="U157" i="21"/>
  <c r="S157" i="21"/>
  <c r="R157" i="21"/>
  <c r="L157" i="21"/>
  <c r="J157" i="21"/>
  <c r="I157" i="21"/>
  <c r="G157" i="21"/>
  <c r="F157" i="21"/>
  <c r="V153" i="21"/>
  <c r="U153" i="21"/>
  <c r="S153" i="21"/>
  <c r="R153" i="21"/>
  <c r="K153" i="21"/>
  <c r="J153" i="21"/>
  <c r="I153" i="21"/>
  <c r="H153" i="21"/>
  <c r="G153" i="21"/>
  <c r="F153" i="21"/>
  <c r="V152" i="21"/>
  <c r="U152" i="21"/>
  <c r="S152" i="21"/>
  <c r="R152" i="21"/>
  <c r="K152" i="21"/>
  <c r="J152" i="21"/>
  <c r="I152" i="21"/>
  <c r="H152" i="21"/>
  <c r="G152" i="21"/>
  <c r="F152" i="21"/>
  <c r="X151" i="21"/>
  <c r="V151" i="21"/>
  <c r="U151" i="21"/>
  <c r="S151" i="21"/>
  <c r="R151" i="21"/>
  <c r="M151" i="21"/>
  <c r="L151" i="21"/>
  <c r="K151" i="21"/>
  <c r="J151" i="21"/>
  <c r="I151" i="21"/>
  <c r="H151" i="21"/>
  <c r="G151" i="21"/>
  <c r="F151" i="21"/>
  <c r="V146" i="21"/>
  <c r="U146" i="21"/>
  <c r="S146" i="21"/>
  <c r="R146" i="21"/>
  <c r="J146" i="21"/>
  <c r="I146" i="21"/>
  <c r="G146" i="21"/>
  <c r="F146" i="21"/>
  <c r="V145" i="21"/>
  <c r="U145" i="21"/>
  <c r="S145" i="21"/>
  <c r="R145" i="21"/>
  <c r="J145" i="21"/>
  <c r="I145" i="21"/>
  <c r="G145" i="21"/>
  <c r="F145" i="21"/>
  <c r="X144" i="21"/>
  <c r="V144" i="21"/>
  <c r="U144" i="21"/>
  <c r="S144" i="21"/>
  <c r="R144" i="21"/>
  <c r="L144" i="21"/>
  <c r="J144" i="21"/>
  <c r="I144" i="21"/>
  <c r="G144" i="21"/>
  <c r="F144" i="21"/>
  <c r="V140" i="21"/>
  <c r="U140" i="21"/>
  <c r="S140" i="21"/>
  <c r="R140" i="21"/>
  <c r="K140" i="21"/>
  <c r="J140" i="21"/>
  <c r="I140" i="21"/>
  <c r="H140" i="21"/>
  <c r="G140" i="21"/>
  <c r="F140" i="21"/>
  <c r="V139" i="21"/>
  <c r="U139" i="21"/>
  <c r="S139" i="21"/>
  <c r="R139" i="21"/>
  <c r="K139" i="21"/>
  <c r="J139" i="21"/>
  <c r="I139" i="21"/>
  <c r="H139" i="21"/>
  <c r="G139" i="21"/>
  <c r="F139" i="21"/>
  <c r="X138" i="21"/>
  <c r="V138" i="21"/>
  <c r="U138" i="21"/>
  <c r="S138" i="21"/>
  <c r="R138" i="21"/>
  <c r="M138" i="21"/>
  <c r="L138" i="21"/>
  <c r="K138" i="21"/>
  <c r="J138" i="21"/>
  <c r="I138" i="21"/>
  <c r="H138" i="21"/>
  <c r="G138" i="21"/>
  <c r="F138" i="21"/>
  <c r="V133" i="21"/>
  <c r="U133" i="21"/>
  <c r="S133" i="21"/>
  <c r="R133" i="21"/>
  <c r="J133" i="21"/>
  <c r="I133" i="21"/>
  <c r="G133" i="21"/>
  <c r="F133" i="21"/>
  <c r="V132" i="21"/>
  <c r="U132" i="21"/>
  <c r="S132" i="21"/>
  <c r="R132" i="21"/>
  <c r="J132" i="21"/>
  <c r="I132" i="21"/>
  <c r="G132" i="21"/>
  <c r="F132" i="21"/>
  <c r="X131" i="21"/>
  <c r="V131" i="21"/>
  <c r="U131" i="21"/>
  <c r="S131" i="21"/>
  <c r="R131" i="21"/>
  <c r="L131" i="21"/>
  <c r="J131" i="21"/>
  <c r="I131" i="21"/>
  <c r="G131" i="21"/>
  <c r="F131" i="21"/>
  <c r="V127" i="21"/>
  <c r="U127" i="21"/>
  <c r="S127" i="21"/>
  <c r="R127" i="21"/>
  <c r="K127" i="21"/>
  <c r="J127" i="21"/>
  <c r="I127" i="21"/>
  <c r="H127" i="21"/>
  <c r="G127" i="21"/>
  <c r="F127" i="21"/>
  <c r="V126" i="21"/>
  <c r="U126" i="21"/>
  <c r="S126" i="21"/>
  <c r="R126" i="21"/>
  <c r="K126" i="21"/>
  <c r="J126" i="21"/>
  <c r="I126" i="21"/>
  <c r="H126" i="21"/>
  <c r="G126" i="21"/>
  <c r="F126" i="21"/>
  <c r="X125" i="21"/>
  <c r="V125" i="21"/>
  <c r="U125" i="21"/>
  <c r="S125" i="21"/>
  <c r="R125" i="21"/>
  <c r="M125" i="21"/>
  <c r="L125" i="21"/>
  <c r="K125" i="21"/>
  <c r="J125" i="21"/>
  <c r="I125" i="21"/>
  <c r="H125" i="21"/>
  <c r="G125" i="21"/>
  <c r="F125" i="21"/>
  <c r="V120" i="21"/>
  <c r="U120" i="21"/>
  <c r="S120" i="21"/>
  <c r="R120" i="21"/>
  <c r="J120" i="21"/>
  <c r="I120" i="21"/>
  <c r="G120" i="21"/>
  <c r="F120" i="21"/>
  <c r="V119" i="21"/>
  <c r="U119" i="21"/>
  <c r="S119" i="21"/>
  <c r="R119" i="21"/>
  <c r="J119" i="21"/>
  <c r="I119" i="21"/>
  <c r="G119" i="21"/>
  <c r="F119" i="21"/>
  <c r="X118" i="21"/>
  <c r="V118" i="21"/>
  <c r="U118" i="21"/>
  <c r="S118" i="21"/>
  <c r="R118" i="21"/>
  <c r="L118" i="21"/>
  <c r="J118" i="21"/>
  <c r="I118" i="21"/>
  <c r="G118" i="21"/>
  <c r="F118" i="21"/>
  <c r="V114" i="21"/>
  <c r="U114" i="21"/>
  <c r="S114" i="21"/>
  <c r="R114" i="21"/>
  <c r="K114" i="21"/>
  <c r="J114" i="21"/>
  <c r="I114" i="21"/>
  <c r="H114" i="21"/>
  <c r="G114" i="21"/>
  <c r="F114" i="21"/>
  <c r="V113" i="21"/>
  <c r="U113" i="21"/>
  <c r="S113" i="21"/>
  <c r="R113" i="21"/>
  <c r="K113" i="21"/>
  <c r="J113" i="21"/>
  <c r="I113" i="21"/>
  <c r="H113" i="21"/>
  <c r="G113" i="21"/>
  <c r="F113" i="21"/>
  <c r="X112" i="21"/>
  <c r="V112" i="21"/>
  <c r="U112" i="21"/>
  <c r="S112" i="21"/>
  <c r="R112" i="21"/>
  <c r="M112" i="21"/>
  <c r="L112" i="21"/>
  <c r="K112" i="21"/>
  <c r="J112" i="21"/>
  <c r="I112" i="21"/>
  <c r="H112" i="21"/>
  <c r="G112" i="21"/>
  <c r="F112" i="21"/>
  <c r="V107" i="21"/>
  <c r="U107" i="21"/>
  <c r="S107" i="21"/>
  <c r="R107" i="21"/>
  <c r="J107" i="21"/>
  <c r="I107" i="21"/>
  <c r="G107" i="21"/>
  <c r="F107" i="21"/>
  <c r="V106" i="21"/>
  <c r="U106" i="21"/>
  <c r="S106" i="21"/>
  <c r="R106" i="21"/>
  <c r="J106" i="21"/>
  <c r="I106" i="21"/>
  <c r="G106" i="21"/>
  <c r="F106" i="21"/>
  <c r="X105" i="21"/>
  <c r="V105" i="21"/>
  <c r="U105" i="21"/>
  <c r="S105" i="21"/>
  <c r="R105" i="21"/>
  <c r="L105" i="21"/>
  <c r="J105" i="21"/>
  <c r="I105" i="21"/>
  <c r="G105" i="21"/>
  <c r="F105" i="21"/>
  <c r="V101" i="21"/>
  <c r="U101" i="21"/>
  <c r="S101" i="21"/>
  <c r="R101" i="21"/>
  <c r="K101" i="21"/>
  <c r="J101" i="21"/>
  <c r="I101" i="21"/>
  <c r="H101" i="21"/>
  <c r="G101" i="21"/>
  <c r="F101" i="21"/>
  <c r="V100" i="21"/>
  <c r="U100" i="21"/>
  <c r="S100" i="21"/>
  <c r="R100" i="21"/>
  <c r="K100" i="21"/>
  <c r="J100" i="21"/>
  <c r="I100" i="21"/>
  <c r="H100" i="21"/>
  <c r="G100" i="21"/>
  <c r="F100" i="21"/>
  <c r="X99" i="21"/>
  <c r="V99" i="21"/>
  <c r="U99" i="21"/>
  <c r="S99" i="21"/>
  <c r="R99" i="21"/>
  <c r="M99" i="21"/>
  <c r="L99" i="21"/>
  <c r="K99" i="21"/>
  <c r="J99" i="21"/>
  <c r="I99" i="21"/>
  <c r="H99" i="21"/>
  <c r="G99" i="21"/>
  <c r="F99" i="21"/>
  <c r="V94" i="21"/>
  <c r="U94" i="21"/>
  <c r="S94" i="21"/>
  <c r="R94" i="21"/>
  <c r="J94" i="21"/>
  <c r="I94" i="21"/>
  <c r="G94" i="21"/>
  <c r="F94" i="21"/>
  <c r="V93" i="21"/>
  <c r="U93" i="21"/>
  <c r="S93" i="21"/>
  <c r="R93" i="21"/>
  <c r="J93" i="21"/>
  <c r="I93" i="21"/>
  <c r="G93" i="21"/>
  <c r="F93" i="21"/>
  <c r="X92" i="21"/>
  <c r="V92" i="21"/>
  <c r="U92" i="21"/>
  <c r="S92" i="21"/>
  <c r="R92" i="21"/>
  <c r="L92" i="21"/>
  <c r="J92" i="21"/>
  <c r="I92" i="21"/>
  <c r="G92" i="21"/>
  <c r="F92" i="21"/>
  <c r="V88" i="21"/>
  <c r="U88" i="21"/>
  <c r="S88" i="21"/>
  <c r="R88" i="21"/>
  <c r="K88" i="21"/>
  <c r="J88" i="21"/>
  <c r="I88" i="21"/>
  <c r="H88" i="21"/>
  <c r="G88" i="21"/>
  <c r="F88" i="21"/>
  <c r="V87" i="21"/>
  <c r="U87" i="21"/>
  <c r="S87" i="21"/>
  <c r="R87" i="21"/>
  <c r="K87" i="21"/>
  <c r="J87" i="21"/>
  <c r="I87" i="21"/>
  <c r="H87" i="21"/>
  <c r="G87" i="21"/>
  <c r="F87" i="21"/>
  <c r="X86" i="21"/>
  <c r="V86" i="21"/>
  <c r="U86" i="21"/>
  <c r="S86" i="21"/>
  <c r="R86" i="21"/>
  <c r="M86" i="21"/>
  <c r="L86" i="21"/>
  <c r="K86" i="21"/>
  <c r="J86" i="21"/>
  <c r="I86" i="21"/>
  <c r="H86" i="21"/>
  <c r="G86" i="21"/>
  <c r="F86" i="21"/>
  <c r="V81" i="21"/>
  <c r="U81" i="21"/>
  <c r="S81" i="21"/>
  <c r="R81" i="21"/>
  <c r="J81" i="21"/>
  <c r="I81" i="21"/>
  <c r="G81" i="21"/>
  <c r="F81" i="21"/>
  <c r="V80" i="21"/>
  <c r="U80" i="21"/>
  <c r="S80" i="21"/>
  <c r="R80" i="21"/>
  <c r="J80" i="21"/>
  <c r="I80" i="21"/>
  <c r="G80" i="21"/>
  <c r="F80" i="21"/>
  <c r="X79" i="21"/>
  <c r="V79" i="21"/>
  <c r="U79" i="21"/>
  <c r="S79" i="21"/>
  <c r="R79" i="21"/>
  <c r="L79" i="21"/>
  <c r="J79" i="21"/>
  <c r="I79" i="21"/>
  <c r="G79" i="21"/>
  <c r="F79" i="21"/>
  <c r="V75" i="21"/>
  <c r="U75" i="21"/>
  <c r="S75" i="21"/>
  <c r="R75" i="21"/>
  <c r="K75" i="21"/>
  <c r="J75" i="21"/>
  <c r="I75" i="21"/>
  <c r="H75" i="21"/>
  <c r="G75" i="21"/>
  <c r="F75" i="21"/>
  <c r="V74" i="21"/>
  <c r="U74" i="21"/>
  <c r="S74" i="21"/>
  <c r="R74" i="21"/>
  <c r="K74" i="21"/>
  <c r="J74" i="21"/>
  <c r="I74" i="21"/>
  <c r="H74" i="21"/>
  <c r="G74" i="21"/>
  <c r="F74" i="21"/>
  <c r="X73" i="21"/>
  <c r="V73" i="21"/>
  <c r="U73" i="21"/>
  <c r="S73" i="21"/>
  <c r="R73" i="21"/>
  <c r="M73" i="21"/>
  <c r="L73" i="21"/>
  <c r="K73" i="21"/>
  <c r="J73" i="21"/>
  <c r="I73" i="21"/>
  <c r="H73" i="21"/>
  <c r="G73" i="21"/>
  <c r="F73" i="21"/>
  <c r="V263" i="20"/>
  <c r="U263" i="20"/>
  <c r="S263" i="20"/>
  <c r="R263" i="20"/>
  <c r="J263" i="20"/>
  <c r="I263" i="20"/>
  <c r="G263" i="20"/>
  <c r="F263" i="20"/>
  <c r="V262" i="20"/>
  <c r="U262" i="20"/>
  <c r="S262" i="20"/>
  <c r="R262" i="20"/>
  <c r="J262" i="20"/>
  <c r="I262" i="20"/>
  <c r="G262" i="20"/>
  <c r="F262" i="20"/>
  <c r="X261" i="20"/>
  <c r="V261" i="20"/>
  <c r="U261" i="20"/>
  <c r="S261" i="20"/>
  <c r="R261" i="20"/>
  <c r="L261" i="20"/>
  <c r="J261" i="20"/>
  <c r="I261" i="20"/>
  <c r="G261" i="20"/>
  <c r="F261" i="20"/>
  <c r="V257" i="20"/>
  <c r="U257" i="20"/>
  <c r="S257" i="20"/>
  <c r="R257" i="20"/>
  <c r="K257" i="20"/>
  <c r="J257" i="20"/>
  <c r="I257" i="20"/>
  <c r="H257" i="20"/>
  <c r="G257" i="20"/>
  <c r="F257" i="20"/>
  <c r="V256" i="20"/>
  <c r="U256" i="20"/>
  <c r="S256" i="20"/>
  <c r="R256" i="20"/>
  <c r="K256" i="20"/>
  <c r="J256" i="20"/>
  <c r="I256" i="20"/>
  <c r="H256" i="20"/>
  <c r="G256" i="20"/>
  <c r="F256" i="20"/>
  <c r="X255" i="20"/>
  <c r="V255" i="20"/>
  <c r="U255" i="20"/>
  <c r="S255" i="20"/>
  <c r="R255" i="20"/>
  <c r="M255" i="20"/>
  <c r="L255" i="20"/>
  <c r="K255" i="20"/>
  <c r="J255" i="20"/>
  <c r="I255" i="20"/>
  <c r="H255" i="20"/>
  <c r="G255" i="20"/>
  <c r="F255" i="20"/>
  <c r="V250" i="20"/>
  <c r="U250" i="20"/>
  <c r="S250" i="20"/>
  <c r="R250" i="20"/>
  <c r="J250" i="20"/>
  <c r="I250" i="20"/>
  <c r="G250" i="20"/>
  <c r="F250" i="20"/>
  <c r="V249" i="20"/>
  <c r="U249" i="20"/>
  <c r="S249" i="20"/>
  <c r="R249" i="20"/>
  <c r="J249" i="20"/>
  <c r="I249" i="20"/>
  <c r="G249" i="20"/>
  <c r="F249" i="20"/>
  <c r="X248" i="20"/>
  <c r="V248" i="20"/>
  <c r="U248" i="20"/>
  <c r="S248" i="20"/>
  <c r="R248" i="20"/>
  <c r="L248" i="20"/>
  <c r="J248" i="20"/>
  <c r="I248" i="20"/>
  <c r="G248" i="20"/>
  <c r="F248" i="20"/>
  <c r="V244" i="20"/>
  <c r="U244" i="20"/>
  <c r="S244" i="20"/>
  <c r="R244" i="20"/>
  <c r="K244" i="20"/>
  <c r="J244" i="20"/>
  <c r="I244" i="20"/>
  <c r="H244" i="20"/>
  <c r="G244" i="20"/>
  <c r="F244" i="20"/>
  <c r="V243" i="20"/>
  <c r="U243" i="20"/>
  <c r="S243" i="20"/>
  <c r="R243" i="20"/>
  <c r="K243" i="20"/>
  <c r="J243" i="20"/>
  <c r="I243" i="20"/>
  <c r="H243" i="20"/>
  <c r="G243" i="20"/>
  <c r="F243" i="20"/>
  <c r="X242" i="20"/>
  <c r="V242" i="20"/>
  <c r="U242" i="20"/>
  <c r="S242" i="20"/>
  <c r="R242" i="20"/>
  <c r="M242" i="20"/>
  <c r="L242" i="20"/>
  <c r="K242" i="20"/>
  <c r="J242" i="20"/>
  <c r="I242" i="20"/>
  <c r="H242" i="20"/>
  <c r="G242" i="20"/>
  <c r="F242" i="20"/>
  <c r="V237" i="20"/>
  <c r="U237" i="20"/>
  <c r="S237" i="20"/>
  <c r="R237" i="20"/>
  <c r="J237" i="20"/>
  <c r="I237" i="20"/>
  <c r="G237" i="20"/>
  <c r="F237" i="20"/>
  <c r="V236" i="20"/>
  <c r="U236" i="20"/>
  <c r="S236" i="20"/>
  <c r="R236" i="20"/>
  <c r="J236" i="20"/>
  <c r="I236" i="20"/>
  <c r="G236" i="20"/>
  <c r="F236" i="20"/>
  <c r="X235" i="20"/>
  <c r="V235" i="20"/>
  <c r="U235" i="20"/>
  <c r="S235" i="20"/>
  <c r="R235" i="20"/>
  <c r="L235" i="20"/>
  <c r="J235" i="20"/>
  <c r="I235" i="20"/>
  <c r="G235" i="20"/>
  <c r="F235" i="20"/>
  <c r="V231" i="20"/>
  <c r="U231" i="20"/>
  <c r="S231" i="20"/>
  <c r="R231" i="20"/>
  <c r="K231" i="20"/>
  <c r="J231" i="20"/>
  <c r="I231" i="20"/>
  <c r="H231" i="20"/>
  <c r="G231" i="20"/>
  <c r="F231" i="20"/>
  <c r="V230" i="20"/>
  <c r="U230" i="20"/>
  <c r="S230" i="20"/>
  <c r="R230" i="20"/>
  <c r="K230" i="20"/>
  <c r="J230" i="20"/>
  <c r="I230" i="20"/>
  <c r="H230" i="20"/>
  <c r="G230" i="20"/>
  <c r="F230" i="20"/>
  <c r="X229" i="20"/>
  <c r="V229" i="20"/>
  <c r="U229" i="20"/>
  <c r="S229" i="20"/>
  <c r="R229" i="20"/>
  <c r="M229" i="20"/>
  <c r="L229" i="20"/>
  <c r="K229" i="20"/>
  <c r="J229" i="20"/>
  <c r="I229" i="20"/>
  <c r="H229" i="20"/>
  <c r="G229" i="20"/>
  <c r="F229" i="20"/>
  <c r="V224" i="20"/>
  <c r="U224" i="20"/>
  <c r="S224" i="20"/>
  <c r="R224" i="20"/>
  <c r="J224" i="20"/>
  <c r="I224" i="20"/>
  <c r="G224" i="20"/>
  <c r="F224" i="20"/>
  <c r="V223" i="20"/>
  <c r="U223" i="20"/>
  <c r="S223" i="20"/>
  <c r="R223" i="20"/>
  <c r="J223" i="20"/>
  <c r="I223" i="20"/>
  <c r="G223" i="20"/>
  <c r="F223" i="20"/>
  <c r="X222" i="20"/>
  <c r="V222" i="20"/>
  <c r="U222" i="20"/>
  <c r="S222" i="20"/>
  <c r="R222" i="20"/>
  <c r="L222" i="20"/>
  <c r="J222" i="20"/>
  <c r="I222" i="20"/>
  <c r="G222" i="20"/>
  <c r="F222" i="20"/>
  <c r="V218" i="20"/>
  <c r="U218" i="20"/>
  <c r="S218" i="20"/>
  <c r="R218" i="20"/>
  <c r="K218" i="20"/>
  <c r="J218" i="20"/>
  <c r="I218" i="20"/>
  <c r="H218" i="20"/>
  <c r="G218" i="20"/>
  <c r="F218" i="20"/>
  <c r="V217" i="20"/>
  <c r="U217" i="20"/>
  <c r="S217" i="20"/>
  <c r="R217" i="20"/>
  <c r="K217" i="20"/>
  <c r="J217" i="20"/>
  <c r="I217" i="20"/>
  <c r="H217" i="20"/>
  <c r="G217" i="20"/>
  <c r="F217" i="20"/>
  <c r="X216" i="20"/>
  <c r="V216" i="20"/>
  <c r="U216" i="20"/>
  <c r="S216" i="20"/>
  <c r="R216" i="20"/>
  <c r="M216" i="20"/>
  <c r="L216" i="20"/>
  <c r="K216" i="20"/>
  <c r="J216" i="20"/>
  <c r="I216" i="20"/>
  <c r="H216" i="20"/>
  <c r="G216" i="20"/>
  <c r="F216" i="20"/>
  <c r="V211" i="20"/>
  <c r="U211" i="20"/>
  <c r="S211" i="20"/>
  <c r="R211" i="20"/>
  <c r="J211" i="20"/>
  <c r="I211" i="20"/>
  <c r="G211" i="20"/>
  <c r="F211" i="20"/>
  <c r="V210" i="20"/>
  <c r="U210" i="20"/>
  <c r="S210" i="20"/>
  <c r="R210" i="20"/>
  <c r="J210" i="20"/>
  <c r="I210" i="20"/>
  <c r="G210" i="20"/>
  <c r="F210" i="20"/>
  <c r="X209" i="20"/>
  <c r="V209" i="20"/>
  <c r="U209" i="20"/>
  <c r="S209" i="20"/>
  <c r="R209" i="20"/>
  <c r="L209" i="20"/>
  <c r="J209" i="20"/>
  <c r="I209" i="20"/>
  <c r="G209" i="20"/>
  <c r="F209" i="20"/>
  <c r="V205" i="20"/>
  <c r="U205" i="20"/>
  <c r="S205" i="20"/>
  <c r="R205" i="20"/>
  <c r="K205" i="20"/>
  <c r="J205" i="20"/>
  <c r="I205" i="20"/>
  <c r="H205" i="20"/>
  <c r="G205" i="20"/>
  <c r="F205" i="20"/>
  <c r="V204" i="20"/>
  <c r="U204" i="20"/>
  <c r="S204" i="20"/>
  <c r="R204" i="20"/>
  <c r="K204" i="20"/>
  <c r="J204" i="20"/>
  <c r="I204" i="20"/>
  <c r="H204" i="20"/>
  <c r="G204" i="20"/>
  <c r="F204" i="20"/>
  <c r="X203" i="20"/>
  <c r="V203" i="20"/>
  <c r="U203" i="20"/>
  <c r="S203" i="20"/>
  <c r="R203" i="20"/>
  <c r="M203" i="20"/>
  <c r="L203" i="20"/>
  <c r="K203" i="20"/>
  <c r="J203" i="20"/>
  <c r="I203" i="20"/>
  <c r="H203" i="20"/>
  <c r="G203" i="20"/>
  <c r="F203" i="20"/>
  <c r="V198" i="20"/>
  <c r="U198" i="20"/>
  <c r="S198" i="20"/>
  <c r="R198" i="20"/>
  <c r="J198" i="20"/>
  <c r="I198" i="20"/>
  <c r="G198" i="20"/>
  <c r="F198" i="20"/>
  <c r="V197" i="20"/>
  <c r="U197" i="20"/>
  <c r="S197" i="20"/>
  <c r="R197" i="20"/>
  <c r="J197" i="20"/>
  <c r="I197" i="20"/>
  <c r="G197" i="20"/>
  <c r="F197" i="20"/>
  <c r="X196" i="20"/>
  <c r="V196" i="20"/>
  <c r="U196" i="20"/>
  <c r="S196" i="20"/>
  <c r="R196" i="20"/>
  <c r="L196" i="20"/>
  <c r="J196" i="20"/>
  <c r="I196" i="20"/>
  <c r="G196" i="20"/>
  <c r="F196" i="20"/>
  <c r="V192" i="20"/>
  <c r="U192" i="20"/>
  <c r="S192" i="20"/>
  <c r="R192" i="20"/>
  <c r="K192" i="20"/>
  <c r="J192" i="20"/>
  <c r="I192" i="20"/>
  <c r="H192" i="20"/>
  <c r="G192" i="20"/>
  <c r="F192" i="20"/>
  <c r="V191" i="20"/>
  <c r="U191" i="20"/>
  <c r="S191" i="20"/>
  <c r="R191" i="20"/>
  <c r="K191" i="20"/>
  <c r="J191" i="20"/>
  <c r="I191" i="20"/>
  <c r="H191" i="20"/>
  <c r="G191" i="20"/>
  <c r="F191" i="20"/>
  <c r="X190" i="20"/>
  <c r="V190" i="20"/>
  <c r="U190" i="20"/>
  <c r="S190" i="20"/>
  <c r="R190" i="20"/>
  <c r="M190" i="20"/>
  <c r="L190" i="20"/>
  <c r="K190" i="20"/>
  <c r="J190" i="20"/>
  <c r="I190" i="20"/>
  <c r="H190" i="20"/>
  <c r="G190" i="20"/>
  <c r="F190" i="20"/>
  <c r="V185" i="20"/>
  <c r="U185" i="20"/>
  <c r="S185" i="20"/>
  <c r="R185" i="20"/>
  <c r="J185" i="20"/>
  <c r="I185" i="20"/>
  <c r="G185" i="20"/>
  <c r="F185" i="20"/>
  <c r="V184" i="20"/>
  <c r="U184" i="20"/>
  <c r="S184" i="20"/>
  <c r="R184" i="20"/>
  <c r="J184" i="20"/>
  <c r="I184" i="20"/>
  <c r="G184" i="20"/>
  <c r="F184" i="20"/>
  <c r="X183" i="20"/>
  <c r="V183" i="20"/>
  <c r="U183" i="20"/>
  <c r="S183" i="20"/>
  <c r="R183" i="20"/>
  <c r="L183" i="20"/>
  <c r="J183" i="20"/>
  <c r="I183" i="20"/>
  <c r="G183" i="20"/>
  <c r="F183" i="20"/>
  <c r="V179" i="20"/>
  <c r="U179" i="20"/>
  <c r="S179" i="20"/>
  <c r="R179" i="20"/>
  <c r="K179" i="20"/>
  <c r="J179" i="20"/>
  <c r="I179" i="20"/>
  <c r="H179" i="20"/>
  <c r="G179" i="20"/>
  <c r="F179" i="20"/>
  <c r="V178" i="20"/>
  <c r="U178" i="20"/>
  <c r="S178" i="20"/>
  <c r="R178" i="20"/>
  <c r="K178" i="20"/>
  <c r="J178" i="20"/>
  <c r="I178" i="20"/>
  <c r="H178" i="20"/>
  <c r="G178" i="20"/>
  <c r="F178" i="20"/>
  <c r="X177" i="20"/>
  <c r="V177" i="20"/>
  <c r="U177" i="20"/>
  <c r="S177" i="20"/>
  <c r="R177" i="20"/>
  <c r="M177" i="20"/>
  <c r="L177" i="20"/>
  <c r="K177" i="20"/>
  <c r="J177" i="20"/>
  <c r="I177" i="20"/>
  <c r="H177" i="20"/>
  <c r="G177" i="20"/>
  <c r="F177" i="20"/>
  <c r="V172" i="20"/>
  <c r="U172" i="20"/>
  <c r="S172" i="20"/>
  <c r="R172" i="20"/>
  <c r="J172" i="20"/>
  <c r="I172" i="20"/>
  <c r="G172" i="20"/>
  <c r="F172" i="20"/>
  <c r="V171" i="20"/>
  <c r="U171" i="20"/>
  <c r="S171" i="20"/>
  <c r="R171" i="20"/>
  <c r="J171" i="20"/>
  <c r="I171" i="20"/>
  <c r="G171" i="20"/>
  <c r="F171" i="20"/>
  <c r="X170" i="20"/>
  <c r="V170" i="20"/>
  <c r="U170" i="20"/>
  <c r="S170" i="20"/>
  <c r="R170" i="20"/>
  <c r="L170" i="20"/>
  <c r="J170" i="20"/>
  <c r="I170" i="20"/>
  <c r="G170" i="20"/>
  <c r="F170" i="20"/>
  <c r="V166" i="20"/>
  <c r="U166" i="20"/>
  <c r="S166" i="20"/>
  <c r="R166" i="20"/>
  <c r="K166" i="20"/>
  <c r="J166" i="20"/>
  <c r="I166" i="20"/>
  <c r="H166" i="20"/>
  <c r="G166" i="20"/>
  <c r="F166" i="20"/>
  <c r="V165" i="20"/>
  <c r="U165" i="20"/>
  <c r="S165" i="20"/>
  <c r="R165" i="20"/>
  <c r="K165" i="20"/>
  <c r="J165" i="20"/>
  <c r="I165" i="20"/>
  <c r="H165" i="20"/>
  <c r="G165" i="20"/>
  <c r="F165" i="20"/>
  <c r="X164" i="20"/>
  <c r="V164" i="20"/>
  <c r="U164" i="20"/>
  <c r="S164" i="20"/>
  <c r="R164" i="20"/>
  <c r="M164" i="20"/>
  <c r="L164" i="20"/>
  <c r="K164" i="20"/>
  <c r="J164" i="20"/>
  <c r="I164" i="20"/>
  <c r="H164" i="20"/>
  <c r="G164" i="20"/>
  <c r="F164" i="20"/>
  <c r="V159" i="20"/>
  <c r="U159" i="20"/>
  <c r="S159" i="20"/>
  <c r="R159" i="20"/>
  <c r="J159" i="20"/>
  <c r="I159" i="20"/>
  <c r="G159" i="20"/>
  <c r="F159" i="20"/>
  <c r="V158" i="20"/>
  <c r="U158" i="20"/>
  <c r="S158" i="20"/>
  <c r="R158" i="20"/>
  <c r="J158" i="20"/>
  <c r="I158" i="20"/>
  <c r="G158" i="20"/>
  <c r="F158" i="20"/>
  <c r="X157" i="20"/>
  <c r="V157" i="20"/>
  <c r="U157" i="20"/>
  <c r="S157" i="20"/>
  <c r="R157" i="20"/>
  <c r="L157" i="20"/>
  <c r="J157" i="20"/>
  <c r="I157" i="20"/>
  <c r="G157" i="20"/>
  <c r="F157" i="20"/>
  <c r="V153" i="20"/>
  <c r="U153" i="20"/>
  <c r="S153" i="20"/>
  <c r="R153" i="20"/>
  <c r="K153" i="20"/>
  <c r="J153" i="20"/>
  <c r="I153" i="20"/>
  <c r="H153" i="20"/>
  <c r="G153" i="20"/>
  <c r="F153" i="20"/>
  <c r="V152" i="20"/>
  <c r="U152" i="20"/>
  <c r="S152" i="20"/>
  <c r="R152" i="20"/>
  <c r="K152" i="20"/>
  <c r="J152" i="20"/>
  <c r="I152" i="20"/>
  <c r="H152" i="20"/>
  <c r="G152" i="20"/>
  <c r="F152" i="20"/>
  <c r="X151" i="20"/>
  <c r="V151" i="20"/>
  <c r="U151" i="20"/>
  <c r="S151" i="20"/>
  <c r="R151" i="20"/>
  <c r="M151" i="20"/>
  <c r="L151" i="20"/>
  <c r="K151" i="20"/>
  <c r="J151" i="20"/>
  <c r="I151" i="20"/>
  <c r="H151" i="20"/>
  <c r="G151" i="20"/>
  <c r="F151" i="20"/>
  <c r="V146" i="20"/>
  <c r="U146" i="20"/>
  <c r="S146" i="20"/>
  <c r="R146" i="20"/>
  <c r="J146" i="20"/>
  <c r="I146" i="20"/>
  <c r="G146" i="20"/>
  <c r="F146" i="20"/>
  <c r="V145" i="20"/>
  <c r="U145" i="20"/>
  <c r="S145" i="20"/>
  <c r="R145" i="20"/>
  <c r="J145" i="20"/>
  <c r="I145" i="20"/>
  <c r="G145" i="20"/>
  <c r="F145" i="20"/>
  <c r="X144" i="20"/>
  <c r="V144" i="20"/>
  <c r="U144" i="20"/>
  <c r="S144" i="20"/>
  <c r="R144" i="20"/>
  <c r="L144" i="20"/>
  <c r="J144" i="20"/>
  <c r="I144" i="20"/>
  <c r="G144" i="20"/>
  <c r="F144" i="20"/>
  <c r="V140" i="20"/>
  <c r="U140" i="20"/>
  <c r="S140" i="20"/>
  <c r="R140" i="20"/>
  <c r="K140" i="20"/>
  <c r="J140" i="20"/>
  <c r="I140" i="20"/>
  <c r="H140" i="20"/>
  <c r="G140" i="20"/>
  <c r="F140" i="20"/>
  <c r="V139" i="20"/>
  <c r="U139" i="20"/>
  <c r="S139" i="20"/>
  <c r="R139" i="20"/>
  <c r="K139" i="20"/>
  <c r="J139" i="20"/>
  <c r="I139" i="20"/>
  <c r="H139" i="20"/>
  <c r="G139" i="20"/>
  <c r="F139" i="20"/>
  <c r="X138" i="20"/>
  <c r="V138" i="20"/>
  <c r="U138" i="20"/>
  <c r="S138" i="20"/>
  <c r="R138" i="20"/>
  <c r="M138" i="20"/>
  <c r="L138" i="20"/>
  <c r="K138" i="20"/>
  <c r="J138" i="20"/>
  <c r="I138" i="20"/>
  <c r="H138" i="20"/>
  <c r="G138" i="20"/>
  <c r="F138" i="20"/>
  <c r="V133" i="20"/>
  <c r="U133" i="20"/>
  <c r="S133" i="20"/>
  <c r="R133" i="20"/>
  <c r="J133" i="20"/>
  <c r="I133" i="20"/>
  <c r="G133" i="20"/>
  <c r="F133" i="20"/>
  <c r="V132" i="20"/>
  <c r="U132" i="20"/>
  <c r="S132" i="20"/>
  <c r="R132" i="20"/>
  <c r="J132" i="20"/>
  <c r="I132" i="20"/>
  <c r="G132" i="20"/>
  <c r="F132" i="20"/>
  <c r="X131" i="20"/>
  <c r="V131" i="20"/>
  <c r="U131" i="20"/>
  <c r="S131" i="20"/>
  <c r="R131" i="20"/>
  <c r="L131" i="20"/>
  <c r="J131" i="20"/>
  <c r="I131" i="20"/>
  <c r="G131" i="20"/>
  <c r="F131" i="20"/>
  <c r="V127" i="20"/>
  <c r="U127" i="20"/>
  <c r="S127" i="20"/>
  <c r="R127" i="20"/>
  <c r="K127" i="20"/>
  <c r="J127" i="20"/>
  <c r="I127" i="20"/>
  <c r="H127" i="20"/>
  <c r="G127" i="20"/>
  <c r="F127" i="20"/>
  <c r="V126" i="20"/>
  <c r="U126" i="20"/>
  <c r="S126" i="20"/>
  <c r="R126" i="20"/>
  <c r="K126" i="20"/>
  <c r="J126" i="20"/>
  <c r="I126" i="20"/>
  <c r="H126" i="20"/>
  <c r="G126" i="20"/>
  <c r="F126" i="20"/>
  <c r="X125" i="20"/>
  <c r="V125" i="20"/>
  <c r="U125" i="20"/>
  <c r="S125" i="20"/>
  <c r="R125" i="20"/>
  <c r="M125" i="20"/>
  <c r="L125" i="20"/>
  <c r="K125" i="20"/>
  <c r="J125" i="20"/>
  <c r="I125" i="20"/>
  <c r="H125" i="20"/>
  <c r="G125" i="20"/>
  <c r="F125" i="20"/>
  <c r="V120" i="20"/>
  <c r="U120" i="20"/>
  <c r="S120" i="20"/>
  <c r="R120" i="20"/>
  <c r="J120" i="20"/>
  <c r="I120" i="20"/>
  <c r="G120" i="20"/>
  <c r="F120" i="20"/>
  <c r="V119" i="20"/>
  <c r="U119" i="20"/>
  <c r="S119" i="20"/>
  <c r="R119" i="20"/>
  <c r="J119" i="20"/>
  <c r="I119" i="20"/>
  <c r="G119" i="20"/>
  <c r="F119" i="20"/>
  <c r="X118" i="20"/>
  <c r="V118" i="20"/>
  <c r="U118" i="20"/>
  <c r="S118" i="20"/>
  <c r="R118" i="20"/>
  <c r="L118" i="20"/>
  <c r="J118" i="20"/>
  <c r="I118" i="20"/>
  <c r="G118" i="20"/>
  <c r="F118" i="20"/>
  <c r="V114" i="20"/>
  <c r="U114" i="20"/>
  <c r="S114" i="20"/>
  <c r="R114" i="20"/>
  <c r="K114" i="20"/>
  <c r="J114" i="20"/>
  <c r="I114" i="20"/>
  <c r="H114" i="20"/>
  <c r="G114" i="20"/>
  <c r="F114" i="20"/>
  <c r="V113" i="20"/>
  <c r="U113" i="20"/>
  <c r="S113" i="20"/>
  <c r="R113" i="20"/>
  <c r="K113" i="20"/>
  <c r="J113" i="20"/>
  <c r="I113" i="20"/>
  <c r="H113" i="20"/>
  <c r="G113" i="20"/>
  <c r="F113" i="20"/>
  <c r="X112" i="20"/>
  <c r="V112" i="20"/>
  <c r="U112" i="20"/>
  <c r="S112" i="20"/>
  <c r="R112" i="20"/>
  <c r="M112" i="20"/>
  <c r="L112" i="20"/>
  <c r="K112" i="20"/>
  <c r="J112" i="20"/>
  <c r="I112" i="20"/>
  <c r="H112" i="20"/>
  <c r="G112" i="20"/>
  <c r="F112" i="20"/>
  <c r="V107" i="20"/>
  <c r="U107" i="20"/>
  <c r="S107" i="20"/>
  <c r="R107" i="20"/>
  <c r="J107" i="20"/>
  <c r="I107" i="20"/>
  <c r="G107" i="20"/>
  <c r="F107" i="20"/>
  <c r="V106" i="20"/>
  <c r="U106" i="20"/>
  <c r="S106" i="20"/>
  <c r="R106" i="20"/>
  <c r="J106" i="20"/>
  <c r="I106" i="20"/>
  <c r="G106" i="20"/>
  <c r="F106" i="20"/>
  <c r="X105" i="20"/>
  <c r="V105" i="20"/>
  <c r="U105" i="20"/>
  <c r="S105" i="20"/>
  <c r="R105" i="20"/>
  <c r="L105" i="20"/>
  <c r="J105" i="20"/>
  <c r="I105" i="20"/>
  <c r="G105" i="20"/>
  <c r="F105" i="20"/>
  <c r="V101" i="20"/>
  <c r="U101" i="20"/>
  <c r="S101" i="20"/>
  <c r="R101" i="20"/>
  <c r="K101" i="20"/>
  <c r="J101" i="20"/>
  <c r="I101" i="20"/>
  <c r="H101" i="20"/>
  <c r="G101" i="20"/>
  <c r="F101" i="20"/>
  <c r="V100" i="20"/>
  <c r="U100" i="20"/>
  <c r="S100" i="20"/>
  <c r="R100" i="20"/>
  <c r="K100" i="20"/>
  <c r="J100" i="20"/>
  <c r="I100" i="20"/>
  <c r="H100" i="20"/>
  <c r="G100" i="20"/>
  <c r="F100" i="20"/>
  <c r="X99" i="20"/>
  <c r="V99" i="20"/>
  <c r="U99" i="20"/>
  <c r="S99" i="20"/>
  <c r="R99" i="20"/>
  <c r="M99" i="20"/>
  <c r="L99" i="20"/>
  <c r="K99" i="20"/>
  <c r="J99" i="20"/>
  <c r="I99" i="20"/>
  <c r="H99" i="20"/>
  <c r="G99" i="20"/>
  <c r="F99" i="20"/>
  <c r="V94" i="20"/>
  <c r="U94" i="20"/>
  <c r="S94" i="20"/>
  <c r="R94" i="20"/>
  <c r="J94" i="20"/>
  <c r="I94" i="20"/>
  <c r="G94" i="20"/>
  <c r="F94" i="20"/>
  <c r="V93" i="20"/>
  <c r="U93" i="20"/>
  <c r="S93" i="20"/>
  <c r="R93" i="20"/>
  <c r="J93" i="20"/>
  <c r="I93" i="20"/>
  <c r="G93" i="20"/>
  <c r="F93" i="20"/>
  <c r="X92" i="20"/>
  <c r="V92" i="20"/>
  <c r="U92" i="20"/>
  <c r="S92" i="20"/>
  <c r="R92" i="20"/>
  <c r="L92" i="20"/>
  <c r="J92" i="20"/>
  <c r="I92" i="20"/>
  <c r="G92" i="20"/>
  <c r="F92" i="20"/>
  <c r="V88" i="20"/>
  <c r="U88" i="20"/>
  <c r="S88" i="20"/>
  <c r="R88" i="20"/>
  <c r="K88" i="20"/>
  <c r="J88" i="20"/>
  <c r="I88" i="20"/>
  <c r="H88" i="20"/>
  <c r="G88" i="20"/>
  <c r="F88" i="20"/>
  <c r="V87" i="20"/>
  <c r="U87" i="20"/>
  <c r="S87" i="20"/>
  <c r="R87" i="20"/>
  <c r="K87" i="20"/>
  <c r="J87" i="20"/>
  <c r="I87" i="20"/>
  <c r="H87" i="20"/>
  <c r="G87" i="20"/>
  <c r="F87" i="20"/>
  <c r="X86" i="20"/>
  <c r="V86" i="20"/>
  <c r="U86" i="20"/>
  <c r="S86" i="20"/>
  <c r="R86" i="20"/>
  <c r="M86" i="20"/>
  <c r="L86" i="20"/>
  <c r="K86" i="20"/>
  <c r="J86" i="20"/>
  <c r="I86" i="20"/>
  <c r="H86" i="20"/>
  <c r="G86" i="20"/>
  <c r="F86" i="20"/>
  <c r="V81" i="20"/>
  <c r="U81" i="20"/>
  <c r="S81" i="20"/>
  <c r="R81" i="20"/>
  <c r="J81" i="20"/>
  <c r="I81" i="20"/>
  <c r="G81" i="20"/>
  <c r="F81" i="20"/>
  <c r="V80" i="20"/>
  <c r="U80" i="20"/>
  <c r="S80" i="20"/>
  <c r="R80" i="20"/>
  <c r="J80" i="20"/>
  <c r="I80" i="20"/>
  <c r="G80" i="20"/>
  <c r="F80" i="20"/>
  <c r="X79" i="20"/>
  <c r="V79" i="20"/>
  <c r="U79" i="20"/>
  <c r="S79" i="20"/>
  <c r="R79" i="20"/>
  <c r="L79" i="20"/>
  <c r="J79" i="20"/>
  <c r="I79" i="20"/>
  <c r="G79" i="20"/>
  <c r="F79" i="20"/>
  <c r="V75" i="20"/>
  <c r="U75" i="20"/>
  <c r="S75" i="20"/>
  <c r="R75" i="20"/>
  <c r="K75" i="20"/>
  <c r="J75" i="20"/>
  <c r="I75" i="20"/>
  <c r="H75" i="20"/>
  <c r="G75" i="20"/>
  <c r="F75" i="20"/>
  <c r="V74" i="20"/>
  <c r="U74" i="20"/>
  <c r="S74" i="20"/>
  <c r="R74" i="20"/>
  <c r="K74" i="20"/>
  <c r="J74" i="20"/>
  <c r="I74" i="20"/>
  <c r="H74" i="20"/>
  <c r="G74" i="20"/>
  <c r="F74" i="20"/>
  <c r="X73" i="20"/>
  <c r="V73" i="20"/>
  <c r="U73" i="20"/>
  <c r="S73" i="20"/>
  <c r="R73" i="20"/>
  <c r="M73" i="20"/>
  <c r="L73" i="20"/>
  <c r="K73" i="20"/>
  <c r="J73" i="20"/>
  <c r="I73" i="20"/>
  <c r="H73" i="20"/>
  <c r="G73" i="20"/>
  <c r="F73" i="20"/>
  <c r="V263" i="19"/>
  <c r="U263" i="19"/>
  <c r="S263" i="19"/>
  <c r="R263" i="19"/>
  <c r="J263" i="19"/>
  <c r="I263" i="19"/>
  <c r="G263" i="19"/>
  <c r="F263" i="19"/>
  <c r="V262" i="19"/>
  <c r="U262" i="19"/>
  <c r="S262" i="19"/>
  <c r="R262" i="19"/>
  <c r="J262" i="19"/>
  <c r="I262" i="19"/>
  <c r="G262" i="19"/>
  <c r="F262" i="19"/>
  <c r="X261" i="19"/>
  <c r="V261" i="19"/>
  <c r="U261" i="19"/>
  <c r="S261" i="19"/>
  <c r="R261" i="19"/>
  <c r="L261" i="19"/>
  <c r="J261" i="19"/>
  <c r="I261" i="19"/>
  <c r="G261" i="19"/>
  <c r="F261" i="19"/>
  <c r="V257" i="19"/>
  <c r="U257" i="19"/>
  <c r="S257" i="19"/>
  <c r="R257" i="19"/>
  <c r="K257" i="19"/>
  <c r="J257" i="19"/>
  <c r="I257" i="19"/>
  <c r="H257" i="19"/>
  <c r="G257" i="19"/>
  <c r="F257" i="19"/>
  <c r="V256" i="19"/>
  <c r="U256" i="19"/>
  <c r="S256" i="19"/>
  <c r="R256" i="19"/>
  <c r="K256" i="19"/>
  <c r="J256" i="19"/>
  <c r="I256" i="19"/>
  <c r="H256" i="19"/>
  <c r="G256" i="19"/>
  <c r="F256" i="19"/>
  <c r="X255" i="19"/>
  <c r="V255" i="19"/>
  <c r="U255" i="19"/>
  <c r="S255" i="19"/>
  <c r="R255" i="19"/>
  <c r="M255" i="19"/>
  <c r="L255" i="19"/>
  <c r="K255" i="19"/>
  <c r="J255" i="19"/>
  <c r="I255" i="19"/>
  <c r="H255" i="19"/>
  <c r="G255" i="19"/>
  <c r="F255" i="19"/>
  <c r="V250" i="19"/>
  <c r="U250" i="19"/>
  <c r="S250" i="19"/>
  <c r="R250" i="19"/>
  <c r="J250" i="19"/>
  <c r="I250" i="19"/>
  <c r="G250" i="19"/>
  <c r="F250" i="19"/>
  <c r="V249" i="19"/>
  <c r="U249" i="19"/>
  <c r="S249" i="19"/>
  <c r="R249" i="19"/>
  <c r="J249" i="19"/>
  <c r="I249" i="19"/>
  <c r="G249" i="19"/>
  <c r="F249" i="19"/>
  <c r="X248" i="19"/>
  <c r="V248" i="19"/>
  <c r="U248" i="19"/>
  <c r="S248" i="19"/>
  <c r="R248" i="19"/>
  <c r="L248" i="19"/>
  <c r="J248" i="19"/>
  <c r="I248" i="19"/>
  <c r="G248" i="19"/>
  <c r="F248" i="19"/>
  <c r="V244" i="19"/>
  <c r="U244" i="19"/>
  <c r="S244" i="19"/>
  <c r="R244" i="19"/>
  <c r="K244" i="19"/>
  <c r="J244" i="19"/>
  <c r="I244" i="19"/>
  <c r="H244" i="19"/>
  <c r="G244" i="19"/>
  <c r="F244" i="19"/>
  <c r="V243" i="19"/>
  <c r="U243" i="19"/>
  <c r="S243" i="19"/>
  <c r="R243" i="19"/>
  <c r="K243" i="19"/>
  <c r="J243" i="19"/>
  <c r="I243" i="19"/>
  <c r="H243" i="19"/>
  <c r="G243" i="19"/>
  <c r="F243" i="19"/>
  <c r="X242" i="19"/>
  <c r="V242" i="19"/>
  <c r="U242" i="19"/>
  <c r="S242" i="19"/>
  <c r="R242" i="19"/>
  <c r="M242" i="19"/>
  <c r="L242" i="19"/>
  <c r="K242" i="19"/>
  <c r="J242" i="19"/>
  <c r="I242" i="19"/>
  <c r="H242" i="19"/>
  <c r="G242" i="19"/>
  <c r="F242" i="19"/>
  <c r="V237" i="19"/>
  <c r="U237" i="19"/>
  <c r="S237" i="19"/>
  <c r="R237" i="19"/>
  <c r="J237" i="19"/>
  <c r="I237" i="19"/>
  <c r="G237" i="19"/>
  <c r="F237" i="19"/>
  <c r="V236" i="19"/>
  <c r="U236" i="19"/>
  <c r="S236" i="19"/>
  <c r="R236" i="19"/>
  <c r="J236" i="19"/>
  <c r="I236" i="19"/>
  <c r="G236" i="19"/>
  <c r="F236" i="19"/>
  <c r="X235" i="19"/>
  <c r="V235" i="19"/>
  <c r="U235" i="19"/>
  <c r="S235" i="19"/>
  <c r="R235" i="19"/>
  <c r="L235" i="19"/>
  <c r="J235" i="19"/>
  <c r="I235" i="19"/>
  <c r="G235" i="19"/>
  <c r="F235" i="19"/>
  <c r="V231" i="19"/>
  <c r="U231" i="19"/>
  <c r="S231" i="19"/>
  <c r="R231" i="19"/>
  <c r="K231" i="19"/>
  <c r="J231" i="19"/>
  <c r="I231" i="19"/>
  <c r="H231" i="19"/>
  <c r="G231" i="19"/>
  <c r="F231" i="19"/>
  <c r="V230" i="19"/>
  <c r="U230" i="19"/>
  <c r="S230" i="19"/>
  <c r="R230" i="19"/>
  <c r="K230" i="19"/>
  <c r="J230" i="19"/>
  <c r="I230" i="19"/>
  <c r="H230" i="19"/>
  <c r="G230" i="19"/>
  <c r="F230" i="19"/>
  <c r="X229" i="19"/>
  <c r="V229" i="19"/>
  <c r="U229" i="19"/>
  <c r="S229" i="19"/>
  <c r="R229" i="19"/>
  <c r="M229" i="19"/>
  <c r="L229" i="19"/>
  <c r="K229" i="19"/>
  <c r="J229" i="19"/>
  <c r="I229" i="19"/>
  <c r="H229" i="19"/>
  <c r="G229" i="19"/>
  <c r="F229" i="19"/>
  <c r="V224" i="19"/>
  <c r="U224" i="19"/>
  <c r="S224" i="19"/>
  <c r="R224" i="19"/>
  <c r="J224" i="19"/>
  <c r="I224" i="19"/>
  <c r="G224" i="19"/>
  <c r="F224" i="19"/>
  <c r="V223" i="19"/>
  <c r="U223" i="19"/>
  <c r="S223" i="19"/>
  <c r="R223" i="19"/>
  <c r="J223" i="19"/>
  <c r="I223" i="19"/>
  <c r="G223" i="19"/>
  <c r="F223" i="19"/>
  <c r="X222" i="19"/>
  <c r="V222" i="19"/>
  <c r="U222" i="19"/>
  <c r="S222" i="19"/>
  <c r="R222" i="19"/>
  <c r="L222" i="19"/>
  <c r="J222" i="19"/>
  <c r="I222" i="19"/>
  <c r="G222" i="19"/>
  <c r="F222" i="19"/>
  <c r="V218" i="19"/>
  <c r="U218" i="19"/>
  <c r="S218" i="19"/>
  <c r="R218" i="19"/>
  <c r="K218" i="19"/>
  <c r="J218" i="19"/>
  <c r="I218" i="19"/>
  <c r="H218" i="19"/>
  <c r="G218" i="19"/>
  <c r="F218" i="19"/>
  <c r="V217" i="19"/>
  <c r="U217" i="19"/>
  <c r="S217" i="19"/>
  <c r="R217" i="19"/>
  <c r="K217" i="19"/>
  <c r="J217" i="19"/>
  <c r="I217" i="19"/>
  <c r="H217" i="19"/>
  <c r="G217" i="19"/>
  <c r="F217" i="19"/>
  <c r="X216" i="19"/>
  <c r="V216" i="19"/>
  <c r="U216" i="19"/>
  <c r="S216" i="19"/>
  <c r="R216" i="19"/>
  <c r="M216" i="19"/>
  <c r="L216" i="19"/>
  <c r="K216" i="19"/>
  <c r="J216" i="19"/>
  <c r="I216" i="19"/>
  <c r="H216" i="19"/>
  <c r="G216" i="19"/>
  <c r="F216" i="19"/>
  <c r="V211" i="19"/>
  <c r="U211" i="19"/>
  <c r="S211" i="19"/>
  <c r="R211" i="19"/>
  <c r="J211" i="19"/>
  <c r="I211" i="19"/>
  <c r="G211" i="19"/>
  <c r="F211" i="19"/>
  <c r="V210" i="19"/>
  <c r="U210" i="19"/>
  <c r="S210" i="19"/>
  <c r="R210" i="19"/>
  <c r="J210" i="19"/>
  <c r="I210" i="19"/>
  <c r="G210" i="19"/>
  <c r="F210" i="19"/>
  <c r="X209" i="19"/>
  <c r="V209" i="19"/>
  <c r="U209" i="19"/>
  <c r="S209" i="19"/>
  <c r="R209" i="19"/>
  <c r="L209" i="19"/>
  <c r="J209" i="19"/>
  <c r="I209" i="19"/>
  <c r="G209" i="19"/>
  <c r="F209" i="19"/>
  <c r="V205" i="19"/>
  <c r="U205" i="19"/>
  <c r="S205" i="19"/>
  <c r="R205" i="19"/>
  <c r="K205" i="19"/>
  <c r="J205" i="19"/>
  <c r="I205" i="19"/>
  <c r="H205" i="19"/>
  <c r="G205" i="19"/>
  <c r="F205" i="19"/>
  <c r="V204" i="19"/>
  <c r="U204" i="19"/>
  <c r="S204" i="19"/>
  <c r="R204" i="19"/>
  <c r="K204" i="19"/>
  <c r="J204" i="19"/>
  <c r="I204" i="19"/>
  <c r="H204" i="19"/>
  <c r="G204" i="19"/>
  <c r="F204" i="19"/>
  <c r="X203" i="19"/>
  <c r="V203" i="19"/>
  <c r="U203" i="19"/>
  <c r="S203" i="19"/>
  <c r="R203" i="19"/>
  <c r="M203" i="19"/>
  <c r="L203" i="19"/>
  <c r="K203" i="19"/>
  <c r="J203" i="19"/>
  <c r="I203" i="19"/>
  <c r="H203" i="19"/>
  <c r="G203" i="19"/>
  <c r="F203" i="19"/>
  <c r="V198" i="19"/>
  <c r="U198" i="19"/>
  <c r="S198" i="19"/>
  <c r="R198" i="19"/>
  <c r="J198" i="19"/>
  <c r="I198" i="19"/>
  <c r="G198" i="19"/>
  <c r="F198" i="19"/>
  <c r="V197" i="19"/>
  <c r="U197" i="19"/>
  <c r="S197" i="19"/>
  <c r="R197" i="19"/>
  <c r="J197" i="19"/>
  <c r="I197" i="19"/>
  <c r="G197" i="19"/>
  <c r="F197" i="19"/>
  <c r="X196" i="19"/>
  <c r="V196" i="19"/>
  <c r="U196" i="19"/>
  <c r="S196" i="19"/>
  <c r="R196" i="19"/>
  <c r="L196" i="19"/>
  <c r="J196" i="19"/>
  <c r="I196" i="19"/>
  <c r="G196" i="19"/>
  <c r="F196" i="19"/>
  <c r="V192" i="19"/>
  <c r="U192" i="19"/>
  <c r="S192" i="19"/>
  <c r="R192" i="19"/>
  <c r="K192" i="19"/>
  <c r="J192" i="19"/>
  <c r="I192" i="19"/>
  <c r="H192" i="19"/>
  <c r="G192" i="19"/>
  <c r="F192" i="19"/>
  <c r="V191" i="19"/>
  <c r="U191" i="19"/>
  <c r="S191" i="19"/>
  <c r="R191" i="19"/>
  <c r="K191" i="19"/>
  <c r="J191" i="19"/>
  <c r="I191" i="19"/>
  <c r="H191" i="19"/>
  <c r="G191" i="19"/>
  <c r="F191" i="19"/>
  <c r="X190" i="19"/>
  <c r="V190" i="19"/>
  <c r="U190" i="19"/>
  <c r="S190" i="19"/>
  <c r="R190" i="19"/>
  <c r="M190" i="19"/>
  <c r="L190" i="19"/>
  <c r="K190" i="19"/>
  <c r="J190" i="19"/>
  <c r="I190" i="19"/>
  <c r="H190" i="19"/>
  <c r="G190" i="19"/>
  <c r="F190" i="19"/>
  <c r="V185" i="19"/>
  <c r="U185" i="19"/>
  <c r="S185" i="19"/>
  <c r="R185" i="19"/>
  <c r="J185" i="19"/>
  <c r="I185" i="19"/>
  <c r="G185" i="19"/>
  <c r="F185" i="19"/>
  <c r="V184" i="19"/>
  <c r="U184" i="19"/>
  <c r="S184" i="19"/>
  <c r="R184" i="19"/>
  <c r="J184" i="19"/>
  <c r="I184" i="19"/>
  <c r="G184" i="19"/>
  <c r="F184" i="19"/>
  <c r="X183" i="19"/>
  <c r="V183" i="19"/>
  <c r="U183" i="19"/>
  <c r="S183" i="19"/>
  <c r="R183" i="19"/>
  <c r="L183" i="19"/>
  <c r="J183" i="19"/>
  <c r="I183" i="19"/>
  <c r="G183" i="19"/>
  <c r="F183" i="19"/>
  <c r="V179" i="19"/>
  <c r="U179" i="19"/>
  <c r="S179" i="19"/>
  <c r="R179" i="19"/>
  <c r="K179" i="19"/>
  <c r="J179" i="19"/>
  <c r="I179" i="19"/>
  <c r="H179" i="19"/>
  <c r="G179" i="19"/>
  <c r="F179" i="19"/>
  <c r="V178" i="19"/>
  <c r="U178" i="19"/>
  <c r="S178" i="19"/>
  <c r="R178" i="19"/>
  <c r="K178" i="19"/>
  <c r="J178" i="19"/>
  <c r="I178" i="19"/>
  <c r="H178" i="19"/>
  <c r="G178" i="19"/>
  <c r="F178" i="19"/>
  <c r="X177" i="19"/>
  <c r="V177" i="19"/>
  <c r="U177" i="19"/>
  <c r="S177" i="19"/>
  <c r="R177" i="19"/>
  <c r="M177" i="19"/>
  <c r="L177" i="19"/>
  <c r="K177" i="19"/>
  <c r="J177" i="19"/>
  <c r="I177" i="19"/>
  <c r="H177" i="19"/>
  <c r="G177" i="19"/>
  <c r="F177" i="19"/>
  <c r="V172" i="19"/>
  <c r="U172" i="19"/>
  <c r="S172" i="19"/>
  <c r="R172" i="19"/>
  <c r="J172" i="19"/>
  <c r="I172" i="19"/>
  <c r="G172" i="19"/>
  <c r="F172" i="19"/>
  <c r="V171" i="19"/>
  <c r="U171" i="19"/>
  <c r="S171" i="19"/>
  <c r="R171" i="19"/>
  <c r="J171" i="19"/>
  <c r="I171" i="19"/>
  <c r="G171" i="19"/>
  <c r="F171" i="19"/>
  <c r="X170" i="19"/>
  <c r="V170" i="19"/>
  <c r="U170" i="19"/>
  <c r="S170" i="19"/>
  <c r="R170" i="19"/>
  <c r="L170" i="19"/>
  <c r="J170" i="19"/>
  <c r="I170" i="19"/>
  <c r="G170" i="19"/>
  <c r="F170" i="19"/>
  <c r="V166" i="19"/>
  <c r="U166" i="19"/>
  <c r="S166" i="19"/>
  <c r="R166" i="19"/>
  <c r="K166" i="19"/>
  <c r="J166" i="19"/>
  <c r="I166" i="19"/>
  <c r="H166" i="19"/>
  <c r="G166" i="19"/>
  <c r="F166" i="19"/>
  <c r="V165" i="19"/>
  <c r="U165" i="19"/>
  <c r="S165" i="19"/>
  <c r="R165" i="19"/>
  <c r="K165" i="19"/>
  <c r="J165" i="19"/>
  <c r="I165" i="19"/>
  <c r="H165" i="19"/>
  <c r="G165" i="19"/>
  <c r="F165" i="19"/>
  <c r="X164" i="19"/>
  <c r="V164" i="19"/>
  <c r="U164" i="19"/>
  <c r="S164" i="19"/>
  <c r="R164" i="19"/>
  <c r="M164" i="19"/>
  <c r="L164" i="19"/>
  <c r="K164" i="19"/>
  <c r="J164" i="19"/>
  <c r="I164" i="19"/>
  <c r="H164" i="19"/>
  <c r="G164" i="19"/>
  <c r="F164" i="19"/>
  <c r="V159" i="19"/>
  <c r="U159" i="19"/>
  <c r="S159" i="19"/>
  <c r="R159" i="19"/>
  <c r="J159" i="19"/>
  <c r="I159" i="19"/>
  <c r="G159" i="19"/>
  <c r="F159" i="19"/>
  <c r="V158" i="19"/>
  <c r="U158" i="19"/>
  <c r="S158" i="19"/>
  <c r="R158" i="19"/>
  <c r="J158" i="19"/>
  <c r="I158" i="19"/>
  <c r="G158" i="19"/>
  <c r="F158" i="19"/>
  <c r="X157" i="19"/>
  <c r="V157" i="19"/>
  <c r="U157" i="19"/>
  <c r="S157" i="19"/>
  <c r="R157" i="19"/>
  <c r="L157" i="19"/>
  <c r="J157" i="19"/>
  <c r="I157" i="19"/>
  <c r="G157" i="19"/>
  <c r="F157" i="19"/>
  <c r="V153" i="19"/>
  <c r="U153" i="19"/>
  <c r="S153" i="19"/>
  <c r="R153" i="19"/>
  <c r="K153" i="19"/>
  <c r="J153" i="19"/>
  <c r="I153" i="19"/>
  <c r="H153" i="19"/>
  <c r="G153" i="19"/>
  <c r="F153" i="19"/>
  <c r="V152" i="19"/>
  <c r="U152" i="19"/>
  <c r="S152" i="19"/>
  <c r="R152" i="19"/>
  <c r="K152" i="19"/>
  <c r="J152" i="19"/>
  <c r="I152" i="19"/>
  <c r="H152" i="19"/>
  <c r="G152" i="19"/>
  <c r="F152" i="19"/>
  <c r="X151" i="19"/>
  <c r="V151" i="19"/>
  <c r="U151" i="19"/>
  <c r="S151" i="19"/>
  <c r="R151" i="19"/>
  <c r="M151" i="19"/>
  <c r="L151" i="19"/>
  <c r="K151" i="19"/>
  <c r="J151" i="19"/>
  <c r="I151" i="19"/>
  <c r="H151" i="19"/>
  <c r="G151" i="19"/>
  <c r="F151" i="19"/>
  <c r="V146" i="19"/>
  <c r="U146" i="19"/>
  <c r="S146" i="19"/>
  <c r="R146" i="19"/>
  <c r="J146" i="19"/>
  <c r="I146" i="19"/>
  <c r="G146" i="19"/>
  <c r="F146" i="19"/>
  <c r="V145" i="19"/>
  <c r="U145" i="19"/>
  <c r="S145" i="19"/>
  <c r="R145" i="19"/>
  <c r="J145" i="19"/>
  <c r="I145" i="19"/>
  <c r="G145" i="19"/>
  <c r="F145" i="19"/>
  <c r="X144" i="19"/>
  <c r="V144" i="19"/>
  <c r="U144" i="19"/>
  <c r="S144" i="19"/>
  <c r="R144" i="19"/>
  <c r="L144" i="19"/>
  <c r="J144" i="19"/>
  <c r="I144" i="19"/>
  <c r="G144" i="19"/>
  <c r="F144" i="19"/>
  <c r="V140" i="19"/>
  <c r="U140" i="19"/>
  <c r="S140" i="19"/>
  <c r="R140" i="19"/>
  <c r="K140" i="19"/>
  <c r="J140" i="19"/>
  <c r="I140" i="19"/>
  <c r="H140" i="19"/>
  <c r="G140" i="19"/>
  <c r="F140" i="19"/>
  <c r="V139" i="19"/>
  <c r="U139" i="19"/>
  <c r="S139" i="19"/>
  <c r="R139" i="19"/>
  <c r="K139" i="19"/>
  <c r="J139" i="19"/>
  <c r="I139" i="19"/>
  <c r="H139" i="19"/>
  <c r="G139" i="19"/>
  <c r="F139" i="19"/>
  <c r="X138" i="19"/>
  <c r="V138" i="19"/>
  <c r="U138" i="19"/>
  <c r="S138" i="19"/>
  <c r="R138" i="19"/>
  <c r="M138" i="19"/>
  <c r="L138" i="19"/>
  <c r="K138" i="19"/>
  <c r="J138" i="19"/>
  <c r="I138" i="19"/>
  <c r="H138" i="19"/>
  <c r="G138" i="19"/>
  <c r="F138" i="19"/>
  <c r="V133" i="19"/>
  <c r="U133" i="19"/>
  <c r="S133" i="19"/>
  <c r="R133" i="19"/>
  <c r="J133" i="19"/>
  <c r="I133" i="19"/>
  <c r="G133" i="19"/>
  <c r="F133" i="19"/>
  <c r="V132" i="19"/>
  <c r="U132" i="19"/>
  <c r="S132" i="19"/>
  <c r="R132" i="19"/>
  <c r="J132" i="19"/>
  <c r="I132" i="19"/>
  <c r="G132" i="19"/>
  <c r="F132" i="19"/>
  <c r="X131" i="19"/>
  <c r="V131" i="19"/>
  <c r="U131" i="19"/>
  <c r="S131" i="19"/>
  <c r="R131" i="19"/>
  <c r="L131" i="19"/>
  <c r="J131" i="19"/>
  <c r="I131" i="19"/>
  <c r="G131" i="19"/>
  <c r="F131" i="19"/>
  <c r="V127" i="19"/>
  <c r="U127" i="19"/>
  <c r="S127" i="19"/>
  <c r="R127" i="19"/>
  <c r="K127" i="19"/>
  <c r="J127" i="19"/>
  <c r="I127" i="19"/>
  <c r="H127" i="19"/>
  <c r="G127" i="19"/>
  <c r="F127" i="19"/>
  <c r="V126" i="19"/>
  <c r="U126" i="19"/>
  <c r="S126" i="19"/>
  <c r="R126" i="19"/>
  <c r="K126" i="19"/>
  <c r="J126" i="19"/>
  <c r="I126" i="19"/>
  <c r="H126" i="19"/>
  <c r="G126" i="19"/>
  <c r="F126" i="19"/>
  <c r="X125" i="19"/>
  <c r="V125" i="19"/>
  <c r="U125" i="19"/>
  <c r="S125" i="19"/>
  <c r="R125" i="19"/>
  <c r="M125" i="19"/>
  <c r="L125" i="19"/>
  <c r="K125" i="19"/>
  <c r="J125" i="19"/>
  <c r="I125" i="19"/>
  <c r="H125" i="19"/>
  <c r="G125" i="19"/>
  <c r="F125" i="19"/>
  <c r="V120" i="19"/>
  <c r="U120" i="19"/>
  <c r="S120" i="19"/>
  <c r="R120" i="19"/>
  <c r="J120" i="19"/>
  <c r="I120" i="19"/>
  <c r="G120" i="19"/>
  <c r="F120" i="19"/>
  <c r="V119" i="19"/>
  <c r="U119" i="19"/>
  <c r="S119" i="19"/>
  <c r="R119" i="19"/>
  <c r="J119" i="19"/>
  <c r="I119" i="19"/>
  <c r="G119" i="19"/>
  <c r="F119" i="19"/>
  <c r="X118" i="19"/>
  <c r="V118" i="19"/>
  <c r="U118" i="19"/>
  <c r="S118" i="19"/>
  <c r="R118" i="19"/>
  <c r="L118" i="19"/>
  <c r="J118" i="19"/>
  <c r="I118" i="19"/>
  <c r="G118" i="19"/>
  <c r="F118" i="19"/>
  <c r="V114" i="19"/>
  <c r="U114" i="19"/>
  <c r="S114" i="19"/>
  <c r="R114" i="19"/>
  <c r="K114" i="19"/>
  <c r="J114" i="19"/>
  <c r="I114" i="19"/>
  <c r="H114" i="19"/>
  <c r="G114" i="19"/>
  <c r="F114" i="19"/>
  <c r="V113" i="19"/>
  <c r="U113" i="19"/>
  <c r="S113" i="19"/>
  <c r="R113" i="19"/>
  <c r="K113" i="19"/>
  <c r="J113" i="19"/>
  <c r="I113" i="19"/>
  <c r="H113" i="19"/>
  <c r="G113" i="19"/>
  <c r="F113" i="19"/>
  <c r="X112" i="19"/>
  <c r="V112" i="19"/>
  <c r="U112" i="19"/>
  <c r="S112" i="19"/>
  <c r="R112" i="19"/>
  <c r="M112" i="19"/>
  <c r="L112" i="19"/>
  <c r="K112" i="19"/>
  <c r="J112" i="19"/>
  <c r="I112" i="19"/>
  <c r="H112" i="19"/>
  <c r="G112" i="19"/>
  <c r="F112" i="19"/>
  <c r="V107" i="19"/>
  <c r="U107" i="19"/>
  <c r="S107" i="19"/>
  <c r="R107" i="19"/>
  <c r="J107" i="19"/>
  <c r="I107" i="19"/>
  <c r="G107" i="19"/>
  <c r="F107" i="19"/>
  <c r="V106" i="19"/>
  <c r="U106" i="19"/>
  <c r="S106" i="19"/>
  <c r="R106" i="19"/>
  <c r="J106" i="19"/>
  <c r="I106" i="19"/>
  <c r="G106" i="19"/>
  <c r="F106" i="19"/>
  <c r="X105" i="19"/>
  <c r="V105" i="19"/>
  <c r="U105" i="19"/>
  <c r="S105" i="19"/>
  <c r="R105" i="19"/>
  <c r="L105" i="19"/>
  <c r="J105" i="19"/>
  <c r="I105" i="19"/>
  <c r="G105" i="19"/>
  <c r="F105" i="19"/>
  <c r="V101" i="19"/>
  <c r="U101" i="19"/>
  <c r="S101" i="19"/>
  <c r="R101" i="19"/>
  <c r="K101" i="19"/>
  <c r="J101" i="19"/>
  <c r="I101" i="19"/>
  <c r="H101" i="19"/>
  <c r="G101" i="19"/>
  <c r="F101" i="19"/>
  <c r="V100" i="19"/>
  <c r="U100" i="19"/>
  <c r="S100" i="19"/>
  <c r="R100" i="19"/>
  <c r="K100" i="19"/>
  <c r="J100" i="19"/>
  <c r="I100" i="19"/>
  <c r="H100" i="19"/>
  <c r="G100" i="19"/>
  <c r="F100" i="19"/>
  <c r="X99" i="19"/>
  <c r="V99" i="19"/>
  <c r="U99" i="19"/>
  <c r="S99" i="19"/>
  <c r="R99" i="19"/>
  <c r="M99" i="19"/>
  <c r="L99" i="19"/>
  <c r="K99" i="19"/>
  <c r="J99" i="19"/>
  <c r="I99" i="19"/>
  <c r="H99" i="19"/>
  <c r="G99" i="19"/>
  <c r="F99" i="19"/>
  <c r="V94" i="19"/>
  <c r="U94" i="19"/>
  <c r="S94" i="19"/>
  <c r="R94" i="19"/>
  <c r="J94" i="19"/>
  <c r="I94" i="19"/>
  <c r="G94" i="19"/>
  <c r="F94" i="19"/>
  <c r="V93" i="19"/>
  <c r="U93" i="19"/>
  <c r="S93" i="19"/>
  <c r="R93" i="19"/>
  <c r="J93" i="19"/>
  <c r="I93" i="19"/>
  <c r="G93" i="19"/>
  <c r="F93" i="19"/>
  <c r="X92" i="19"/>
  <c r="V92" i="19"/>
  <c r="U92" i="19"/>
  <c r="S92" i="19"/>
  <c r="R92" i="19"/>
  <c r="L92" i="19"/>
  <c r="J92" i="19"/>
  <c r="I92" i="19"/>
  <c r="G92" i="19"/>
  <c r="F92" i="19"/>
  <c r="V88" i="19"/>
  <c r="U88" i="19"/>
  <c r="S88" i="19"/>
  <c r="R88" i="19"/>
  <c r="K88" i="19"/>
  <c r="J88" i="19"/>
  <c r="I88" i="19"/>
  <c r="H88" i="19"/>
  <c r="G88" i="19"/>
  <c r="F88" i="19"/>
  <c r="V87" i="19"/>
  <c r="U87" i="19"/>
  <c r="S87" i="19"/>
  <c r="R87" i="19"/>
  <c r="K87" i="19"/>
  <c r="J87" i="19"/>
  <c r="I87" i="19"/>
  <c r="H87" i="19"/>
  <c r="G87" i="19"/>
  <c r="F87" i="19"/>
  <c r="X86" i="19"/>
  <c r="V86" i="19"/>
  <c r="U86" i="19"/>
  <c r="S86" i="19"/>
  <c r="R86" i="19"/>
  <c r="M86" i="19"/>
  <c r="L86" i="19"/>
  <c r="K86" i="19"/>
  <c r="J86" i="19"/>
  <c r="I86" i="19"/>
  <c r="H86" i="19"/>
  <c r="G86" i="19"/>
  <c r="F86" i="19"/>
  <c r="V81" i="19"/>
  <c r="U81" i="19"/>
  <c r="S81" i="19"/>
  <c r="R81" i="19"/>
  <c r="J81" i="19"/>
  <c r="I81" i="19"/>
  <c r="G81" i="19"/>
  <c r="F81" i="19"/>
  <c r="V80" i="19"/>
  <c r="U80" i="19"/>
  <c r="S80" i="19"/>
  <c r="R80" i="19"/>
  <c r="J80" i="19"/>
  <c r="I80" i="19"/>
  <c r="G80" i="19"/>
  <c r="F80" i="19"/>
  <c r="X79" i="19"/>
  <c r="V79" i="19"/>
  <c r="U79" i="19"/>
  <c r="S79" i="19"/>
  <c r="R79" i="19"/>
  <c r="L79" i="19"/>
  <c r="J79" i="19"/>
  <c r="I79" i="19"/>
  <c r="G79" i="19"/>
  <c r="F79" i="19"/>
  <c r="V75" i="19"/>
  <c r="U75" i="19"/>
  <c r="S75" i="19"/>
  <c r="R75" i="19"/>
  <c r="K75" i="19"/>
  <c r="J75" i="19"/>
  <c r="I75" i="19"/>
  <c r="H75" i="19"/>
  <c r="G75" i="19"/>
  <c r="F75" i="19"/>
  <c r="V74" i="19"/>
  <c r="U74" i="19"/>
  <c r="S74" i="19"/>
  <c r="R74" i="19"/>
  <c r="K74" i="19"/>
  <c r="J74" i="19"/>
  <c r="I74" i="19"/>
  <c r="H74" i="19"/>
  <c r="G74" i="19"/>
  <c r="F74" i="19"/>
  <c r="X73" i="19"/>
  <c r="V73" i="19"/>
  <c r="U73" i="19"/>
  <c r="S73" i="19"/>
  <c r="R73" i="19"/>
  <c r="M73" i="19"/>
  <c r="L73" i="19"/>
  <c r="K73" i="19"/>
  <c r="J73" i="19"/>
  <c r="I73" i="19"/>
  <c r="H73" i="19"/>
  <c r="G73" i="19"/>
  <c r="F73" i="19"/>
  <c r="V263" i="18"/>
  <c r="U263" i="18"/>
  <c r="S263" i="18"/>
  <c r="R263" i="18"/>
  <c r="J263" i="18"/>
  <c r="I263" i="18"/>
  <c r="G263" i="18"/>
  <c r="F263" i="18"/>
  <c r="V262" i="18"/>
  <c r="U262" i="18"/>
  <c r="S262" i="18"/>
  <c r="R262" i="18"/>
  <c r="J262" i="18"/>
  <c r="I262" i="18"/>
  <c r="G262" i="18"/>
  <c r="F262" i="18"/>
  <c r="X261" i="18"/>
  <c r="V261" i="18"/>
  <c r="U261" i="18"/>
  <c r="S261" i="18"/>
  <c r="R261" i="18"/>
  <c r="L261" i="18"/>
  <c r="J261" i="18"/>
  <c r="I261" i="18"/>
  <c r="G261" i="18"/>
  <c r="F261" i="18"/>
  <c r="V257" i="18"/>
  <c r="U257" i="18"/>
  <c r="S257" i="18"/>
  <c r="R257" i="18"/>
  <c r="K257" i="18"/>
  <c r="J257" i="18"/>
  <c r="I257" i="18"/>
  <c r="H257" i="18"/>
  <c r="G257" i="18"/>
  <c r="F257" i="18"/>
  <c r="V256" i="18"/>
  <c r="U256" i="18"/>
  <c r="S256" i="18"/>
  <c r="R256" i="18"/>
  <c r="K256" i="18"/>
  <c r="J256" i="18"/>
  <c r="I256" i="18"/>
  <c r="H256" i="18"/>
  <c r="G256" i="18"/>
  <c r="F256" i="18"/>
  <c r="X255" i="18"/>
  <c r="V255" i="18"/>
  <c r="U255" i="18"/>
  <c r="S255" i="18"/>
  <c r="R255" i="18"/>
  <c r="M255" i="18"/>
  <c r="L255" i="18"/>
  <c r="K255" i="18"/>
  <c r="J255" i="18"/>
  <c r="I255" i="18"/>
  <c r="H255" i="18"/>
  <c r="G255" i="18"/>
  <c r="F255" i="18"/>
  <c r="V250" i="18"/>
  <c r="U250" i="18"/>
  <c r="S250" i="18"/>
  <c r="R250" i="18"/>
  <c r="J250" i="18"/>
  <c r="I250" i="18"/>
  <c r="G250" i="18"/>
  <c r="F250" i="18"/>
  <c r="V249" i="18"/>
  <c r="U249" i="18"/>
  <c r="S249" i="18"/>
  <c r="R249" i="18"/>
  <c r="J249" i="18"/>
  <c r="I249" i="18"/>
  <c r="G249" i="18"/>
  <c r="F249" i="18"/>
  <c r="X248" i="18"/>
  <c r="V248" i="18"/>
  <c r="U248" i="18"/>
  <c r="S248" i="18"/>
  <c r="R248" i="18"/>
  <c r="L248" i="18"/>
  <c r="J248" i="18"/>
  <c r="I248" i="18"/>
  <c r="G248" i="18"/>
  <c r="F248" i="18"/>
  <c r="V244" i="18"/>
  <c r="U244" i="18"/>
  <c r="S244" i="18"/>
  <c r="R244" i="18"/>
  <c r="K244" i="18"/>
  <c r="J244" i="18"/>
  <c r="I244" i="18"/>
  <c r="H244" i="18"/>
  <c r="G244" i="18"/>
  <c r="F244" i="18"/>
  <c r="V243" i="18"/>
  <c r="U243" i="18"/>
  <c r="S243" i="18"/>
  <c r="R243" i="18"/>
  <c r="K243" i="18"/>
  <c r="J243" i="18"/>
  <c r="I243" i="18"/>
  <c r="H243" i="18"/>
  <c r="G243" i="18"/>
  <c r="F243" i="18"/>
  <c r="X242" i="18"/>
  <c r="V242" i="18"/>
  <c r="U242" i="18"/>
  <c r="S242" i="18"/>
  <c r="R242" i="18"/>
  <c r="M242" i="18"/>
  <c r="L242" i="18"/>
  <c r="K242" i="18"/>
  <c r="J242" i="18"/>
  <c r="I242" i="18"/>
  <c r="H242" i="18"/>
  <c r="G242" i="18"/>
  <c r="F242" i="18"/>
  <c r="V237" i="18"/>
  <c r="U237" i="18"/>
  <c r="S237" i="18"/>
  <c r="R237" i="18"/>
  <c r="J237" i="18"/>
  <c r="I237" i="18"/>
  <c r="G237" i="18"/>
  <c r="F237" i="18"/>
  <c r="V236" i="18"/>
  <c r="U236" i="18"/>
  <c r="S236" i="18"/>
  <c r="R236" i="18"/>
  <c r="J236" i="18"/>
  <c r="I236" i="18"/>
  <c r="G236" i="18"/>
  <c r="F236" i="18"/>
  <c r="X235" i="18"/>
  <c r="V235" i="18"/>
  <c r="U235" i="18"/>
  <c r="S235" i="18"/>
  <c r="R235" i="18"/>
  <c r="L235" i="18"/>
  <c r="J235" i="18"/>
  <c r="I235" i="18"/>
  <c r="G235" i="18"/>
  <c r="F235" i="18"/>
  <c r="V231" i="18"/>
  <c r="U231" i="18"/>
  <c r="S231" i="18"/>
  <c r="R231" i="18"/>
  <c r="K231" i="18"/>
  <c r="J231" i="18"/>
  <c r="I231" i="18"/>
  <c r="H231" i="18"/>
  <c r="G231" i="18"/>
  <c r="F231" i="18"/>
  <c r="V230" i="18"/>
  <c r="U230" i="18"/>
  <c r="S230" i="18"/>
  <c r="R230" i="18"/>
  <c r="K230" i="18"/>
  <c r="J230" i="18"/>
  <c r="I230" i="18"/>
  <c r="H230" i="18"/>
  <c r="G230" i="18"/>
  <c r="F230" i="18"/>
  <c r="X229" i="18"/>
  <c r="V229" i="18"/>
  <c r="U229" i="18"/>
  <c r="S229" i="18"/>
  <c r="R229" i="18"/>
  <c r="M229" i="18"/>
  <c r="L229" i="18"/>
  <c r="K229" i="18"/>
  <c r="J229" i="18"/>
  <c r="I229" i="18"/>
  <c r="H229" i="18"/>
  <c r="G229" i="18"/>
  <c r="F229" i="18"/>
  <c r="V224" i="18"/>
  <c r="U224" i="18"/>
  <c r="S224" i="18"/>
  <c r="R224" i="18"/>
  <c r="J224" i="18"/>
  <c r="I224" i="18"/>
  <c r="G224" i="18"/>
  <c r="F224" i="18"/>
  <c r="V223" i="18"/>
  <c r="U223" i="18"/>
  <c r="S223" i="18"/>
  <c r="R223" i="18"/>
  <c r="J223" i="18"/>
  <c r="I223" i="18"/>
  <c r="G223" i="18"/>
  <c r="F223" i="18"/>
  <c r="X222" i="18"/>
  <c r="V222" i="18"/>
  <c r="U222" i="18"/>
  <c r="S222" i="18"/>
  <c r="R222" i="18"/>
  <c r="L222" i="18"/>
  <c r="J222" i="18"/>
  <c r="I222" i="18"/>
  <c r="G222" i="18"/>
  <c r="F222" i="18"/>
  <c r="V218" i="18"/>
  <c r="U218" i="18"/>
  <c r="S218" i="18"/>
  <c r="R218" i="18"/>
  <c r="K218" i="18"/>
  <c r="J218" i="18"/>
  <c r="I218" i="18"/>
  <c r="H218" i="18"/>
  <c r="G218" i="18"/>
  <c r="F218" i="18"/>
  <c r="V217" i="18"/>
  <c r="U217" i="18"/>
  <c r="S217" i="18"/>
  <c r="R217" i="18"/>
  <c r="K217" i="18"/>
  <c r="J217" i="18"/>
  <c r="I217" i="18"/>
  <c r="H217" i="18"/>
  <c r="G217" i="18"/>
  <c r="F217" i="18"/>
  <c r="X216" i="18"/>
  <c r="V216" i="18"/>
  <c r="U216" i="18"/>
  <c r="S216" i="18"/>
  <c r="R216" i="18"/>
  <c r="M216" i="18"/>
  <c r="L216" i="18"/>
  <c r="K216" i="18"/>
  <c r="J216" i="18"/>
  <c r="I216" i="18"/>
  <c r="H216" i="18"/>
  <c r="G216" i="18"/>
  <c r="F216" i="18"/>
  <c r="V211" i="18"/>
  <c r="U211" i="18"/>
  <c r="S211" i="18"/>
  <c r="R211" i="18"/>
  <c r="J211" i="18"/>
  <c r="I211" i="18"/>
  <c r="G211" i="18"/>
  <c r="F211" i="18"/>
  <c r="V210" i="18"/>
  <c r="U210" i="18"/>
  <c r="S210" i="18"/>
  <c r="R210" i="18"/>
  <c r="J210" i="18"/>
  <c r="I210" i="18"/>
  <c r="G210" i="18"/>
  <c r="F210" i="18"/>
  <c r="X209" i="18"/>
  <c r="V209" i="18"/>
  <c r="U209" i="18"/>
  <c r="S209" i="18"/>
  <c r="R209" i="18"/>
  <c r="L209" i="18"/>
  <c r="J209" i="18"/>
  <c r="I209" i="18"/>
  <c r="G209" i="18"/>
  <c r="F209" i="18"/>
  <c r="V205" i="18"/>
  <c r="U205" i="18"/>
  <c r="S205" i="18"/>
  <c r="R205" i="18"/>
  <c r="K205" i="18"/>
  <c r="J205" i="18"/>
  <c r="I205" i="18"/>
  <c r="H205" i="18"/>
  <c r="G205" i="18"/>
  <c r="F205" i="18"/>
  <c r="V204" i="18"/>
  <c r="U204" i="18"/>
  <c r="S204" i="18"/>
  <c r="R204" i="18"/>
  <c r="K204" i="18"/>
  <c r="J204" i="18"/>
  <c r="I204" i="18"/>
  <c r="H204" i="18"/>
  <c r="G204" i="18"/>
  <c r="F204" i="18"/>
  <c r="X203" i="18"/>
  <c r="V203" i="18"/>
  <c r="U203" i="18"/>
  <c r="S203" i="18"/>
  <c r="R203" i="18"/>
  <c r="M203" i="18"/>
  <c r="L203" i="18"/>
  <c r="K203" i="18"/>
  <c r="J203" i="18"/>
  <c r="I203" i="18"/>
  <c r="H203" i="18"/>
  <c r="G203" i="18"/>
  <c r="F203" i="18"/>
  <c r="V198" i="18"/>
  <c r="U198" i="18"/>
  <c r="S198" i="18"/>
  <c r="R198" i="18"/>
  <c r="J198" i="18"/>
  <c r="I198" i="18"/>
  <c r="G198" i="18"/>
  <c r="F198" i="18"/>
  <c r="V197" i="18"/>
  <c r="U197" i="18"/>
  <c r="S197" i="18"/>
  <c r="R197" i="18"/>
  <c r="J197" i="18"/>
  <c r="I197" i="18"/>
  <c r="G197" i="18"/>
  <c r="F197" i="18"/>
  <c r="X196" i="18"/>
  <c r="V196" i="18"/>
  <c r="U196" i="18"/>
  <c r="S196" i="18"/>
  <c r="R196" i="18"/>
  <c r="L196" i="18"/>
  <c r="J196" i="18"/>
  <c r="I196" i="18"/>
  <c r="G196" i="18"/>
  <c r="F196" i="18"/>
  <c r="V192" i="18"/>
  <c r="U192" i="18"/>
  <c r="S192" i="18"/>
  <c r="R192" i="18"/>
  <c r="K192" i="18"/>
  <c r="J192" i="18"/>
  <c r="I192" i="18"/>
  <c r="H192" i="18"/>
  <c r="G192" i="18"/>
  <c r="F192" i="18"/>
  <c r="V191" i="18"/>
  <c r="U191" i="18"/>
  <c r="S191" i="18"/>
  <c r="R191" i="18"/>
  <c r="K191" i="18"/>
  <c r="J191" i="18"/>
  <c r="I191" i="18"/>
  <c r="H191" i="18"/>
  <c r="G191" i="18"/>
  <c r="F191" i="18"/>
  <c r="X190" i="18"/>
  <c r="V190" i="18"/>
  <c r="U190" i="18"/>
  <c r="S190" i="18"/>
  <c r="R190" i="18"/>
  <c r="M190" i="18"/>
  <c r="L190" i="18"/>
  <c r="K190" i="18"/>
  <c r="J190" i="18"/>
  <c r="I190" i="18"/>
  <c r="H190" i="18"/>
  <c r="G190" i="18"/>
  <c r="F190" i="18"/>
  <c r="V185" i="18"/>
  <c r="U185" i="18"/>
  <c r="S185" i="18"/>
  <c r="R185" i="18"/>
  <c r="J185" i="18"/>
  <c r="I185" i="18"/>
  <c r="G185" i="18"/>
  <c r="F185" i="18"/>
  <c r="V184" i="18"/>
  <c r="U184" i="18"/>
  <c r="S184" i="18"/>
  <c r="R184" i="18"/>
  <c r="J184" i="18"/>
  <c r="I184" i="18"/>
  <c r="G184" i="18"/>
  <c r="F184" i="18"/>
  <c r="X183" i="18"/>
  <c r="V183" i="18"/>
  <c r="U183" i="18"/>
  <c r="S183" i="18"/>
  <c r="R183" i="18"/>
  <c r="L183" i="18"/>
  <c r="J183" i="18"/>
  <c r="I183" i="18"/>
  <c r="G183" i="18"/>
  <c r="F183" i="18"/>
  <c r="V179" i="18"/>
  <c r="U179" i="18"/>
  <c r="S179" i="18"/>
  <c r="R179" i="18"/>
  <c r="K179" i="18"/>
  <c r="J179" i="18"/>
  <c r="I179" i="18"/>
  <c r="H179" i="18"/>
  <c r="G179" i="18"/>
  <c r="F179" i="18"/>
  <c r="V178" i="18"/>
  <c r="U178" i="18"/>
  <c r="S178" i="18"/>
  <c r="R178" i="18"/>
  <c r="K178" i="18"/>
  <c r="J178" i="18"/>
  <c r="I178" i="18"/>
  <c r="H178" i="18"/>
  <c r="G178" i="18"/>
  <c r="F178" i="18"/>
  <c r="X177" i="18"/>
  <c r="V177" i="18"/>
  <c r="U177" i="18"/>
  <c r="S177" i="18"/>
  <c r="R177" i="18"/>
  <c r="M177" i="18"/>
  <c r="L177" i="18"/>
  <c r="K177" i="18"/>
  <c r="J177" i="18"/>
  <c r="I177" i="18"/>
  <c r="H177" i="18"/>
  <c r="G177" i="18"/>
  <c r="F177" i="18"/>
  <c r="V172" i="18"/>
  <c r="U172" i="18"/>
  <c r="S172" i="18"/>
  <c r="R172" i="18"/>
  <c r="J172" i="18"/>
  <c r="I172" i="18"/>
  <c r="G172" i="18"/>
  <c r="F172" i="18"/>
  <c r="V171" i="18"/>
  <c r="U171" i="18"/>
  <c r="S171" i="18"/>
  <c r="R171" i="18"/>
  <c r="J171" i="18"/>
  <c r="I171" i="18"/>
  <c r="G171" i="18"/>
  <c r="F171" i="18"/>
  <c r="X170" i="18"/>
  <c r="V170" i="18"/>
  <c r="U170" i="18"/>
  <c r="S170" i="18"/>
  <c r="R170" i="18"/>
  <c r="L170" i="18"/>
  <c r="J170" i="18"/>
  <c r="I170" i="18"/>
  <c r="G170" i="18"/>
  <c r="F170" i="18"/>
  <c r="V166" i="18"/>
  <c r="U166" i="18"/>
  <c r="S166" i="18"/>
  <c r="R166" i="18"/>
  <c r="K166" i="18"/>
  <c r="J166" i="18"/>
  <c r="I166" i="18"/>
  <c r="H166" i="18"/>
  <c r="G166" i="18"/>
  <c r="F166" i="18"/>
  <c r="V165" i="18"/>
  <c r="U165" i="18"/>
  <c r="S165" i="18"/>
  <c r="R165" i="18"/>
  <c r="K165" i="18"/>
  <c r="J165" i="18"/>
  <c r="I165" i="18"/>
  <c r="H165" i="18"/>
  <c r="G165" i="18"/>
  <c r="F165" i="18"/>
  <c r="X164" i="18"/>
  <c r="V164" i="18"/>
  <c r="U164" i="18"/>
  <c r="S164" i="18"/>
  <c r="R164" i="18"/>
  <c r="M164" i="18"/>
  <c r="L164" i="18"/>
  <c r="K164" i="18"/>
  <c r="J164" i="18"/>
  <c r="I164" i="18"/>
  <c r="H164" i="18"/>
  <c r="G164" i="18"/>
  <c r="F164" i="18"/>
  <c r="V159" i="18"/>
  <c r="U159" i="18"/>
  <c r="S159" i="18"/>
  <c r="R159" i="18"/>
  <c r="J159" i="18"/>
  <c r="I159" i="18"/>
  <c r="G159" i="18"/>
  <c r="F159" i="18"/>
  <c r="V158" i="18"/>
  <c r="U158" i="18"/>
  <c r="S158" i="18"/>
  <c r="R158" i="18"/>
  <c r="J158" i="18"/>
  <c r="I158" i="18"/>
  <c r="G158" i="18"/>
  <c r="F158" i="18"/>
  <c r="X157" i="18"/>
  <c r="V157" i="18"/>
  <c r="U157" i="18"/>
  <c r="S157" i="18"/>
  <c r="R157" i="18"/>
  <c r="L157" i="18"/>
  <c r="J157" i="18"/>
  <c r="I157" i="18"/>
  <c r="G157" i="18"/>
  <c r="F157" i="18"/>
  <c r="V153" i="18"/>
  <c r="U153" i="18"/>
  <c r="S153" i="18"/>
  <c r="R153" i="18"/>
  <c r="K153" i="18"/>
  <c r="J153" i="18"/>
  <c r="I153" i="18"/>
  <c r="H153" i="18"/>
  <c r="G153" i="18"/>
  <c r="F153" i="18"/>
  <c r="V152" i="18"/>
  <c r="U152" i="18"/>
  <c r="S152" i="18"/>
  <c r="R152" i="18"/>
  <c r="K152" i="18"/>
  <c r="J152" i="18"/>
  <c r="I152" i="18"/>
  <c r="H152" i="18"/>
  <c r="G152" i="18"/>
  <c r="F152" i="18"/>
  <c r="X151" i="18"/>
  <c r="V151" i="18"/>
  <c r="U151" i="18"/>
  <c r="S151" i="18"/>
  <c r="R151" i="18"/>
  <c r="M151" i="18"/>
  <c r="L151" i="18"/>
  <c r="K151" i="18"/>
  <c r="J151" i="18"/>
  <c r="I151" i="18"/>
  <c r="H151" i="18"/>
  <c r="G151" i="18"/>
  <c r="F151" i="18"/>
  <c r="V146" i="18"/>
  <c r="U146" i="18"/>
  <c r="S146" i="18"/>
  <c r="R146" i="18"/>
  <c r="J146" i="18"/>
  <c r="I146" i="18"/>
  <c r="G146" i="18"/>
  <c r="F146" i="18"/>
  <c r="V145" i="18"/>
  <c r="U145" i="18"/>
  <c r="S145" i="18"/>
  <c r="R145" i="18"/>
  <c r="J145" i="18"/>
  <c r="I145" i="18"/>
  <c r="G145" i="18"/>
  <c r="F145" i="18"/>
  <c r="X144" i="18"/>
  <c r="V144" i="18"/>
  <c r="U144" i="18"/>
  <c r="S144" i="18"/>
  <c r="R144" i="18"/>
  <c r="L144" i="18"/>
  <c r="J144" i="18"/>
  <c r="I144" i="18"/>
  <c r="G144" i="18"/>
  <c r="F144" i="18"/>
  <c r="V140" i="18"/>
  <c r="U140" i="18"/>
  <c r="S140" i="18"/>
  <c r="R140" i="18"/>
  <c r="K140" i="18"/>
  <c r="J140" i="18"/>
  <c r="I140" i="18"/>
  <c r="H140" i="18"/>
  <c r="G140" i="18"/>
  <c r="F140" i="18"/>
  <c r="V139" i="18"/>
  <c r="U139" i="18"/>
  <c r="S139" i="18"/>
  <c r="R139" i="18"/>
  <c r="K139" i="18"/>
  <c r="J139" i="18"/>
  <c r="I139" i="18"/>
  <c r="H139" i="18"/>
  <c r="G139" i="18"/>
  <c r="F139" i="18"/>
  <c r="X138" i="18"/>
  <c r="V138" i="18"/>
  <c r="U138" i="18"/>
  <c r="S138" i="18"/>
  <c r="R138" i="18"/>
  <c r="M138" i="18"/>
  <c r="L138" i="18"/>
  <c r="K138" i="18"/>
  <c r="J138" i="18"/>
  <c r="I138" i="18"/>
  <c r="H138" i="18"/>
  <c r="G138" i="18"/>
  <c r="F138" i="18"/>
  <c r="V133" i="18"/>
  <c r="U133" i="18"/>
  <c r="S133" i="18"/>
  <c r="R133" i="18"/>
  <c r="J133" i="18"/>
  <c r="I133" i="18"/>
  <c r="G133" i="18"/>
  <c r="F133" i="18"/>
  <c r="V132" i="18"/>
  <c r="U132" i="18"/>
  <c r="S132" i="18"/>
  <c r="R132" i="18"/>
  <c r="J132" i="18"/>
  <c r="I132" i="18"/>
  <c r="G132" i="18"/>
  <c r="F132" i="18"/>
  <c r="X131" i="18"/>
  <c r="V131" i="18"/>
  <c r="U131" i="18"/>
  <c r="S131" i="18"/>
  <c r="R131" i="18"/>
  <c r="L131" i="18"/>
  <c r="J131" i="18"/>
  <c r="I131" i="18"/>
  <c r="G131" i="18"/>
  <c r="F131" i="18"/>
  <c r="V127" i="18"/>
  <c r="U127" i="18"/>
  <c r="S127" i="18"/>
  <c r="R127" i="18"/>
  <c r="K127" i="18"/>
  <c r="J127" i="18"/>
  <c r="I127" i="18"/>
  <c r="H127" i="18"/>
  <c r="G127" i="18"/>
  <c r="F127" i="18"/>
  <c r="V126" i="18"/>
  <c r="U126" i="18"/>
  <c r="S126" i="18"/>
  <c r="R126" i="18"/>
  <c r="K126" i="18"/>
  <c r="J126" i="18"/>
  <c r="I126" i="18"/>
  <c r="H126" i="18"/>
  <c r="G126" i="18"/>
  <c r="F126" i="18"/>
  <c r="X125" i="18"/>
  <c r="V125" i="18"/>
  <c r="U125" i="18"/>
  <c r="S125" i="18"/>
  <c r="R125" i="18"/>
  <c r="M125" i="18"/>
  <c r="L125" i="18"/>
  <c r="K125" i="18"/>
  <c r="J125" i="18"/>
  <c r="I125" i="18"/>
  <c r="H125" i="18"/>
  <c r="G125" i="18"/>
  <c r="F125" i="18"/>
  <c r="V120" i="18"/>
  <c r="U120" i="18"/>
  <c r="S120" i="18"/>
  <c r="R120" i="18"/>
  <c r="J120" i="18"/>
  <c r="I120" i="18"/>
  <c r="G120" i="18"/>
  <c r="F120" i="18"/>
  <c r="V119" i="18"/>
  <c r="U119" i="18"/>
  <c r="S119" i="18"/>
  <c r="R119" i="18"/>
  <c r="J119" i="18"/>
  <c r="I119" i="18"/>
  <c r="G119" i="18"/>
  <c r="F119" i="18"/>
  <c r="X118" i="18"/>
  <c r="V118" i="18"/>
  <c r="U118" i="18"/>
  <c r="S118" i="18"/>
  <c r="R118" i="18"/>
  <c r="L118" i="18"/>
  <c r="J118" i="18"/>
  <c r="I118" i="18"/>
  <c r="G118" i="18"/>
  <c r="F118" i="18"/>
  <c r="V114" i="18"/>
  <c r="U114" i="18"/>
  <c r="S114" i="18"/>
  <c r="R114" i="18"/>
  <c r="K114" i="18"/>
  <c r="J114" i="18"/>
  <c r="I114" i="18"/>
  <c r="H114" i="18"/>
  <c r="G114" i="18"/>
  <c r="F114" i="18"/>
  <c r="V113" i="18"/>
  <c r="U113" i="18"/>
  <c r="S113" i="18"/>
  <c r="R113" i="18"/>
  <c r="K113" i="18"/>
  <c r="J113" i="18"/>
  <c r="I113" i="18"/>
  <c r="H113" i="18"/>
  <c r="G113" i="18"/>
  <c r="F113" i="18"/>
  <c r="X112" i="18"/>
  <c r="V112" i="18"/>
  <c r="U112" i="18"/>
  <c r="S112" i="18"/>
  <c r="R112" i="18"/>
  <c r="M112" i="18"/>
  <c r="L112" i="18"/>
  <c r="K112" i="18"/>
  <c r="J112" i="18"/>
  <c r="I112" i="18"/>
  <c r="H112" i="18"/>
  <c r="G112" i="18"/>
  <c r="F112" i="18"/>
  <c r="V107" i="18"/>
  <c r="U107" i="18"/>
  <c r="S107" i="18"/>
  <c r="R107" i="18"/>
  <c r="J107" i="18"/>
  <c r="I107" i="18"/>
  <c r="G107" i="18"/>
  <c r="F107" i="18"/>
  <c r="V106" i="18"/>
  <c r="U106" i="18"/>
  <c r="S106" i="18"/>
  <c r="R106" i="18"/>
  <c r="J106" i="18"/>
  <c r="I106" i="18"/>
  <c r="G106" i="18"/>
  <c r="F106" i="18"/>
  <c r="X105" i="18"/>
  <c r="V105" i="18"/>
  <c r="U105" i="18"/>
  <c r="S105" i="18"/>
  <c r="R105" i="18"/>
  <c r="L105" i="18"/>
  <c r="J105" i="18"/>
  <c r="I105" i="18"/>
  <c r="G105" i="18"/>
  <c r="F105" i="18"/>
  <c r="V101" i="18"/>
  <c r="U101" i="18"/>
  <c r="S101" i="18"/>
  <c r="R101" i="18"/>
  <c r="K101" i="18"/>
  <c r="J101" i="18"/>
  <c r="I101" i="18"/>
  <c r="H101" i="18"/>
  <c r="G101" i="18"/>
  <c r="F101" i="18"/>
  <c r="V100" i="18"/>
  <c r="U100" i="18"/>
  <c r="S100" i="18"/>
  <c r="R100" i="18"/>
  <c r="K100" i="18"/>
  <c r="J100" i="18"/>
  <c r="I100" i="18"/>
  <c r="H100" i="18"/>
  <c r="G100" i="18"/>
  <c r="F100" i="18"/>
  <c r="X99" i="18"/>
  <c r="V99" i="18"/>
  <c r="U99" i="18"/>
  <c r="S99" i="18"/>
  <c r="R99" i="18"/>
  <c r="M99" i="18"/>
  <c r="L99" i="18"/>
  <c r="K99" i="18"/>
  <c r="J99" i="18"/>
  <c r="I99" i="18"/>
  <c r="H99" i="18"/>
  <c r="G99" i="18"/>
  <c r="F99" i="18"/>
  <c r="V94" i="18"/>
  <c r="U94" i="18"/>
  <c r="S94" i="18"/>
  <c r="R94" i="18"/>
  <c r="J94" i="18"/>
  <c r="I94" i="18"/>
  <c r="G94" i="18"/>
  <c r="F94" i="18"/>
  <c r="V93" i="18"/>
  <c r="U93" i="18"/>
  <c r="S93" i="18"/>
  <c r="R93" i="18"/>
  <c r="J93" i="18"/>
  <c r="I93" i="18"/>
  <c r="G93" i="18"/>
  <c r="F93" i="18"/>
  <c r="X92" i="18"/>
  <c r="V92" i="18"/>
  <c r="U92" i="18"/>
  <c r="S92" i="18"/>
  <c r="R92" i="18"/>
  <c r="L92" i="18"/>
  <c r="J92" i="18"/>
  <c r="I92" i="18"/>
  <c r="G92" i="18"/>
  <c r="F92" i="18"/>
  <c r="V88" i="18"/>
  <c r="U88" i="18"/>
  <c r="S88" i="18"/>
  <c r="R88" i="18"/>
  <c r="K88" i="18"/>
  <c r="J88" i="18"/>
  <c r="I88" i="18"/>
  <c r="H88" i="18"/>
  <c r="G88" i="18"/>
  <c r="F88" i="18"/>
  <c r="V87" i="18"/>
  <c r="U87" i="18"/>
  <c r="S87" i="18"/>
  <c r="R87" i="18"/>
  <c r="K87" i="18"/>
  <c r="J87" i="18"/>
  <c r="I87" i="18"/>
  <c r="H87" i="18"/>
  <c r="G87" i="18"/>
  <c r="F87" i="18"/>
  <c r="X86" i="18"/>
  <c r="V86" i="18"/>
  <c r="U86" i="18"/>
  <c r="S86" i="18"/>
  <c r="R86" i="18"/>
  <c r="M86" i="18"/>
  <c r="L86" i="18"/>
  <c r="K86" i="18"/>
  <c r="J86" i="18"/>
  <c r="I86" i="18"/>
  <c r="H86" i="18"/>
  <c r="G86" i="18"/>
  <c r="F86" i="18"/>
  <c r="V81" i="18"/>
  <c r="U81" i="18"/>
  <c r="S81" i="18"/>
  <c r="R81" i="18"/>
  <c r="J81" i="18"/>
  <c r="I81" i="18"/>
  <c r="G81" i="18"/>
  <c r="F81" i="18"/>
  <c r="V80" i="18"/>
  <c r="U80" i="18"/>
  <c r="S80" i="18"/>
  <c r="R80" i="18"/>
  <c r="J80" i="18"/>
  <c r="I80" i="18"/>
  <c r="G80" i="18"/>
  <c r="F80" i="18"/>
  <c r="X79" i="18"/>
  <c r="V79" i="18"/>
  <c r="U79" i="18"/>
  <c r="S79" i="18"/>
  <c r="R79" i="18"/>
  <c r="L79" i="18"/>
  <c r="J79" i="18"/>
  <c r="I79" i="18"/>
  <c r="G79" i="18"/>
  <c r="F79" i="18"/>
  <c r="V75" i="18"/>
  <c r="U75" i="18"/>
  <c r="S75" i="18"/>
  <c r="R75" i="18"/>
  <c r="K75" i="18"/>
  <c r="J75" i="18"/>
  <c r="I75" i="18"/>
  <c r="H75" i="18"/>
  <c r="G75" i="18"/>
  <c r="F75" i="18"/>
  <c r="V74" i="18"/>
  <c r="U74" i="18"/>
  <c r="S74" i="18"/>
  <c r="R74" i="18"/>
  <c r="K74" i="18"/>
  <c r="J74" i="18"/>
  <c r="I74" i="18"/>
  <c r="H74" i="18"/>
  <c r="G74" i="18"/>
  <c r="F74" i="18"/>
  <c r="X73" i="18"/>
  <c r="V73" i="18"/>
  <c r="U73" i="18"/>
  <c r="S73" i="18"/>
  <c r="R73" i="18"/>
  <c r="M73" i="18"/>
  <c r="L73" i="18"/>
  <c r="K73" i="18"/>
  <c r="J73" i="18"/>
  <c r="I73" i="18"/>
  <c r="H73" i="18"/>
  <c r="G73" i="18"/>
  <c r="F73" i="18"/>
  <c r="V263" i="17"/>
  <c r="U263" i="17"/>
  <c r="S263" i="17"/>
  <c r="R263" i="17"/>
  <c r="J263" i="17"/>
  <c r="I263" i="17"/>
  <c r="G263" i="17"/>
  <c r="F263" i="17"/>
  <c r="V262" i="17"/>
  <c r="U262" i="17"/>
  <c r="S262" i="17"/>
  <c r="R262" i="17"/>
  <c r="J262" i="17"/>
  <c r="I262" i="17"/>
  <c r="G262" i="17"/>
  <c r="F262" i="17"/>
  <c r="X261" i="17"/>
  <c r="V261" i="17"/>
  <c r="U261" i="17"/>
  <c r="S261" i="17"/>
  <c r="R261" i="17"/>
  <c r="L261" i="17"/>
  <c r="J261" i="17"/>
  <c r="I261" i="17"/>
  <c r="G261" i="17"/>
  <c r="F261" i="17"/>
  <c r="V257" i="17"/>
  <c r="U257" i="17"/>
  <c r="S257" i="17"/>
  <c r="R257" i="17"/>
  <c r="K257" i="17"/>
  <c r="J257" i="17"/>
  <c r="I257" i="17"/>
  <c r="H257" i="17"/>
  <c r="G257" i="17"/>
  <c r="F257" i="17"/>
  <c r="V256" i="17"/>
  <c r="U256" i="17"/>
  <c r="S256" i="17"/>
  <c r="R256" i="17"/>
  <c r="K256" i="17"/>
  <c r="J256" i="17"/>
  <c r="I256" i="17"/>
  <c r="H256" i="17"/>
  <c r="G256" i="17"/>
  <c r="F256" i="17"/>
  <c r="X255" i="17"/>
  <c r="V255" i="17"/>
  <c r="U255" i="17"/>
  <c r="S255" i="17"/>
  <c r="R255" i="17"/>
  <c r="M255" i="17"/>
  <c r="L255" i="17"/>
  <c r="K255" i="17"/>
  <c r="J255" i="17"/>
  <c r="I255" i="17"/>
  <c r="H255" i="17"/>
  <c r="G255" i="17"/>
  <c r="F255" i="17"/>
  <c r="V250" i="17"/>
  <c r="U250" i="17"/>
  <c r="S250" i="17"/>
  <c r="R250" i="17"/>
  <c r="J250" i="17"/>
  <c r="I250" i="17"/>
  <c r="G250" i="17"/>
  <c r="F250" i="17"/>
  <c r="V249" i="17"/>
  <c r="U249" i="17"/>
  <c r="S249" i="17"/>
  <c r="R249" i="17"/>
  <c r="J249" i="17"/>
  <c r="I249" i="17"/>
  <c r="G249" i="17"/>
  <c r="F249" i="17"/>
  <c r="X248" i="17"/>
  <c r="V248" i="17"/>
  <c r="U248" i="17"/>
  <c r="S248" i="17"/>
  <c r="R248" i="17"/>
  <c r="L248" i="17"/>
  <c r="J248" i="17"/>
  <c r="I248" i="17"/>
  <c r="G248" i="17"/>
  <c r="F248" i="17"/>
  <c r="V244" i="17"/>
  <c r="U244" i="17"/>
  <c r="S244" i="17"/>
  <c r="R244" i="17"/>
  <c r="K244" i="17"/>
  <c r="J244" i="17"/>
  <c r="I244" i="17"/>
  <c r="H244" i="17"/>
  <c r="G244" i="17"/>
  <c r="F244" i="17"/>
  <c r="V243" i="17"/>
  <c r="U243" i="17"/>
  <c r="S243" i="17"/>
  <c r="R243" i="17"/>
  <c r="K243" i="17"/>
  <c r="J243" i="17"/>
  <c r="I243" i="17"/>
  <c r="H243" i="17"/>
  <c r="G243" i="17"/>
  <c r="F243" i="17"/>
  <c r="X242" i="17"/>
  <c r="V242" i="17"/>
  <c r="U242" i="17"/>
  <c r="S242" i="17"/>
  <c r="R242" i="17"/>
  <c r="M242" i="17"/>
  <c r="L242" i="17"/>
  <c r="K242" i="17"/>
  <c r="J242" i="17"/>
  <c r="I242" i="17"/>
  <c r="H242" i="17"/>
  <c r="G242" i="17"/>
  <c r="F242" i="17"/>
  <c r="V237" i="17"/>
  <c r="U237" i="17"/>
  <c r="S237" i="17"/>
  <c r="R237" i="17"/>
  <c r="J237" i="17"/>
  <c r="I237" i="17"/>
  <c r="G237" i="17"/>
  <c r="F237" i="17"/>
  <c r="V236" i="17"/>
  <c r="U236" i="17"/>
  <c r="S236" i="17"/>
  <c r="R236" i="17"/>
  <c r="J236" i="17"/>
  <c r="I236" i="17"/>
  <c r="G236" i="17"/>
  <c r="F236" i="17"/>
  <c r="X235" i="17"/>
  <c r="V235" i="17"/>
  <c r="U235" i="17"/>
  <c r="S235" i="17"/>
  <c r="R235" i="17"/>
  <c r="L235" i="17"/>
  <c r="J235" i="17"/>
  <c r="I235" i="17"/>
  <c r="G235" i="17"/>
  <c r="F235" i="17"/>
  <c r="V231" i="17"/>
  <c r="U231" i="17"/>
  <c r="S231" i="17"/>
  <c r="R231" i="17"/>
  <c r="K231" i="17"/>
  <c r="J231" i="17"/>
  <c r="I231" i="17"/>
  <c r="H231" i="17"/>
  <c r="G231" i="17"/>
  <c r="F231" i="17"/>
  <c r="V230" i="17"/>
  <c r="U230" i="17"/>
  <c r="S230" i="17"/>
  <c r="R230" i="17"/>
  <c r="K230" i="17"/>
  <c r="J230" i="17"/>
  <c r="I230" i="17"/>
  <c r="H230" i="17"/>
  <c r="G230" i="17"/>
  <c r="F230" i="17"/>
  <c r="X229" i="17"/>
  <c r="V229" i="17"/>
  <c r="U229" i="17"/>
  <c r="S229" i="17"/>
  <c r="R229" i="17"/>
  <c r="M229" i="17"/>
  <c r="L229" i="17"/>
  <c r="K229" i="17"/>
  <c r="J229" i="17"/>
  <c r="I229" i="17"/>
  <c r="H229" i="17"/>
  <c r="G229" i="17"/>
  <c r="F229" i="17"/>
  <c r="V224" i="17"/>
  <c r="U224" i="17"/>
  <c r="S224" i="17"/>
  <c r="R224" i="17"/>
  <c r="J224" i="17"/>
  <c r="I224" i="17"/>
  <c r="G224" i="17"/>
  <c r="F224" i="17"/>
  <c r="V223" i="17"/>
  <c r="U223" i="17"/>
  <c r="S223" i="17"/>
  <c r="R223" i="17"/>
  <c r="J223" i="17"/>
  <c r="I223" i="17"/>
  <c r="G223" i="17"/>
  <c r="F223" i="17"/>
  <c r="X222" i="17"/>
  <c r="V222" i="17"/>
  <c r="U222" i="17"/>
  <c r="S222" i="17"/>
  <c r="R222" i="17"/>
  <c r="L222" i="17"/>
  <c r="J222" i="17"/>
  <c r="I222" i="17"/>
  <c r="G222" i="17"/>
  <c r="F222" i="17"/>
  <c r="V218" i="17"/>
  <c r="U218" i="17"/>
  <c r="S218" i="17"/>
  <c r="R218" i="17"/>
  <c r="K218" i="17"/>
  <c r="J218" i="17"/>
  <c r="I218" i="17"/>
  <c r="H218" i="17"/>
  <c r="G218" i="17"/>
  <c r="F218" i="17"/>
  <c r="V217" i="17"/>
  <c r="U217" i="17"/>
  <c r="S217" i="17"/>
  <c r="R217" i="17"/>
  <c r="K217" i="17"/>
  <c r="J217" i="17"/>
  <c r="I217" i="17"/>
  <c r="H217" i="17"/>
  <c r="G217" i="17"/>
  <c r="F217" i="17"/>
  <c r="X216" i="17"/>
  <c r="V216" i="17"/>
  <c r="U216" i="17"/>
  <c r="S216" i="17"/>
  <c r="R216" i="17"/>
  <c r="M216" i="17"/>
  <c r="L216" i="17"/>
  <c r="K216" i="17"/>
  <c r="J216" i="17"/>
  <c r="I216" i="17"/>
  <c r="H216" i="17"/>
  <c r="G216" i="17"/>
  <c r="F216" i="17"/>
  <c r="V211" i="17"/>
  <c r="U211" i="17"/>
  <c r="S211" i="17"/>
  <c r="R211" i="17"/>
  <c r="J211" i="17"/>
  <c r="I211" i="17"/>
  <c r="G211" i="17"/>
  <c r="F211" i="17"/>
  <c r="V210" i="17"/>
  <c r="U210" i="17"/>
  <c r="S210" i="17"/>
  <c r="R210" i="17"/>
  <c r="J210" i="17"/>
  <c r="I210" i="17"/>
  <c r="G210" i="17"/>
  <c r="F210" i="17"/>
  <c r="X209" i="17"/>
  <c r="V209" i="17"/>
  <c r="U209" i="17"/>
  <c r="S209" i="17"/>
  <c r="R209" i="17"/>
  <c r="L209" i="17"/>
  <c r="J209" i="17"/>
  <c r="I209" i="17"/>
  <c r="G209" i="17"/>
  <c r="F209" i="17"/>
  <c r="V205" i="17"/>
  <c r="U205" i="17"/>
  <c r="S205" i="17"/>
  <c r="R205" i="17"/>
  <c r="K205" i="17"/>
  <c r="J205" i="17"/>
  <c r="I205" i="17"/>
  <c r="H205" i="17"/>
  <c r="G205" i="17"/>
  <c r="F205" i="17"/>
  <c r="V204" i="17"/>
  <c r="U204" i="17"/>
  <c r="S204" i="17"/>
  <c r="R204" i="17"/>
  <c r="K204" i="17"/>
  <c r="J204" i="17"/>
  <c r="I204" i="17"/>
  <c r="H204" i="17"/>
  <c r="G204" i="17"/>
  <c r="F204" i="17"/>
  <c r="X203" i="17"/>
  <c r="V203" i="17"/>
  <c r="U203" i="17"/>
  <c r="S203" i="17"/>
  <c r="R203" i="17"/>
  <c r="M203" i="17"/>
  <c r="L203" i="17"/>
  <c r="K203" i="17"/>
  <c r="J203" i="17"/>
  <c r="I203" i="17"/>
  <c r="H203" i="17"/>
  <c r="G203" i="17"/>
  <c r="F203" i="17"/>
  <c r="V198" i="17"/>
  <c r="U198" i="17"/>
  <c r="S198" i="17"/>
  <c r="R198" i="17"/>
  <c r="J198" i="17"/>
  <c r="I198" i="17"/>
  <c r="G198" i="17"/>
  <c r="F198" i="17"/>
  <c r="V197" i="17"/>
  <c r="U197" i="17"/>
  <c r="S197" i="17"/>
  <c r="R197" i="17"/>
  <c r="J197" i="17"/>
  <c r="I197" i="17"/>
  <c r="G197" i="17"/>
  <c r="F197" i="17"/>
  <c r="X196" i="17"/>
  <c r="V196" i="17"/>
  <c r="U196" i="17"/>
  <c r="S196" i="17"/>
  <c r="R196" i="17"/>
  <c r="L196" i="17"/>
  <c r="J196" i="17"/>
  <c r="I196" i="17"/>
  <c r="G196" i="17"/>
  <c r="F196" i="17"/>
  <c r="V192" i="17"/>
  <c r="U192" i="17"/>
  <c r="S192" i="17"/>
  <c r="R192" i="17"/>
  <c r="K192" i="17"/>
  <c r="J192" i="17"/>
  <c r="I192" i="17"/>
  <c r="H192" i="17"/>
  <c r="G192" i="17"/>
  <c r="F192" i="17"/>
  <c r="V191" i="17"/>
  <c r="U191" i="17"/>
  <c r="S191" i="17"/>
  <c r="R191" i="17"/>
  <c r="K191" i="17"/>
  <c r="J191" i="17"/>
  <c r="I191" i="17"/>
  <c r="H191" i="17"/>
  <c r="G191" i="17"/>
  <c r="F191" i="17"/>
  <c r="X190" i="17"/>
  <c r="V190" i="17"/>
  <c r="U190" i="17"/>
  <c r="S190" i="17"/>
  <c r="R190" i="17"/>
  <c r="M190" i="17"/>
  <c r="L190" i="17"/>
  <c r="K190" i="17"/>
  <c r="J190" i="17"/>
  <c r="I190" i="17"/>
  <c r="H190" i="17"/>
  <c r="G190" i="17"/>
  <c r="F190" i="17"/>
  <c r="V185" i="17"/>
  <c r="U185" i="17"/>
  <c r="S185" i="17"/>
  <c r="R185" i="17"/>
  <c r="J185" i="17"/>
  <c r="I185" i="17"/>
  <c r="G185" i="17"/>
  <c r="F185" i="17"/>
  <c r="V184" i="17"/>
  <c r="U184" i="17"/>
  <c r="S184" i="17"/>
  <c r="R184" i="17"/>
  <c r="J184" i="17"/>
  <c r="I184" i="17"/>
  <c r="G184" i="17"/>
  <c r="F184" i="17"/>
  <c r="X183" i="17"/>
  <c r="V183" i="17"/>
  <c r="U183" i="17"/>
  <c r="S183" i="17"/>
  <c r="R183" i="17"/>
  <c r="L183" i="17"/>
  <c r="J183" i="17"/>
  <c r="I183" i="17"/>
  <c r="G183" i="17"/>
  <c r="F183" i="17"/>
  <c r="V179" i="17"/>
  <c r="U179" i="17"/>
  <c r="S179" i="17"/>
  <c r="R179" i="17"/>
  <c r="K179" i="17"/>
  <c r="J179" i="17"/>
  <c r="I179" i="17"/>
  <c r="H179" i="17"/>
  <c r="G179" i="17"/>
  <c r="F179" i="17"/>
  <c r="V178" i="17"/>
  <c r="U178" i="17"/>
  <c r="S178" i="17"/>
  <c r="R178" i="17"/>
  <c r="K178" i="17"/>
  <c r="J178" i="17"/>
  <c r="I178" i="17"/>
  <c r="H178" i="17"/>
  <c r="G178" i="17"/>
  <c r="F178" i="17"/>
  <c r="X177" i="17"/>
  <c r="V177" i="17"/>
  <c r="U177" i="17"/>
  <c r="S177" i="17"/>
  <c r="R177" i="17"/>
  <c r="M177" i="17"/>
  <c r="L177" i="17"/>
  <c r="K177" i="17"/>
  <c r="J177" i="17"/>
  <c r="I177" i="17"/>
  <c r="H177" i="17"/>
  <c r="G177" i="17"/>
  <c r="F177" i="17"/>
  <c r="V172" i="17"/>
  <c r="U172" i="17"/>
  <c r="S172" i="17"/>
  <c r="R172" i="17"/>
  <c r="J172" i="17"/>
  <c r="I172" i="17"/>
  <c r="G172" i="17"/>
  <c r="F172" i="17"/>
  <c r="V171" i="17"/>
  <c r="U171" i="17"/>
  <c r="S171" i="17"/>
  <c r="R171" i="17"/>
  <c r="J171" i="17"/>
  <c r="I171" i="17"/>
  <c r="G171" i="17"/>
  <c r="F171" i="17"/>
  <c r="X170" i="17"/>
  <c r="V170" i="17"/>
  <c r="U170" i="17"/>
  <c r="S170" i="17"/>
  <c r="R170" i="17"/>
  <c r="L170" i="17"/>
  <c r="J170" i="17"/>
  <c r="I170" i="17"/>
  <c r="G170" i="17"/>
  <c r="F170" i="17"/>
  <c r="V166" i="17"/>
  <c r="U166" i="17"/>
  <c r="S166" i="17"/>
  <c r="R166" i="17"/>
  <c r="K166" i="17"/>
  <c r="J166" i="17"/>
  <c r="I166" i="17"/>
  <c r="H166" i="17"/>
  <c r="G166" i="17"/>
  <c r="F166" i="17"/>
  <c r="V165" i="17"/>
  <c r="U165" i="17"/>
  <c r="S165" i="17"/>
  <c r="R165" i="17"/>
  <c r="K165" i="17"/>
  <c r="J165" i="17"/>
  <c r="I165" i="17"/>
  <c r="H165" i="17"/>
  <c r="G165" i="17"/>
  <c r="F165" i="17"/>
  <c r="X164" i="17"/>
  <c r="V164" i="17"/>
  <c r="U164" i="17"/>
  <c r="S164" i="17"/>
  <c r="R164" i="17"/>
  <c r="M164" i="17"/>
  <c r="L164" i="17"/>
  <c r="K164" i="17"/>
  <c r="J164" i="17"/>
  <c r="I164" i="17"/>
  <c r="H164" i="17"/>
  <c r="G164" i="17"/>
  <c r="F164" i="17"/>
  <c r="V159" i="17"/>
  <c r="U159" i="17"/>
  <c r="S159" i="17"/>
  <c r="R159" i="17"/>
  <c r="J159" i="17"/>
  <c r="I159" i="17"/>
  <c r="G159" i="17"/>
  <c r="F159" i="17"/>
  <c r="V158" i="17"/>
  <c r="U158" i="17"/>
  <c r="S158" i="17"/>
  <c r="R158" i="17"/>
  <c r="J158" i="17"/>
  <c r="I158" i="17"/>
  <c r="G158" i="17"/>
  <c r="F158" i="17"/>
  <c r="X157" i="17"/>
  <c r="V157" i="17"/>
  <c r="U157" i="17"/>
  <c r="S157" i="17"/>
  <c r="R157" i="17"/>
  <c r="L157" i="17"/>
  <c r="J157" i="17"/>
  <c r="I157" i="17"/>
  <c r="G157" i="17"/>
  <c r="F157" i="17"/>
  <c r="V153" i="17"/>
  <c r="U153" i="17"/>
  <c r="S153" i="17"/>
  <c r="R153" i="17"/>
  <c r="K153" i="17"/>
  <c r="J153" i="17"/>
  <c r="I153" i="17"/>
  <c r="H153" i="17"/>
  <c r="G153" i="17"/>
  <c r="F153" i="17"/>
  <c r="V152" i="17"/>
  <c r="U152" i="17"/>
  <c r="S152" i="17"/>
  <c r="R152" i="17"/>
  <c r="K152" i="17"/>
  <c r="J152" i="17"/>
  <c r="I152" i="17"/>
  <c r="H152" i="17"/>
  <c r="G152" i="17"/>
  <c r="F152" i="17"/>
  <c r="X151" i="17"/>
  <c r="V151" i="17"/>
  <c r="U151" i="17"/>
  <c r="S151" i="17"/>
  <c r="R151" i="17"/>
  <c r="M151" i="17"/>
  <c r="L151" i="17"/>
  <c r="K151" i="17"/>
  <c r="J151" i="17"/>
  <c r="I151" i="17"/>
  <c r="H151" i="17"/>
  <c r="G151" i="17"/>
  <c r="F151" i="17"/>
  <c r="V146" i="17"/>
  <c r="U146" i="17"/>
  <c r="S146" i="17"/>
  <c r="R146" i="17"/>
  <c r="J146" i="17"/>
  <c r="I146" i="17"/>
  <c r="G146" i="17"/>
  <c r="F146" i="17"/>
  <c r="V145" i="17"/>
  <c r="U145" i="17"/>
  <c r="S145" i="17"/>
  <c r="R145" i="17"/>
  <c r="J145" i="17"/>
  <c r="I145" i="17"/>
  <c r="G145" i="17"/>
  <c r="F145" i="17"/>
  <c r="X144" i="17"/>
  <c r="V144" i="17"/>
  <c r="U144" i="17"/>
  <c r="S144" i="17"/>
  <c r="R144" i="17"/>
  <c r="L144" i="17"/>
  <c r="J144" i="17"/>
  <c r="I144" i="17"/>
  <c r="G144" i="17"/>
  <c r="F144" i="17"/>
  <c r="V140" i="17"/>
  <c r="U140" i="17"/>
  <c r="S140" i="17"/>
  <c r="R140" i="17"/>
  <c r="K140" i="17"/>
  <c r="J140" i="17"/>
  <c r="I140" i="17"/>
  <c r="H140" i="17"/>
  <c r="G140" i="17"/>
  <c r="F140" i="17"/>
  <c r="V139" i="17"/>
  <c r="U139" i="17"/>
  <c r="S139" i="17"/>
  <c r="R139" i="17"/>
  <c r="K139" i="17"/>
  <c r="J139" i="17"/>
  <c r="I139" i="17"/>
  <c r="H139" i="17"/>
  <c r="G139" i="17"/>
  <c r="F139" i="17"/>
  <c r="X138" i="17"/>
  <c r="V138" i="17"/>
  <c r="U138" i="17"/>
  <c r="S138" i="17"/>
  <c r="R138" i="17"/>
  <c r="M138" i="17"/>
  <c r="L138" i="17"/>
  <c r="K138" i="17"/>
  <c r="J138" i="17"/>
  <c r="I138" i="17"/>
  <c r="H138" i="17"/>
  <c r="G138" i="17"/>
  <c r="F138" i="17"/>
  <c r="V133" i="17"/>
  <c r="U133" i="17"/>
  <c r="S133" i="17"/>
  <c r="R133" i="17"/>
  <c r="J133" i="17"/>
  <c r="I133" i="17"/>
  <c r="G133" i="17"/>
  <c r="F133" i="17"/>
  <c r="V132" i="17"/>
  <c r="U132" i="17"/>
  <c r="S132" i="17"/>
  <c r="R132" i="17"/>
  <c r="J132" i="17"/>
  <c r="I132" i="17"/>
  <c r="G132" i="17"/>
  <c r="F132" i="17"/>
  <c r="X131" i="17"/>
  <c r="V131" i="17"/>
  <c r="U131" i="17"/>
  <c r="S131" i="17"/>
  <c r="R131" i="17"/>
  <c r="L131" i="17"/>
  <c r="J131" i="17"/>
  <c r="I131" i="17"/>
  <c r="G131" i="17"/>
  <c r="F131" i="17"/>
  <c r="V127" i="17"/>
  <c r="U127" i="17"/>
  <c r="S127" i="17"/>
  <c r="R127" i="17"/>
  <c r="K127" i="17"/>
  <c r="J127" i="17"/>
  <c r="I127" i="17"/>
  <c r="H127" i="17"/>
  <c r="G127" i="17"/>
  <c r="F127" i="17"/>
  <c r="V126" i="17"/>
  <c r="U126" i="17"/>
  <c r="S126" i="17"/>
  <c r="R126" i="17"/>
  <c r="K126" i="17"/>
  <c r="J126" i="17"/>
  <c r="I126" i="17"/>
  <c r="H126" i="17"/>
  <c r="G126" i="17"/>
  <c r="F126" i="17"/>
  <c r="X125" i="17"/>
  <c r="V125" i="17"/>
  <c r="U125" i="17"/>
  <c r="S125" i="17"/>
  <c r="R125" i="17"/>
  <c r="M125" i="17"/>
  <c r="L125" i="17"/>
  <c r="K125" i="17"/>
  <c r="J125" i="17"/>
  <c r="I125" i="17"/>
  <c r="H125" i="17"/>
  <c r="G125" i="17"/>
  <c r="F125" i="17"/>
  <c r="V120" i="17"/>
  <c r="U120" i="17"/>
  <c r="S120" i="17"/>
  <c r="R120" i="17"/>
  <c r="J120" i="17"/>
  <c r="I120" i="17"/>
  <c r="G120" i="17"/>
  <c r="F120" i="17"/>
  <c r="V119" i="17"/>
  <c r="U119" i="17"/>
  <c r="S119" i="17"/>
  <c r="R119" i="17"/>
  <c r="J119" i="17"/>
  <c r="I119" i="17"/>
  <c r="G119" i="17"/>
  <c r="F119" i="17"/>
  <c r="X118" i="17"/>
  <c r="V118" i="17"/>
  <c r="U118" i="17"/>
  <c r="S118" i="17"/>
  <c r="R118" i="17"/>
  <c r="L118" i="17"/>
  <c r="J118" i="17"/>
  <c r="I118" i="17"/>
  <c r="G118" i="17"/>
  <c r="F118" i="17"/>
  <c r="V114" i="17"/>
  <c r="U114" i="17"/>
  <c r="S114" i="17"/>
  <c r="R114" i="17"/>
  <c r="K114" i="17"/>
  <c r="J114" i="17"/>
  <c r="I114" i="17"/>
  <c r="H114" i="17"/>
  <c r="G114" i="17"/>
  <c r="F114" i="17"/>
  <c r="V113" i="17"/>
  <c r="U113" i="17"/>
  <c r="S113" i="17"/>
  <c r="R113" i="17"/>
  <c r="K113" i="17"/>
  <c r="J113" i="17"/>
  <c r="I113" i="17"/>
  <c r="H113" i="17"/>
  <c r="G113" i="17"/>
  <c r="F113" i="17"/>
  <c r="X112" i="17"/>
  <c r="V112" i="17"/>
  <c r="U112" i="17"/>
  <c r="S112" i="17"/>
  <c r="R112" i="17"/>
  <c r="M112" i="17"/>
  <c r="L112" i="17"/>
  <c r="K112" i="17"/>
  <c r="J112" i="17"/>
  <c r="I112" i="17"/>
  <c r="H112" i="17"/>
  <c r="G112" i="17"/>
  <c r="F112" i="17"/>
  <c r="V107" i="17"/>
  <c r="U107" i="17"/>
  <c r="S107" i="17"/>
  <c r="R107" i="17"/>
  <c r="J107" i="17"/>
  <c r="I107" i="17"/>
  <c r="G107" i="17"/>
  <c r="F107" i="17"/>
  <c r="V106" i="17"/>
  <c r="U106" i="17"/>
  <c r="S106" i="17"/>
  <c r="R106" i="17"/>
  <c r="J106" i="17"/>
  <c r="I106" i="17"/>
  <c r="G106" i="17"/>
  <c r="F106" i="17"/>
  <c r="X105" i="17"/>
  <c r="V105" i="17"/>
  <c r="U105" i="17"/>
  <c r="S105" i="17"/>
  <c r="R105" i="17"/>
  <c r="L105" i="17"/>
  <c r="J105" i="17"/>
  <c r="I105" i="17"/>
  <c r="G105" i="17"/>
  <c r="F105" i="17"/>
  <c r="V101" i="17"/>
  <c r="U101" i="17"/>
  <c r="S101" i="17"/>
  <c r="R101" i="17"/>
  <c r="K101" i="17"/>
  <c r="J101" i="17"/>
  <c r="I101" i="17"/>
  <c r="H101" i="17"/>
  <c r="G101" i="17"/>
  <c r="F101" i="17"/>
  <c r="V100" i="17"/>
  <c r="U100" i="17"/>
  <c r="S100" i="17"/>
  <c r="R100" i="17"/>
  <c r="K100" i="17"/>
  <c r="J100" i="17"/>
  <c r="I100" i="17"/>
  <c r="H100" i="17"/>
  <c r="G100" i="17"/>
  <c r="F100" i="17"/>
  <c r="X99" i="17"/>
  <c r="V99" i="17"/>
  <c r="U99" i="17"/>
  <c r="S99" i="17"/>
  <c r="R99" i="17"/>
  <c r="M99" i="17"/>
  <c r="L99" i="17"/>
  <c r="K99" i="17"/>
  <c r="J99" i="17"/>
  <c r="I99" i="17"/>
  <c r="H99" i="17"/>
  <c r="G99" i="17"/>
  <c r="F99" i="17"/>
  <c r="V94" i="17"/>
  <c r="U94" i="17"/>
  <c r="S94" i="17"/>
  <c r="R94" i="17"/>
  <c r="J94" i="17"/>
  <c r="I94" i="17"/>
  <c r="G94" i="17"/>
  <c r="F94" i="17"/>
  <c r="V93" i="17"/>
  <c r="U93" i="17"/>
  <c r="S93" i="17"/>
  <c r="R93" i="17"/>
  <c r="J93" i="17"/>
  <c r="I93" i="17"/>
  <c r="G93" i="17"/>
  <c r="F93" i="17"/>
  <c r="X92" i="17"/>
  <c r="V92" i="17"/>
  <c r="U92" i="17"/>
  <c r="S92" i="17"/>
  <c r="R92" i="17"/>
  <c r="L92" i="17"/>
  <c r="J92" i="17"/>
  <c r="I92" i="17"/>
  <c r="G92" i="17"/>
  <c r="F92" i="17"/>
  <c r="V88" i="17"/>
  <c r="U88" i="17"/>
  <c r="S88" i="17"/>
  <c r="R88" i="17"/>
  <c r="K88" i="17"/>
  <c r="J88" i="17"/>
  <c r="I88" i="17"/>
  <c r="H88" i="17"/>
  <c r="G88" i="17"/>
  <c r="F88" i="17"/>
  <c r="V87" i="17"/>
  <c r="U87" i="17"/>
  <c r="S87" i="17"/>
  <c r="R87" i="17"/>
  <c r="K87" i="17"/>
  <c r="J87" i="17"/>
  <c r="I87" i="17"/>
  <c r="H87" i="17"/>
  <c r="G87" i="17"/>
  <c r="F87" i="17"/>
  <c r="X86" i="17"/>
  <c r="V86" i="17"/>
  <c r="U86" i="17"/>
  <c r="S86" i="17"/>
  <c r="R86" i="17"/>
  <c r="M86" i="17"/>
  <c r="L86" i="17"/>
  <c r="K86" i="17"/>
  <c r="J86" i="17"/>
  <c r="I86" i="17"/>
  <c r="H86" i="17"/>
  <c r="G86" i="17"/>
  <c r="F86" i="17"/>
  <c r="V81" i="17"/>
  <c r="U81" i="17"/>
  <c r="S81" i="17"/>
  <c r="R81" i="17"/>
  <c r="J81" i="17"/>
  <c r="I81" i="17"/>
  <c r="G81" i="17"/>
  <c r="F81" i="17"/>
  <c r="V80" i="17"/>
  <c r="U80" i="17"/>
  <c r="S80" i="17"/>
  <c r="R80" i="17"/>
  <c r="J80" i="17"/>
  <c r="I80" i="17"/>
  <c r="G80" i="17"/>
  <c r="F80" i="17"/>
  <c r="X79" i="17"/>
  <c r="V79" i="17"/>
  <c r="U79" i="17"/>
  <c r="S79" i="17"/>
  <c r="R79" i="17"/>
  <c r="L79" i="17"/>
  <c r="J79" i="17"/>
  <c r="I79" i="17"/>
  <c r="G79" i="17"/>
  <c r="F79" i="17"/>
  <c r="V75" i="17"/>
  <c r="U75" i="17"/>
  <c r="S75" i="17"/>
  <c r="R75" i="17"/>
  <c r="K75" i="17"/>
  <c r="J75" i="17"/>
  <c r="I75" i="17"/>
  <c r="H75" i="17"/>
  <c r="G75" i="17"/>
  <c r="F75" i="17"/>
  <c r="V74" i="17"/>
  <c r="U74" i="17"/>
  <c r="S74" i="17"/>
  <c r="R74" i="17"/>
  <c r="K74" i="17"/>
  <c r="J74" i="17"/>
  <c r="I74" i="17"/>
  <c r="H74" i="17"/>
  <c r="G74" i="17"/>
  <c r="F74" i="17"/>
  <c r="X73" i="17"/>
  <c r="V73" i="17"/>
  <c r="U73" i="17"/>
  <c r="S73" i="17"/>
  <c r="R73" i="17"/>
  <c r="M73" i="17"/>
  <c r="L73" i="17"/>
  <c r="K73" i="17"/>
  <c r="J73" i="17"/>
  <c r="I73" i="17"/>
  <c r="H73" i="17"/>
  <c r="G73" i="17"/>
  <c r="F73" i="17"/>
  <c r="V263" i="16"/>
  <c r="U263" i="16"/>
  <c r="S263" i="16"/>
  <c r="R263" i="16"/>
  <c r="J263" i="16"/>
  <c r="I263" i="16"/>
  <c r="G263" i="16"/>
  <c r="F263" i="16"/>
  <c r="V262" i="16"/>
  <c r="U262" i="16"/>
  <c r="S262" i="16"/>
  <c r="R262" i="16"/>
  <c r="J262" i="16"/>
  <c r="I262" i="16"/>
  <c r="G262" i="16"/>
  <c r="F262" i="16"/>
  <c r="X261" i="16"/>
  <c r="V261" i="16"/>
  <c r="U261" i="16"/>
  <c r="S261" i="16"/>
  <c r="R261" i="16"/>
  <c r="L261" i="16"/>
  <c r="J261" i="16"/>
  <c r="I261" i="16"/>
  <c r="G261" i="16"/>
  <c r="F261" i="16"/>
  <c r="V257" i="16"/>
  <c r="U257" i="16"/>
  <c r="S257" i="16"/>
  <c r="R257" i="16"/>
  <c r="K257" i="16"/>
  <c r="J257" i="16"/>
  <c r="I257" i="16"/>
  <c r="H257" i="16"/>
  <c r="G257" i="16"/>
  <c r="F257" i="16"/>
  <c r="V256" i="16"/>
  <c r="U256" i="16"/>
  <c r="S256" i="16"/>
  <c r="R256" i="16"/>
  <c r="K256" i="16"/>
  <c r="J256" i="16"/>
  <c r="I256" i="16"/>
  <c r="H256" i="16"/>
  <c r="G256" i="16"/>
  <c r="F256" i="16"/>
  <c r="X255" i="16"/>
  <c r="V255" i="16"/>
  <c r="U255" i="16"/>
  <c r="S255" i="16"/>
  <c r="R255" i="16"/>
  <c r="M255" i="16"/>
  <c r="L255" i="16"/>
  <c r="K255" i="16"/>
  <c r="J255" i="16"/>
  <c r="I255" i="16"/>
  <c r="H255" i="16"/>
  <c r="G255" i="16"/>
  <c r="F255" i="16"/>
  <c r="V250" i="16"/>
  <c r="U250" i="16"/>
  <c r="S250" i="16"/>
  <c r="R250" i="16"/>
  <c r="J250" i="16"/>
  <c r="I250" i="16"/>
  <c r="G250" i="16"/>
  <c r="F250" i="16"/>
  <c r="V249" i="16"/>
  <c r="U249" i="16"/>
  <c r="S249" i="16"/>
  <c r="R249" i="16"/>
  <c r="J249" i="16"/>
  <c r="I249" i="16"/>
  <c r="G249" i="16"/>
  <c r="F249" i="16"/>
  <c r="X248" i="16"/>
  <c r="V248" i="16"/>
  <c r="U248" i="16"/>
  <c r="S248" i="16"/>
  <c r="R248" i="16"/>
  <c r="L248" i="16"/>
  <c r="J248" i="16"/>
  <c r="I248" i="16"/>
  <c r="G248" i="16"/>
  <c r="F248" i="16"/>
  <c r="V244" i="16"/>
  <c r="U244" i="16"/>
  <c r="S244" i="16"/>
  <c r="R244" i="16"/>
  <c r="K244" i="16"/>
  <c r="J244" i="16"/>
  <c r="I244" i="16"/>
  <c r="H244" i="16"/>
  <c r="G244" i="16"/>
  <c r="F244" i="16"/>
  <c r="V243" i="16"/>
  <c r="U243" i="16"/>
  <c r="S243" i="16"/>
  <c r="R243" i="16"/>
  <c r="K243" i="16"/>
  <c r="J243" i="16"/>
  <c r="I243" i="16"/>
  <c r="H243" i="16"/>
  <c r="G243" i="16"/>
  <c r="F243" i="16"/>
  <c r="X242" i="16"/>
  <c r="V242" i="16"/>
  <c r="U242" i="16"/>
  <c r="S242" i="16"/>
  <c r="R242" i="16"/>
  <c r="M242" i="16"/>
  <c r="L242" i="16"/>
  <c r="K242" i="16"/>
  <c r="J242" i="16"/>
  <c r="I242" i="16"/>
  <c r="H242" i="16"/>
  <c r="G242" i="16"/>
  <c r="F242" i="16"/>
  <c r="V237" i="16"/>
  <c r="U237" i="16"/>
  <c r="S237" i="16"/>
  <c r="R237" i="16"/>
  <c r="J237" i="16"/>
  <c r="I237" i="16"/>
  <c r="G237" i="16"/>
  <c r="F237" i="16"/>
  <c r="V236" i="16"/>
  <c r="U236" i="16"/>
  <c r="S236" i="16"/>
  <c r="R236" i="16"/>
  <c r="J236" i="16"/>
  <c r="I236" i="16"/>
  <c r="G236" i="16"/>
  <c r="F236" i="16"/>
  <c r="X235" i="16"/>
  <c r="V235" i="16"/>
  <c r="U235" i="16"/>
  <c r="S235" i="16"/>
  <c r="R235" i="16"/>
  <c r="L235" i="16"/>
  <c r="J235" i="16"/>
  <c r="I235" i="16"/>
  <c r="G235" i="16"/>
  <c r="F235" i="16"/>
  <c r="V231" i="16"/>
  <c r="U231" i="16"/>
  <c r="S231" i="16"/>
  <c r="R231" i="16"/>
  <c r="K231" i="16"/>
  <c r="J231" i="16"/>
  <c r="I231" i="16"/>
  <c r="H231" i="16"/>
  <c r="G231" i="16"/>
  <c r="F231" i="16"/>
  <c r="V230" i="16"/>
  <c r="U230" i="16"/>
  <c r="S230" i="16"/>
  <c r="R230" i="16"/>
  <c r="K230" i="16"/>
  <c r="J230" i="16"/>
  <c r="I230" i="16"/>
  <c r="H230" i="16"/>
  <c r="G230" i="16"/>
  <c r="F230" i="16"/>
  <c r="X229" i="16"/>
  <c r="V229" i="16"/>
  <c r="U229" i="16"/>
  <c r="S229" i="16"/>
  <c r="R229" i="16"/>
  <c r="M229" i="16"/>
  <c r="L229" i="16"/>
  <c r="K229" i="16"/>
  <c r="J229" i="16"/>
  <c r="I229" i="16"/>
  <c r="H229" i="16"/>
  <c r="G229" i="16"/>
  <c r="F229" i="16"/>
  <c r="V224" i="16"/>
  <c r="U224" i="16"/>
  <c r="S224" i="16"/>
  <c r="R224" i="16"/>
  <c r="J224" i="16"/>
  <c r="I224" i="16"/>
  <c r="G224" i="16"/>
  <c r="F224" i="16"/>
  <c r="V223" i="16"/>
  <c r="U223" i="16"/>
  <c r="S223" i="16"/>
  <c r="R223" i="16"/>
  <c r="J223" i="16"/>
  <c r="I223" i="16"/>
  <c r="G223" i="16"/>
  <c r="F223" i="16"/>
  <c r="X222" i="16"/>
  <c r="V222" i="16"/>
  <c r="U222" i="16"/>
  <c r="S222" i="16"/>
  <c r="R222" i="16"/>
  <c r="L222" i="16"/>
  <c r="J222" i="16"/>
  <c r="I222" i="16"/>
  <c r="G222" i="16"/>
  <c r="F222" i="16"/>
  <c r="V218" i="16"/>
  <c r="U218" i="16"/>
  <c r="S218" i="16"/>
  <c r="R218" i="16"/>
  <c r="K218" i="16"/>
  <c r="J218" i="16"/>
  <c r="I218" i="16"/>
  <c r="H218" i="16"/>
  <c r="G218" i="16"/>
  <c r="F218" i="16"/>
  <c r="V217" i="16"/>
  <c r="U217" i="16"/>
  <c r="S217" i="16"/>
  <c r="R217" i="16"/>
  <c r="K217" i="16"/>
  <c r="J217" i="16"/>
  <c r="I217" i="16"/>
  <c r="H217" i="16"/>
  <c r="G217" i="16"/>
  <c r="F217" i="16"/>
  <c r="X216" i="16"/>
  <c r="V216" i="16"/>
  <c r="U216" i="16"/>
  <c r="S216" i="16"/>
  <c r="R216" i="16"/>
  <c r="M216" i="16"/>
  <c r="L216" i="16"/>
  <c r="K216" i="16"/>
  <c r="J216" i="16"/>
  <c r="I216" i="16"/>
  <c r="H216" i="16"/>
  <c r="G216" i="16"/>
  <c r="F216" i="16"/>
  <c r="V211" i="16"/>
  <c r="U211" i="16"/>
  <c r="S211" i="16"/>
  <c r="R211" i="16"/>
  <c r="J211" i="16"/>
  <c r="I211" i="16"/>
  <c r="G211" i="16"/>
  <c r="F211" i="16"/>
  <c r="V210" i="16"/>
  <c r="U210" i="16"/>
  <c r="S210" i="16"/>
  <c r="R210" i="16"/>
  <c r="J210" i="16"/>
  <c r="I210" i="16"/>
  <c r="G210" i="16"/>
  <c r="F210" i="16"/>
  <c r="X209" i="16"/>
  <c r="V209" i="16"/>
  <c r="U209" i="16"/>
  <c r="S209" i="16"/>
  <c r="R209" i="16"/>
  <c r="L209" i="16"/>
  <c r="J209" i="16"/>
  <c r="I209" i="16"/>
  <c r="G209" i="16"/>
  <c r="F209" i="16"/>
  <c r="V205" i="16"/>
  <c r="U205" i="16"/>
  <c r="S205" i="16"/>
  <c r="R205" i="16"/>
  <c r="K205" i="16"/>
  <c r="J205" i="16"/>
  <c r="I205" i="16"/>
  <c r="H205" i="16"/>
  <c r="G205" i="16"/>
  <c r="F205" i="16"/>
  <c r="V204" i="16"/>
  <c r="U204" i="16"/>
  <c r="S204" i="16"/>
  <c r="R204" i="16"/>
  <c r="K204" i="16"/>
  <c r="J204" i="16"/>
  <c r="I204" i="16"/>
  <c r="H204" i="16"/>
  <c r="G204" i="16"/>
  <c r="F204" i="16"/>
  <c r="X203" i="16"/>
  <c r="V203" i="16"/>
  <c r="U203" i="16"/>
  <c r="S203" i="16"/>
  <c r="R203" i="16"/>
  <c r="M203" i="16"/>
  <c r="L203" i="16"/>
  <c r="K203" i="16"/>
  <c r="J203" i="16"/>
  <c r="I203" i="16"/>
  <c r="H203" i="16"/>
  <c r="G203" i="16"/>
  <c r="F203" i="16"/>
  <c r="V198" i="16"/>
  <c r="U198" i="16"/>
  <c r="S198" i="16"/>
  <c r="R198" i="16"/>
  <c r="J198" i="16"/>
  <c r="I198" i="16"/>
  <c r="G198" i="16"/>
  <c r="F198" i="16"/>
  <c r="V197" i="16"/>
  <c r="U197" i="16"/>
  <c r="S197" i="16"/>
  <c r="R197" i="16"/>
  <c r="J197" i="16"/>
  <c r="I197" i="16"/>
  <c r="G197" i="16"/>
  <c r="F197" i="16"/>
  <c r="X196" i="16"/>
  <c r="V196" i="16"/>
  <c r="U196" i="16"/>
  <c r="S196" i="16"/>
  <c r="R196" i="16"/>
  <c r="L196" i="16"/>
  <c r="J196" i="16"/>
  <c r="I196" i="16"/>
  <c r="G196" i="16"/>
  <c r="F196" i="16"/>
  <c r="V192" i="16"/>
  <c r="U192" i="16"/>
  <c r="S192" i="16"/>
  <c r="R192" i="16"/>
  <c r="K192" i="16"/>
  <c r="J192" i="16"/>
  <c r="I192" i="16"/>
  <c r="H192" i="16"/>
  <c r="G192" i="16"/>
  <c r="F192" i="16"/>
  <c r="V191" i="16"/>
  <c r="U191" i="16"/>
  <c r="S191" i="16"/>
  <c r="R191" i="16"/>
  <c r="K191" i="16"/>
  <c r="J191" i="16"/>
  <c r="I191" i="16"/>
  <c r="H191" i="16"/>
  <c r="G191" i="16"/>
  <c r="F191" i="16"/>
  <c r="X190" i="16"/>
  <c r="V190" i="16"/>
  <c r="U190" i="16"/>
  <c r="S190" i="16"/>
  <c r="R190" i="16"/>
  <c r="M190" i="16"/>
  <c r="L190" i="16"/>
  <c r="K190" i="16"/>
  <c r="J190" i="16"/>
  <c r="I190" i="16"/>
  <c r="H190" i="16"/>
  <c r="G190" i="16"/>
  <c r="F190" i="16"/>
  <c r="V185" i="16"/>
  <c r="U185" i="16"/>
  <c r="S185" i="16"/>
  <c r="R185" i="16"/>
  <c r="J185" i="16"/>
  <c r="I185" i="16"/>
  <c r="G185" i="16"/>
  <c r="F185" i="16"/>
  <c r="V184" i="16"/>
  <c r="U184" i="16"/>
  <c r="S184" i="16"/>
  <c r="R184" i="16"/>
  <c r="J184" i="16"/>
  <c r="I184" i="16"/>
  <c r="G184" i="16"/>
  <c r="F184" i="16"/>
  <c r="X183" i="16"/>
  <c r="V183" i="16"/>
  <c r="U183" i="16"/>
  <c r="S183" i="16"/>
  <c r="R183" i="16"/>
  <c r="L183" i="16"/>
  <c r="J183" i="16"/>
  <c r="I183" i="16"/>
  <c r="G183" i="16"/>
  <c r="F183" i="16"/>
  <c r="V179" i="16"/>
  <c r="U179" i="16"/>
  <c r="S179" i="16"/>
  <c r="R179" i="16"/>
  <c r="K179" i="16"/>
  <c r="J179" i="16"/>
  <c r="I179" i="16"/>
  <c r="H179" i="16"/>
  <c r="G179" i="16"/>
  <c r="F179" i="16"/>
  <c r="V178" i="16"/>
  <c r="U178" i="16"/>
  <c r="S178" i="16"/>
  <c r="R178" i="16"/>
  <c r="K178" i="16"/>
  <c r="J178" i="16"/>
  <c r="I178" i="16"/>
  <c r="H178" i="16"/>
  <c r="G178" i="16"/>
  <c r="F178" i="16"/>
  <c r="X177" i="16"/>
  <c r="V177" i="16"/>
  <c r="U177" i="16"/>
  <c r="S177" i="16"/>
  <c r="R177" i="16"/>
  <c r="M177" i="16"/>
  <c r="L177" i="16"/>
  <c r="K177" i="16"/>
  <c r="J177" i="16"/>
  <c r="I177" i="16"/>
  <c r="H177" i="16"/>
  <c r="G177" i="16"/>
  <c r="F177" i="16"/>
  <c r="V172" i="16"/>
  <c r="U172" i="16"/>
  <c r="S172" i="16"/>
  <c r="R172" i="16"/>
  <c r="J172" i="16"/>
  <c r="I172" i="16"/>
  <c r="G172" i="16"/>
  <c r="F172" i="16"/>
  <c r="V171" i="16"/>
  <c r="U171" i="16"/>
  <c r="S171" i="16"/>
  <c r="R171" i="16"/>
  <c r="J171" i="16"/>
  <c r="I171" i="16"/>
  <c r="G171" i="16"/>
  <c r="F171" i="16"/>
  <c r="X170" i="16"/>
  <c r="V170" i="16"/>
  <c r="U170" i="16"/>
  <c r="S170" i="16"/>
  <c r="R170" i="16"/>
  <c r="L170" i="16"/>
  <c r="J170" i="16"/>
  <c r="I170" i="16"/>
  <c r="G170" i="16"/>
  <c r="F170" i="16"/>
  <c r="V166" i="16"/>
  <c r="U166" i="16"/>
  <c r="S166" i="16"/>
  <c r="R166" i="16"/>
  <c r="K166" i="16"/>
  <c r="J166" i="16"/>
  <c r="I166" i="16"/>
  <c r="H166" i="16"/>
  <c r="G166" i="16"/>
  <c r="F166" i="16"/>
  <c r="V165" i="16"/>
  <c r="U165" i="16"/>
  <c r="S165" i="16"/>
  <c r="R165" i="16"/>
  <c r="K165" i="16"/>
  <c r="J165" i="16"/>
  <c r="I165" i="16"/>
  <c r="H165" i="16"/>
  <c r="G165" i="16"/>
  <c r="F165" i="16"/>
  <c r="X164" i="16"/>
  <c r="V164" i="16"/>
  <c r="U164" i="16"/>
  <c r="S164" i="16"/>
  <c r="R164" i="16"/>
  <c r="M164" i="16"/>
  <c r="L164" i="16"/>
  <c r="K164" i="16"/>
  <c r="J164" i="16"/>
  <c r="I164" i="16"/>
  <c r="H164" i="16"/>
  <c r="G164" i="16"/>
  <c r="F164" i="16"/>
  <c r="V159" i="16"/>
  <c r="U159" i="16"/>
  <c r="S159" i="16"/>
  <c r="R159" i="16"/>
  <c r="J159" i="16"/>
  <c r="I159" i="16"/>
  <c r="G159" i="16"/>
  <c r="F159" i="16"/>
  <c r="V158" i="16"/>
  <c r="U158" i="16"/>
  <c r="S158" i="16"/>
  <c r="R158" i="16"/>
  <c r="J158" i="16"/>
  <c r="I158" i="16"/>
  <c r="G158" i="16"/>
  <c r="F158" i="16"/>
  <c r="X157" i="16"/>
  <c r="V157" i="16"/>
  <c r="U157" i="16"/>
  <c r="S157" i="16"/>
  <c r="R157" i="16"/>
  <c r="L157" i="16"/>
  <c r="J157" i="16"/>
  <c r="I157" i="16"/>
  <c r="G157" i="16"/>
  <c r="F157" i="16"/>
  <c r="V153" i="16"/>
  <c r="U153" i="16"/>
  <c r="S153" i="16"/>
  <c r="R153" i="16"/>
  <c r="K153" i="16"/>
  <c r="J153" i="16"/>
  <c r="I153" i="16"/>
  <c r="H153" i="16"/>
  <c r="G153" i="16"/>
  <c r="F153" i="16"/>
  <c r="V152" i="16"/>
  <c r="U152" i="16"/>
  <c r="S152" i="16"/>
  <c r="R152" i="16"/>
  <c r="K152" i="16"/>
  <c r="J152" i="16"/>
  <c r="I152" i="16"/>
  <c r="H152" i="16"/>
  <c r="G152" i="16"/>
  <c r="F152" i="16"/>
  <c r="X151" i="16"/>
  <c r="V151" i="16"/>
  <c r="U151" i="16"/>
  <c r="S151" i="16"/>
  <c r="R151" i="16"/>
  <c r="M151" i="16"/>
  <c r="L151" i="16"/>
  <c r="K151" i="16"/>
  <c r="J151" i="16"/>
  <c r="I151" i="16"/>
  <c r="H151" i="16"/>
  <c r="G151" i="16"/>
  <c r="F151" i="16"/>
  <c r="V146" i="16"/>
  <c r="U146" i="16"/>
  <c r="S146" i="16"/>
  <c r="R146" i="16"/>
  <c r="J146" i="16"/>
  <c r="I146" i="16"/>
  <c r="G146" i="16"/>
  <c r="F146" i="16"/>
  <c r="V145" i="16"/>
  <c r="U145" i="16"/>
  <c r="S145" i="16"/>
  <c r="R145" i="16"/>
  <c r="J145" i="16"/>
  <c r="I145" i="16"/>
  <c r="G145" i="16"/>
  <c r="F145" i="16"/>
  <c r="X144" i="16"/>
  <c r="V144" i="16"/>
  <c r="U144" i="16"/>
  <c r="S144" i="16"/>
  <c r="R144" i="16"/>
  <c r="L144" i="16"/>
  <c r="J144" i="16"/>
  <c r="I144" i="16"/>
  <c r="G144" i="16"/>
  <c r="F144" i="16"/>
  <c r="V140" i="16"/>
  <c r="U140" i="16"/>
  <c r="S140" i="16"/>
  <c r="R140" i="16"/>
  <c r="K140" i="16"/>
  <c r="J140" i="16"/>
  <c r="I140" i="16"/>
  <c r="H140" i="16"/>
  <c r="G140" i="16"/>
  <c r="F140" i="16"/>
  <c r="V139" i="16"/>
  <c r="U139" i="16"/>
  <c r="S139" i="16"/>
  <c r="R139" i="16"/>
  <c r="K139" i="16"/>
  <c r="J139" i="16"/>
  <c r="I139" i="16"/>
  <c r="H139" i="16"/>
  <c r="G139" i="16"/>
  <c r="F139" i="16"/>
  <c r="X138" i="16"/>
  <c r="V138" i="16"/>
  <c r="U138" i="16"/>
  <c r="S138" i="16"/>
  <c r="R138" i="16"/>
  <c r="M138" i="16"/>
  <c r="L138" i="16"/>
  <c r="K138" i="16"/>
  <c r="J138" i="16"/>
  <c r="I138" i="16"/>
  <c r="H138" i="16"/>
  <c r="G138" i="16"/>
  <c r="F138" i="16"/>
  <c r="V133" i="16"/>
  <c r="U133" i="16"/>
  <c r="S133" i="16"/>
  <c r="R133" i="16"/>
  <c r="J133" i="16"/>
  <c r="I133" i="16"/>
  <c r="G133" i="16"/>
  <c r="F133" i="16"/>
  <c r="V132" i="16"/>
  <c r="U132" i="16"/>
  <c r="S132" i="16"/>
  <c r="R132" i="16"/>
  <c r="J132" i="16"/>
  <c r="I132" i="16"/>
  <c r="G132" i="16"/>
  <c r="F132" i="16"/>
  <c r="X131" i="16"/>
  <c r="V131" i="16"/>
  <c r="U131" i="16"/>
  <c r="S131" i="16"/>
  <c r="R131" i="16"/>
  <c r="L131" i="16"/>
  <c r="J131" i="16"/>
  <c r="I131" i="16"/>
  <c r="G131" i="16"/>
  <c r="F131" i="16"/>
  <c r="V127" i="16"/>
  <c r="U127" i="16"/>
  <c r="S127" i="16"/>
  <c r="R127" i="16"/>
  <c r="K127" i="16"/>
  <c r="J127" i="16"/>
  <c r="I127" i="16"/>
  <c r="H127" i="16"/>
  <c r="G127" i="16"/>
  <c r="F127" i="16"/>
  <c r="V126" i="16"/>
  <c r="U126" i="16"/>
  <c r="S126" i="16"/>
  <c r="R126" i="16"/>
  <c r="K126" i="16"/>
  <c r="J126" i="16"/>
  <c r="I126" i="16"/>
  <c r="H126" i="16"/>
  <c r="G126" i="16"/>
  <c r="F126" i="16"/>
  <c r="X125" i="16"/>
  <c r="V125" i="16"/>
  <c r="U125" i="16"/>
  <c r="S125" i="16"/>
  <c r="R125" i="16"/>
  <c r="M125" i="16"/>
  <c r="L125" i="16"/>
  <c r="K125" i="16"/>
  <c r="J125" i="16"/>
  <c r="I125" i="16"/>
  <c r="H125" i="16"/>
  <c r="G125" i="16"/>
  <c r="F125" i="16"/>
  <c r="V120" i="16"/>
  <c r="U120" i="16"/>
  <c r="S120" i="16"/>
  <c r="R120" i="16"/>
  <c r="J120" i="16"/>
  <c r="I120" i="16"/>
  <c r="G120" i="16"/>
  <c r="F120" i="16"/>
  <c r="V119" i="16"/>
  <c r="U119" i="16"/>
  <c r="S119" i="16"/>
  <c r="R119" i="16"/>
  <c r="J119" i="16"/>
  <c r="I119" i="16"/>
  <c r="G119" i="16"/>
  <c r="F119" i="16"/>
  <c r="X118" i="16"/>
  <c r="V118" i="16"/>
  <c r="U118" i="16"/>
  <c r="S118" i="16"/>
  <c r="R118" i="16"/>
  <c r="L118" i="16"/>
  <c r="J118" i="16"/>
  <c r="I118" i="16"/>
  <c r="G118" i="16"/>
  <c r="F118" i="16"/>
  <c r="V114" i="16"/>
  <c r="U114" i="16"/>
  <c r="S114" i="16"/>
  <c r="R114" i="16"/>
  <c r="K114" i="16"/>
  <c r="J114" i="16"/>
  <c r="I114" i="16"/>
  <c r="H114" i="16"/>
  <c r="G114" i="16"/>
  <c r="F114" i="16"/>
  <c r="V113" i="16"/>
  <c r="U113" i="16"/>
  <c r="S113" i="16"/>
  <c r="R113" i="16"/>
  <c r="K113" i="16"/>
  <c r="J113" i="16"/>
  <c r="I113" i="16"/>
  <c r="H113" i="16"/>
  <c r="G113" i="16"/>
  <c r="F113" i="16"/>
  <c r="X112" i="16"/>
  <c r="V112" i="16"/>
  <c r="U112" i="16"/>
  <c r="S112" i="16"/>
  <c r="R112" i="16"/>
  <c r="M112" i="16"/>
  <c r="L112" i="16"/>
  <c r="K112" i="16"/>
  <c r="J112" i="16"/>
  <c r="I112" i="16"/>
  <c r="H112" i="16"/>
  <c r="G112" i="16"/>
  <c r="F112" i="16"/>
  <c r="V107" i="16"/>
  <c r="U107" i="16"/>
  <c r="S107" i="16"/>
  <c r="R107" i="16"/>
  <c r="J107" i="16"/>
  <c r="I107" i="16"/>
  <c r="G107" i="16"/>
  <c r="F107" i="16"/>
  <c r="V106" i="16"/>
  <c r="U106" i="16"/>
  <c r="S106" i="16"/>
  <c r="R106" i="16"/>
  <c r="J106" i="16"/>
  <c r="I106" i="16"/>
  <c r="G106" i="16"/>
  <c r="F106" i="16"/>
  <c r="X105" i="16"/>
  <c r="V105" i="16"/>
  <c r="U105" i="16"/>
  <c r="S105" i="16"/>
  <c r="R105" i="16"/>
  <c r="L105" i="16"/>
  <c r="J105" i="16"/>
  <c r="I105" i="16"/>
  <c r="G105" i="16"/>
  <c r="F105" i="16"/>
  <c r="V101" i="16"/>
  <c r="U101" i="16"/>
  <c r="S101" i="16"/>
  <c r="R101" i="16"/>
  <c r="K101" i="16"/>
  <c r="J101" i="16"/>
  <c r="I101" i="16"/>
  <c r="H101" i="16"/>
  <c r="G101" i="16"/>
  <c r="F101" i="16"/>
  <c r="V100" i="16"/>
  <c r="U100" i="16"/>
  <c r="S100" i="16"/>
  <c r="R100" i="16"/>
  <c r="K100" i="16"/>
  <c r="J100" i="16"/>
  <c r="I100" i="16"/>
  <c r="H100" i="16"/>
  <c r="G100" i="16"/>
  <c r="F100" i="16"/>
  <c r="X99" i="16"/>
  <c r="V99" i="16"/>
  <c r="U99" i="16"/>
  <c r="S99" i="16"/>
  <c r="R99" i="16"/>
  <c r="M99" i="16"/>
  <c r="L99" i="16"/>
  <c r="K99" i="16"/>
  <c r="J99" i="16"/>
  <c r="I99" i="16"/>
  <c r="H99" i="16"/>
  <c r="G99" i="16"/>
  <c r="F99" i="16"/>
  <c r="V94" i="16"/>
  <c r="U94" i="16"/>
  <c r="S94" i="16"/>
  <c r="R94" i="16"/>
  <c r="J94" i="16"/>
  <c r="I94" i="16"/>
  <c r="G94" i="16"/>
  <c r="F94" i="16"/>
  <c r="V93" i="16"/>
  <c r="U93" i="16"/>
  <c r="S93" i="16"/>
  <c r="R93" i="16"/>
  <c r="J93" i="16"/>
  <c r="I93" i="16"/>
  <c r="G93" i="16"/>
  <c r="F93" i="16"/>
  <c r="X92" i="16"/>
  <c r="V92" i="16"/>
  <c r="U92" i="16"/>
  <c r="S92" i="16"/>
  <c r="R92" i="16"/>
  <c r="L92" i="16"/>
  <c r="J92" i="16"/>
  <c r="I92" i="16"/>
  <c r="G92" i="16"/>
  <c r="F92" i="16"/>
  <c r="V88" i="16"/>
  <c r="U88" i="16"/>
  <c r="S88" i="16"/>
  <c r="R88" i="16"/>
  <c r="K88" i="16"/>
  <c r="J88" i="16"/>
  <c r="I88" i="16"/>
  <c r="H88" i="16"/>
  <c r="G88" i="16"/>
  <c r="F88" i="16"/>
  <c r="V87" i="16"/>
  <c r="U87" i="16"/>
  <c r="S87" i="16"/>
  <c r="R87" i="16"/>
  <c r="K87" i="16"/>
  <c r="J87" i="16"/>
  <c r="I87" i="16"/>
  <c r="H87" i="16"/>
  <c r="G87" i="16"/>
  <c r="F87" i="16"/>
  <c r="X86" i="16"/>
  <c r="V86" i="16"/>
  <c r="U86" i="16"/>
  <c r="S86" i="16"/>
  <c r="R86" i="16"/>
  <c r="M86" i="16"/>
  <c r="L86" i="16"/>
  <c r="K86" i="16"/>
  <c r="J86" i="16"/>
  <c r="I86" i="16"/>
  <c r="H86" i="16"/>
  <c r="G86" i="16"/>
  <c r="F86" i="16"/>
  <c r="V81" i="16"/>
  <c r="U81" i="16"/>
  <c r="S81" i="16"/>
  <c r="R81" i="16"/>
  <c r="J81" i="16"/>
  <c r="I81" i="16"/>
  <c r="G81" i="16"/>
  <c r="F81" i="16"/>
  <c r="V80" i="16"/>
  <c r="U80" i="16"/>
  <c r="S80" i="16"/>
  <c r="R80" i="16"/>
  <c r="J80" i="16"/>
  <c r="I80" i="16"/>
  <c r="G80" i="16"/>
  <c r="F80" i="16"/>
  <c r="X79" i="16"/>
  <c r="V79" i="16"/>
  <c r="U79" i="16"/>
  <c r="S79" i="16"/>
  <c r="R79" i="16"/>
  <c r="L79" i="16"/>
  <c r="J79" i="16"/>
  <c r="I79" i="16"/>
  <c r="G79" i="16"/>
  <c r="F79" i="16"/>
  <c r="V75" i="16"/>
  <c r="U75" i="16"/>
  <c r="S75" i="16"/>
  <c r="R75" i="16"/>
  <c r="K75" i="16"/>
  <c r="J75" i="16"/>
  <c r="I75" i="16"/>
  <c r="H75" i="16"/>
  <c r="G75" i="16"/>
  <c r="F75" i="16"/>
  <c r="V74" i="16"/>
  <c r="U74" i="16"/>
  <c r="S74" i="16"/>
  <c r="R74" i="16"/>
  <c r="K74" i="16"/>
  <c r="J74" i="16"/>
  <c r="I74" i="16"/>
  <c r="H74" i="16"/>
  <c r="G74" i="16"/>
  <c r="F74" i="16"/>
  <c r="X73" i="16"/>
  <c r="V73" i="16"/>
  <c r="U73" i="16"/>
  <c r="S73" i="16"/>
  <c r="R73" i="16"/>
  <c r="M73" i="16"/>
  <c r="L73" i="16"/>
  <c r="K73" i="16"/>
  <c r="J73" i="16"/>
  <c r="I73" i="16"/>
  <c r="H73" i="16"/>
  <c r="G73" i="16"/>
  <c r="F73" i="16"/>
  <c r="V263" i="15"/>
  <c r="U263" i="15"/>
  <c r="S263" i="15"/>
  <c r="R263" i="15"/>
  <c r="J263" i="15"/>
  <c r="I263" i="15"/>
  <c r="G263" i="15"/>
  <c r="F263" i="15"/>
  <c r="V262" i="15"/>
  <c r="U262" i="15"/>
  <c r="S262" i="15"/>
  <c r="R262" i="15"/>
  <c r="J262" i="15"/>
  <c r="I262" i="15"/>
  <c r="G262" i="15"/>
  <c r="F262" i="15"/>
  <c r="X261" i="15"/>
  <c r="V261" i="15"/>
  <c r="U261" i="15"/>
  <c r="S261" i="15"/>
  <c r="R261" i="15"/>
  <c r="L261" i="15"/>
  <c r="J261" i="15"/>
  <c r="I261" i="15"/>
  <c r="G261" i="15"/>
  <c r="F261" i="15"/>
  <c r="V257" i="15"/>
  <c r="U257" i="15"/>
  <c r="S257" i="15"/>
  <c r="R257" i="15"/>
  <c r="K257" i="15"/>
  <c r="J257" i="15"/>
  <c r="I257" i="15"/>
  <c r="H257" i="15"/>
  <c r="G257" i="15"/>
  <c r="F257" i="15"/>
  <c r="V256" i="15"/>
  <c r="U256" i="15"/>
  <c r="S256" i="15"/>
  <c r="R256" i="15"/>
  <c r="K256" i="15"/>
  <c r="J256" i="15"/>
  <c r="I256" i="15"/>
  <c r="H256" i="15"/>
  <c r="G256" i="15"/>
  <c r="F256" i="15"/>
  <c r="X255" i="15"/>
  <c r="V255" i="15"/>
  <c r="U255" i="15"/>
  <c r="S255" i="15"/>
  <c r="R255" i="15"/>
  <c r="M255" i="15"/>
  <c r="L255" i="15"/>
  <c r="K255" i="15"/>
  <c r="J255" i="15"/>
  <c r="I255" i="15"/>
  <c r="H255" i="15"/>
  <c r="G255" i="15"/>
  <c r="F255" i="15"/>
  <c r="V250" i="15"/>
  <c r="U250" i="15"/>
  <c r="S250" i="15"/>
  <c r="R250" i="15"/>
  <c r="J250" i="15"/>
  <c r="I250" i="15"/>
  <c r="G250" i="15"/>
  <c r="F250" i="15"/>
  <c r="V249" i="15"/>
  <c r="U249" i="15"/>
  <c r="S249" i="15"/>
  <c r="R249" i="15"/>
  <c r="J249" i="15"/>
  <c r="I249" i="15"/>
  <c r="G249" i="15"/>
  <c r="F249" i="15"/>
  <c r="X248" i="15"/>
  <c r="V248" i="15"/>
  <c r="U248" i="15"/>
  <c r="S248" i="15"/>
  <c r="R248" i="15"/>
  <c r="L248" i="15"/>
  <c r="J248" i="15"/>
  <c r="I248" i="15"/>
  <c r="G248" i="15"/>
  <c r="F248" i="15"/>
  <c r="V244" i="15"/>
  <c r="U244" i="15"/>
  <c r="S244" i="15"/>
  <c r="R244" i="15"/>
  <c r="K244" i="15"/>
  <c r="J244" i="15"/>
  <c r="I244" i="15"/>
  <c r="H244" i="15"/>
  <c r="G244" i="15"/>
  <c r="F244" i="15"/>
  <c r="V243" i="15"/>
  <c r="U243" i="15"/>
  <c r="S243" i="15"/>
  <c r="R243" i="15"/>
  <c r="K243" i="15"/>
  <c r="J243" i="15"/>
  <c r="I243" i="15"/>
  <c r="H243" i="15"/>
  <c r="G243" i="15"/>
  <c r="F243" i="15"/>
  <c r="X242" i="15"/>
  <c r="V242" i="15"/>
  <c r="U242" i="15"/>
  <c r="S242" i="15"/>
  <c r="R242" i="15"/>
  <c r="M242" i="15"/>
  <c r="L242" i="15"/>
  <c r="K242" i="15"/>
  <c r="J242" i="15"/>
  <c r="I242" i="15"/>
  <c r="H242" i="15"/>
  <c r="G242" i="15"/>
  <c r="F242" i="15"/>
  <c r="V237" i="15"/>
  <c r="U237" i="15"/>
  <c r="S237" i="15"/>
  <c r="R237" i="15"/>
  <c r="J237" i="15"/>
  <c r="I237" i="15"/>
  <c r="G237" i="15"/>
  <c r="F237" i="15"/>
  <c r="V236" i="15"/>
  <c r="U236" i="15"/>
  <c r="S236" i="15"/>
  <c r="R236" i="15"/>
  <c r="J236" i="15"/>
  <c r="I236" i="15"/>
  <c r="G236" i="15"/>
  <c r="F236" i="15"/>
  <c r="X235" i="15"/>
  <c r="V235" i="15"/>
  <c r="U235" i="15"/>
  <c r="S235" i="15"/>
  <c r="R235" i="15"/>
  <c r="L235" i="15"/>
  <c r="J235" i="15"/>
  <c r="I235" i="15"/>
  <c r="G235" i="15"/>
  <c r="F235" i="15"/>
  <c r="V231" i="15"/>
  <c r="U231" i="15"/>
  <c r="S231" i="15"/>
  <c r="R231" i="15"/>
  <c r="K231" i="15"/>
  <c r="J231" i="15"/>
  <c r="I231" i="15"/>
  <c r="H231" i="15"/>
  <c r="G231" i="15"/>
  <c r="F231" i="15"/>
  <c r="V230" i="15"/>
  <c r="U230" i="15"/>
  <c r="S230" i="15"/>
  <c r="R230" i="15"/>
  <c r="K230" i="15"/>
  <c r="J230" i="15"/>
  <c r="I230" i="15"/>
  <c r="H230" i="15"/>
  <c r="G230" i="15"/>
  <c r="F230" i="15"/>
  <c r="X229" i="15"/>
  <c r="V229" i="15"/>
  <c r="U229" i="15"/>
  <c r="S229" i="15"/>
  <c r="R229" i="15"/>
  <c r="M229" i="15"/>
  <c r="L229" i="15"/>
  <c r="K229" i="15"/>
  <c r="J229" i="15"/>
  <c r="I229" i="15"/>
  <c r="H229" i="15"/>
  <c r="G229" i="15"/>
  <c r="F229" i="15"/>
  <c r="V224" i="15"/>
  <c r="U224" i="15"/>
  <c r="S224" i="15"/>
  <c r="R224" i="15"/>
  <c r="J224" i="15"/>
  <c r="I224" i="15"/>
  <c r="G224" i="15"/>
  <c r="F224" i="15"/>
  <c r="V223" i="15"/>
  <c r="U223" i="15"/>
  <c r="S223" i="15"/>
  <c r="R223" i="15"/>
  <c r="J223" i="15"/>
  <c r="I223" i="15"/>
  <c r="G223" i="15"/>
  <c r="F223" i="15"/>
  <c r="X222" i="15"/>
  <c r="V222" i="15"/>
  <c r="U222" i="15"/>
  <c r="S222" i="15"/>
  <c r="R222" i="15"/>
  <c r="L222" i="15"/>
  <c r="J222" i="15"/>
  <c r="I222" i="15"/>
  <c r="G222" i="15"/>
  <c r="F222" i="15"/>
  <c r="V218" i="15"/>
  <c r="U218" i="15"/>
  <c r="S218" i="15"/>
  <c r="R218" i="15"/>
  <c r="K218" i="15"/>
  <c r="J218" i="15"/>
  <c r="I218" i="15"/>
  <c r="H218" i="15"/>
  <c r="G218" i="15"/>
  <c r="F218" i="15"/>
  <c r="V217" i="15"/>
  <c r="U217" i="15"/>
  <c r="S217" i="15"/>
  <c r="R217" i="15"/>
  <c r="K217" i="15"/>
  <c r="J217" i="15"/>
  <c r="I217" i="15"/>
  <c r="H217" i="15"/>
  <c r="G217" i="15"/>
  <c r="F217" i="15"/>
  <c r="X216" i="15"/>
  <c r="V216" i="15"/>
  <c r="U216" i="15"/>
  <c r="S216" i="15"/>
  <c r="R216" i="15"/>
  <c r="M216" i="15"/>
  <c r="L216" i="15"/>
  <c r="K216" i="15"/>
  <c r="J216" i="15"/>
  <c r="I216" i="15"/>
  <c r="H216" i="15"/>
  <c r="G216" i="15"/>
  <c r="F216" i="15"/>
  <c r="V211" i="15"/>
  <c r="U211" i="15"/>
  <c r="S211" i="15"/>
  <c r="R211" i="15"/>
  <c r="J211" i="15"/>
  <c r="I211" i="15"/>
  <c r="G211" i="15"/>
  <c r="F211" i="15"/>
  <c r="V210" i="15"/>
  <c r="U210" i="15"/>
  <c r="S210" i="15"/>
  <c r="R210" i="15"/>
  <c r="J210" i="15"/>
  <c r="I210" i="15"/>
  <c r="G210" i="15"/>
  <c r="F210" i="15"/>
  <c r="X209" i="15"/>
  <c r="V209" i="15"/>
  <c r="U209" i="15"/>
  <c r="S209" i="15"/>
  <c r="R209" i="15"/>
  <c r="L209" i="15"/>
  <c r="J209" i="15"/>
  <c r="I209" i="15"/>
  <c r="G209" i="15"/>
  <c r="F209" i="15"/>
  <c r="V205" i="15"/>
  <c r="U205" i="15"/>
  <c r="S205" i="15"/>
  <c r="R205" i="15"/>
  <c r="K205" i="15"/>
  <c r="J205" i="15"/>
  <c r="I205" i="15"/>
  <c r="H205" i="15"/>
  <c r="G205" i="15"/>
  <c r="F205" i="15"/>
  <c r="V204" i="15"/>
  <c r="U204" i="15"/>
  <c r="S204" i="15"/>
  <c r="R204" i="15"/>
  <c r="K204" i="15"/>
  <c r="J204" i="15"/>
  <c r="I204" i="15"/>
  <c r="H204" i="15"/>
  <c r="G204" i="15"/>
  <c r="F204" i="15"/>
  <c r="X203" i="15"/>
  <c r="V203" i="15"/>
  <c r="U203" i="15"/>
  <c r="S203" i="15"/>
  <c r="R203" i="15"/>
  <c r="M203" i="15"/>
  <c r="L203" i="15"/>
  <c r="K203" i="15"/>
  <c r="J203" i="15"/>
  <c r="I203" i="15"/>
  <c r="H203" i="15"/>
  <c r="G203" i="15"/>
  <c r="F203" i="15"/>
  <c r="V198" i="15"/>
  <c r="U198" i="15"/>
  <c r="S198" i="15"/>
  <c r="R198" i="15"/>
  <c r="J198" i="15"/>
  <c r="I198" i="15"/>
  <c r="G198" i="15"/>
  <c r="F198" i="15"/>
  <c r="V197" i="15"/>
  <c r="U197" i="15"/>
  <c r="S197" i="15"/>
  <c r="R197" i="15"/>
  <c r="J197" i="15"/>
  <c r="I197" i="15"/>
  <c r="G197" i="15"/>
  <c r="F197" i="15"/>
  <c r="X196" i="15"/>
  <c r="V196" i="15"/>
  <c r="U196" i="15"/>
  <c r="S196" i="15"/>
  <c r="R196" i="15"/>
  <c r="L196" i="15"/>
  <c r="J196" i="15"/>
  <c r="I196" i="15"/>
  <c r="G196" i="15"/>
  <c r="F196" i="15"/>
  <c r="V192" i="15"/>
  <c r="U192" i="15"/>
  <c r="S192" i="15"/>
  <c r="R192" i="15"/>
  <c r="K192" i="15"/>
  <c r="J192" i="15"/>
  <c r="I192" i="15"/>
  <c r="H192" i="15"/>
  <c r="G192" i="15"/>
  <c r="F192" i="15"/>
  <c r="V191" i="15"/>
  <c r="U191" i="15"/>
  <c r="S191" i="15"/>
  <c r="R191" i="15"/>
  <c r="K191" i="15"/>
  <c r="J191" i="15"/>
  <c r="I191" i="15"/>
  <c r="H191" i="15"/>
  <c r="G191" i="15"/>
  <c r="F191" i="15"/>
  <c r="X190" i="15"/>
  <c r="V190" i="15"/>
  <c r="U190" i="15"/>
  <c r="S190" i="15"/>
  <c r="R190" i="15"/>
  <c r="M190" i="15"/>
  <c r="L190" i="15"/>
  <c r="K190" i="15"/>
  <c r="J190" i="15"/>
  <c r="I190" i="15"/>
  <c r="H190" i="15"/>
  <c r="G190" i="15"/>
  <c r="F190" i="15"/>
  <c r="V185" i="15"/>
  <c r="U185" i="15"/>
  <c r="S185" i="15"/>
  <c r="R185" i="15"/>
  <c r="J185" i="15"/>
  <c r="I185" i="15"/>
  <c r="G185" i="15"/>
  <c r="F185" i="15"/>
  <c r="V184" i="15"/>
  <c r="U184" i="15"/>
  <c r="S184" i="15"/>
  <c r="R184" i="15"/>
  <c r="J184" i="15"/>
  <c r="I184" i="15"/>
  <c r="G184" i="15"/>
  <c r="F184" i="15"/>
  <c r="X183" i="15"/>
  <c r="V183" i="15"/>
  <c r="U183" i="15"/>
  <c r="S183" i="15"/>
  <c r="R183" i="15"/>
  <c r="L183" i="15"/>
  <c r="J183" i="15"/>
  <c r="I183" i="15"/>
  <c r="G183" i="15"/>
  <c r="F183" i="15"/>
  <c r="V179" i="15"/>
  <c r="U179" i="15"/>
  <c r="S179" i="15"/>
  <c r="R179" i="15"/>
  <c r="K179" i="15"/>
  <c r="J179" i="15"/>
  <c r="I179" i="15"/>
  <c r="H179" i="15"/>
  <c r="G179" i="15"/>
  <c r="F179" i="15"/>
  <c r="V178" i="15"/>
  <c r="U178" i="15"/>
  <c r="S178" i="15"/>
  <c r="R178" i="15"/>
  <c r="K178" i="15"/>
  <c r="J178" i="15"/>
  <c r="I178" i="15"/>
  <c r="H178" i="15"/>
  <c r="G178" i="15"/>
  <c r="F178" i="15"/>
  <c r="X177" i="15"/>
  <c r="V177" i="15"/>
  <c r="U177" i="15"/>
  <c r="S177" i="15"/>
  <c r="R177" i="15"/>
  <c r="M177" i="15"/>
  <c r="L177" i="15"/>
  <c r="K177" i="15"/>
  <c r="J177" i="15"/>
  <c r="I177" i="15"/>
  <c r="H177" i="15"/>
  <c r="G177" i="15"/>
  <c r="F177" i="15"/>
  <c r="V172" i="15"/>
  <c r="U172" i="15"/>
  <c r="S172" i="15"/>
  <c r="R172" i="15"/>
  <c r="J172" i="15"/>
  <c r="I172" i="15"/>
  <c r="G172" i="15"/>
  <c r="F172" i="15"/>
  <c r="V171" i="15"/>
  <c r="U171" i="15"/>
  <c r="S171" i="15"/>
  <c r="R171" i="15"/>
  <c r="J171" i="15"/>
  <c r="I171" i="15"/>
  <c r="G171" i="15"/>
  <c r="F171" i="15"/>
  <c r="X170" i="15"/>
  <c r="V170" i="15"/>
  <c r="U170" i="15"/>
  <c r="S170" i="15"/>
  <c r="R170" i="15"/>
  <c r="L170" i="15"/>
  <c r="J170" i="15"/>
  <c r="I170" i="15"/>
  <c r="G170" i="15"/>
  <c r="F170" i="15"/>
  <c r="V166" i="15"/>
  <c r="U166" i="15"/>
  <c r="S166" i="15"/>
  <c r="R166" i="15"/>
  <c r="K166" i="15"/>
  <c r="J166" i="15"/>
  <c r="I166" i="15"/>
  <c r="H166" i="15"/>
  <c r="G166" i="15"/>
  <c r="F166" i="15"/>
  <c r="V165" i="15"/>
  <c r="U165" i="15"/>
  <c r="S165" i="15"/>
  <c r="R165" i="15"/>
  <c r="K165" i="15"/>
  <c r="J165" i="15"/>
  <c r="I165" i="15"/>
  <c r="H165" i="15"/>
  <c r="G165" i="15"/>
  <c r="F165" i="15"/>
  <c r="X164" i="15"/>
  <c r="V164" i="15"/>
  <c r="U164" i="15"/>
  <c r="S164" i="15"/>
  <c r="R164" i="15"/>
  <c r="M164" i="15"/>
  <c r="L164" i="15"/>
  <c r="K164" i="15"/>
  <c r="J164" i="15"/>
  <c r="I164" i="15"/>
  <c r="H164" i="15"/>
  <c r="G164" i="15"/>
  <c r="F164" i="15"/>
  <c r="V159" i="15"/>
  <c r="U159" i="15"/>
  <c r="S159" i="15"/>
  <c r="R159" i="15"/>
  <c r="J159" i="15"/>
  <c r="I159" i="15"/>
  <c r="G159" i="15"/>
  <c r="F159" i="15"/>
  <c r="V158" i="15"/>
  <c r="U158" i="15"/>
  <c r="S158" i="15"/>
  <c r="R158" i="15"/>
  <c r="J158" i="15"/>
  <c r="I158" i="15"/>
  <c r="G158" i="15"/>
  <c r="F158" i="15"/>
  <c r="X157" i="15"/>
  <c r="V157" i="15"/>
  <c r="U157" i="15"/>
  <c r="S157" i="15"/>
  <c r="R157" i="15"/>
  <c r="L157" i="15"/>
  <c r="J157" i="15"/>
  <c r="I157" i="15"/>
  <c r="G157" i="15"/>
  <c r="F157" i="15"/>
  <c r="V153" i="15"/>
  <c r="U153" i="15"/>
  <c r="S153" i="15"/>
  <c r="R153" i="15"/>
  <c r="K153" i="15"/>
  <c r="J153" i="15"/>
  <c r="I153" i="15"/>
  <c r="H153" i="15"/>
  <c r="G153" i="15"/>
  <c r="F153" i="15"/>
  <c r="V152" i="15"/>
  <c r="U152" i="15"/>
  <c r="S152" i="15"/>
  <c r="R152" i="15"/>
  <c r="K152" i="15"/>
  <c r="J152" i="15"/>
  <c r="I152" i="15"/>
  <c r="H152" i="15"/>
  <c r="G152" i="15"/>
  <c r="F152" i="15"/>
  <c r="X151" i="15"/>
  <c r="V151" i="15"/>
  <c r="U151" i="15"/>
  <c r="S151" i="15"/>
  <c r="R151" i="15"/>
  <c r="M151" i="15"/>
  <c r="L151" i="15"/>
  <c r="K151" i="15"/>
  <c r="J151" i="15"/>
  <c r="I151" i="15"/>
  <c r="H151" i="15"/>
  <c r="G151" i="15"/>
  <c r="F151" i="15"/>
  <c r="V146" i="15"/>
  <c r="U146" i="15"/>
  <c r="S146" i="15"/>
  <c r="R146" i="15"/>
  <c r="J146" i="15"/>
  <c r="I146" i="15"/>
  <c r="G146" i="15"/>
  <c r="F146" i="15"/>
  <c r="V145" i="15"/>
  <c r="U145" i="15"/>
  <c r="S145" i="15"/>
  <c r="R145" i="15"/>
  <c r="J145" i="15"/>
  <c r="I145" i="15"/>
  <c r="G145" i="15"/>
  <c r="F145" i="15"/>
  <c r="X144" i="15"/>
  <c r="V144" i="15"/>
  <c r="U144" i="15"/>
  <c r="S144" i="15"/>
  <c r="R144" i="15"/>
  <c r="L144" i="15"/>
  <c r="J144" i="15"/>
  <c r="I144" i="15"/>
  <c r="G144" i="15"/>
  <c r="F144" i="15"/>
  <c r="V140" i="15"/>
  <c r="U140" i="15"/>
  <c r="S140" i="15"/>
  <c r="R140" i="15"/>
  <c r="K140" i="15"/>
  <c r="J140" i="15"/>
  <c r="I140" i="15"/>
  <c r="H140" i="15"/>
  <c r="G140" i="15"/>
  <c r="F140" i="15"/>
  <c r="V139" i="15"/>
  <c r="U139" i="15"/>
  <c r="S139" i="15"/>
  <c r="R139" i="15"/>
  <c r="K139" i="15"/>
  <c r="J139" i="15"/>
  <c r="I139" i="15"/>
  <c r="H139" i="15"/>
  <c r="G139" i="15"/>
  <c r="F139" i="15"/>
  <c r="X138" i="15"/>
  <c r="V138" i="15"/>
  <c r="U138" i="15"/>
  <c r="S138" i="15"/>
  <c r="R138" i="15"/>
  <c r="M138" i="15"/>
  <c r="L138" i="15"/>
  <c r="K138" i="15"/>
  <c r="J138" i="15"/>
  <c r="I138" i="15"/>
  <c r="H138" i="15"/>
  <c r="G138" i="15"/>
  <c r="F138" i="15"/>
  <c r="V133" i="15"/>
  <c r="U133" i="15"/>
  <c r="S133" i="15"/>
  <c r="R133" i="15"/>
  <c r="J133" i="15"/>
  <c r="I133" i="15"/>
  <c r="G133" i="15"/>
  <c r="F133" i="15"/>
  <c r="V132" i="15"/>
  <c r="U132" i="15"/>
  <c r="S132" i="15"/>
  <c r="R132" i="15"/>
  <c r="J132" i="15"/>
  <c r="I132" i="15"/>
  <c r="G132" i="15"/>
  <c r="F132" i="15"/>
  <c r="X131" i="15"/>
  <c r="V131" i="15"/>
  <c r="U131" i="15"/>
  <c r="S131" i="15"/>
  <c r="R131" i="15"/>
  <c r="L131" i="15"/>
  <c r="J131" i="15"/>
  <c r="I131" i="15"/>
  <c r="G131" i="15"/>
  <c r="F131" i="15"/>
  <c r="V127" i="15"/>
  <c r="U127" i="15"/>
  <c r="S127" i="15"/>
  <c r="R127" i="15"/>
  <c r="K127" i="15"/>
  <c r="J127" i="15"/>
  <c r="I127" i="15"/>
  <c r="H127" i="15"/>
  <c r="G127" i="15"/>
  <c r="F127" i="15"/>
  <c r="V126" i="15"/>
  <c r="U126" i="15"/>
  <c r="S126" i="15"/>
  <c r="R126" i="15"/>
  <c r="K126" i="15"/>
  <c r="J126" i="15"/>
  <c r="I126" i="15"/>
  <c r="H126" i="15"/>
  <c r="G126" i="15"/>
  <c r="F126" i="15"/>
  <c r="X125" i="15"/>
  <c r="V125" i="15"/>
  <c r="U125" i="15"/>
  <c r="S125" i="15"/>
  <c r="R125" i="15"/>
  <c r="M125" i="15"/>
  <c r="L125" i="15"/>
  <c r="K125" i="15"/>
  <c r="J125" i="15"/>
  <c r="I125" i="15"/>
  <c r="H125" i="15"/>
  <c r="G125" i="15"/>
  <c r="F125" i="15"/>
  <c r="V120" i="15"/>
  <c r="U120" i="15"/>
  <c r="S120" i="15"/>
  <c r="R120" i="15"/>
  <c r="J120" i="15"/>
  <c r="I120" i="15"/>
  <c r="G120" i="15"/>
  <c r="F120" i="15"/>
  <c r="V119" i="15"/>
  <c r="U119" i="15"/>
  <c r="S119" i="15"/>
  <c r="R119" i="15"/>
  <c r="J119" i="15"/>
  <c r="I119" i="15"/>
  <c r="G119" i="15"/>
  <c r="F119" i="15"/>
  <c r="X118" i="15"/>
  <c r="V118" i="15"/>
  <c r="U118" i="15"/>
  <c r="S118" i="15"/>
  <c r="R118" i="15"/>
  <c r="L118" i="15"/>
  <c r="J118" i="15"/>
  <c r="I118" i="15"/>
  <c r="G118" i="15"/>
  <c r="F118" i="15"/>
  <c r="V114" i="15"/>
  <c r="U114" i="15"/>
  <c r="S114" i="15"/>
  <c r="R114" i="15"/>
  <c r="K114" i="15"/>
  <c r="J114" i="15"/>
  <c r="I114" i="15"/>
  <c r="H114" i="15"/>
  <c r="G114" i="15"/>
  <c r="F114" i="15"/>
  <c r="V113" i="15"/>
  <c r="U113" i="15"/>
  <c r="S113" i="15"/>
  <c r="R113" i="15"/>
  <c r="K113" i="15"/>
  <c r="J113" i="15"/>
  <c r="I113" i="15"/>
  <c r="H113" i="15"/>
  <c r="G113" i="15"/>
  <c r="F113" i="15"/>
  <c r="X112" i="15"/>
  <c r="V112" i="15"/>
  <c r="U112" i="15"/>
  <c r="S112" i="15"/>
  <c r="R112" i="15"/>
  <c r="M112" i="15"/>
  <c r="L112" i="15"/>
  <c r="K112" i="15"/>
  <c r="J112" i="15"/>
  <c r="I112" i="15"/>
  <c r="H112" i="15"/>
  <c r="G112" i="15"/>
  <c r="F112" i="15"/>
  <c r="V107" i="15"/>
  <c r="U107" i="15"/>
  <c r="S107" i="15"/>
  <c r="R107" i="15"/>
  <c r="J107" i="15"/>
  <c r="I107" i="15"/>
  <c r="G107" i="15"/>
  <c r="F107" i="15"/>
  <c r="V106" i="15"/>
  <c r="U106" i="15"/>
  <c r="S106" i="15"/>
  <c r="R106" i="15"/>
  <c r="J106" i="15"/>
  <c r="I106" i="15"/>
  <c r="G106" i="15"/>
  <c r="F106" i="15"/>
  <c r="X105" i="15"/>
  <c r="V105" i="15"/>
  <c r="U105" i="15"/>
  <c r="S105" i="15"/>
  <c r="R105" i="15"/>
  <c r="L105" i="15"/>
  <c r="J105" i="15"/>
  <c r="I105" i="15"/>
  <c r="G105" i="15"/>
  <c r="F105" i="15"/>
  <c r="V101" i="15"/>
  <c r="U101" i="15"/>
  <c r="S101" i="15"/>
  <c r="R101" i="15"/>
  <c r="K101" i="15"/>
  <c r="J101" i="15"/>
  <c r="I101" i="15"/>
  <c r="H101" i="15"/>
  <c r="G101" i="15"/>
  <c r="F101" i="15"/>
  <c r="V100" i="15"/>
  <c r="U100" i="15"/>
  <c r="S100" i="15"/>
  <c r="R100" i="15"/>
  <c r="K100" i="15"/>
  <c r="J100" i="15"/>
  <c r="I100" i="15"/>
  <c r="H100" i="15"/>
  <c r="G100" i="15"/>
  <c r="F100" i="15"/>
  <c r="X99" i="15"/>
  <c r="V99" i="15"/>
  <c r="U99" i="15"/>
  <c r="S99" i="15"/>
  <c r="R99" i="15"/>
  <c r="M99" i="15"/>
  <c r="L99" i="15"/>
  <c r="K99" i="15"/>
  <c r="J99" i="15"/>
  <c r="I99" i="15"/>
  <c r="H99" i="15"/>
  <c r="G99" i="15"/>
  <c r="F99" i="15"/>
  <c r="V94" i="15"/>
  <c r="U94" i="15"/>
  <c r="S94" i="15"/>
  <c r="R94" i="15"/>
  <c r="J94" i="15"/>
  <c r="I94" i="15"/>
  <c r="G94" i="15"/>
  <c r="F94" i="15"/>
  <c r="V93" i="15"/>
  <c r="U93" i="15"/>
  <c r="S93" i="15"/>
  <c r="R93" i="15"/>
  <c r="J93" i="15"/>
  <c r="I93" i="15"/>
  <c r="G93" i="15"/>
  <c r="F93" i="15"/>
  <c r="X92" i="15"/>
  <c r="V92" i="15"/>
  <c r="U92" i="15"/>
  <c r="S92" i="15"/>
  <c r="R92" i="15"/>
  <c r="L92" i="15"/>
  <c r="J92" i="15"/>
  <c r="I92" i="15"/>
  <c r="G92" i="15"/>
  <c r="F92" i="15"/>
  <c r="V88" i="15"/>
  <c r="U88" i="15"/>
  <c r="S88" i="15"/>
  <c r="R88" i="15"/>
  <c r="K88" i="15"/>
  <c r="J88" i="15"/>
  <c r="I88" i="15"/>
  <c r="H88" i="15"/>
  <c r="G88" i="15"/>
  <c r="F88" i="15"/>
  <c r="V87" i="15"/>
  <c r="U87" i="15"/>
  <c r="S87" i="15"/>
  <c r="R87" i="15"/>
  <c r="K87" i="15"/>
  <c r="J87" i="15"/>
  <c r="I87" i="15"/>
  <c r="H87" i="15"/>
  <c r="G87" i="15"/>
  <c r="F87" i="15"/>
  <c r="X86" i="15"/>
  <c r="V86" i="15"/>
  <c r="U86" i="15"/>
  <c r="S86" i="15"/>
  <c r="R86" i="15"/>
  <c r="M86" i="15"/>
  <c r="L86" i="15"/>
  <c r="K86" i="15"/>
  <c r="J86" i="15"/>
  <c r="I86" i="15"/>
  <c r="H86" i="15"/>
  <c r="G86" i="15"/>
  <c r="F86" i="15"/>
  <c r="V81" i="15"/>
  <c r="U81" i="15"/>
  <c r="S81" i="15"/>
  <c r="R81" i="15"/>
  <c r="J81" i="15"/>
  <c r="I81" i="15"/>
  <c r="G81" i="15"/>
  <c r="F81" i="15"/>
  <c r="V80" i="15"/>
  <c r="U80" i="15"/>
  <c r="S80" i="15"/>
  <c r="R80" i="15"/>
  <c r="J80" i="15"/>
  <c r="I80" i="15"/>
  <c r="G80" i="15"/>
  <c r="F80" i="15"/>
  <c r="X79" i="15"/>
  <c r="V79" i="15"/>
  <c r="U79" i="15"/>
  <c r="S79" i="15"/>
  <c r="R79" i="15"/>
  <c r="L79" i="15"/>
  <c r="J79" i="15"/>
  <c r="I79" i="15"/>
  <c r="G79" i="15"/>
  <c r="F79" i="15"/>
  <c r="V75" i="15"/>
  <c r="U75" i="15"/>
  <c r="S75" i="15"/>
  <c r="R75" i="15"/>
  <c r="K75" i="15"/>
  <c r="J75" i="15"/>
  <c r="I75" i="15"/>
  <c r="H75" i="15"/>
  <c r="G75" i="15"/>
  <c r="F75" i="15"/>
  <c r="V74" i="15"/>
  <c r="U74" i="15"/>
  <c r="S74" i="15"/>
  <c r="R74" i="15"/>
  <c r="K74" i="15"/>
  <c r="J74" i="15"/>
  <c r="I74" i="15"/>
  <c r="H74" i="15"/>
  <c r="G74" i="15"/>
  <c r="F74" i="15"/>
  <c r="X73" i="15"/>
  <c r="V73" i="15"/>
  <c r="U73" i="15"/>
  <c r="S73" i="15"/>
  <c r="R73" i="15"/>
  <c r="M73" i="15"/>
  <c r="L73" i="15"/>
  <c r="K73" i="15"/>
  <c r="J73" i="15"/>
  <c r="I73" i="15"/>
  <c r="H73" i="15"/>
  <c r="G73" i="15"/>
  <c r="F73" i="15"/>
  <c r="V263" i="14"/>
  <c r="U263" i="14"/>
  <c r="S263" i="14"/>
  <c r="R263" i="14"/>
  <c r="J263" i="14"/>
  <c r="I263" i="14"/>
  <c r="G263" i="14"/>
  <c r="F263" i="14"/>
  <c r="V262" i="14"/>
  <c r="U262" i="14"/>
  <c r="S262" i="14"/>
  <c r="R262" i="14"/>
  <c r="J262" i="14"/>
  <c r="I262" i="14"/>
  <c r="G262" i="14"/>
  <c r="F262" i="14"/>
  <c r="X261" i="14"/>
  <c r="V261" i="14"/>
  <c r="U261" i="14"/>
  <c r="S261" i="14"/>
  <c r="R261" i="14"/>
  <c r="L261" i="14"/>
  <c r="J261" i="14"/>
  <c r="I261" i="14"/>
  <c r="G261" i="14"/>
  <c r="F261" i="14"/>
  <c r="V257" i="14"/>
  <c r="U257" i="14"/>
  <c r="S257" i="14"/>
  <c r="R257" i="14"/>
  <c r="K257" i="14"/>
  <c r="J257" i="14"/>
  <c r="I257" i="14"/>
  <c r="H257" i="14"/>
  <c r="G257" i="14"/>
  <c r="F257" i="14"/>
  <c r="V256" i="14"/>
  <c r="U256" i="14"/>
  <c r="S256" i="14"/>
  <c r="R256" i="14"/>
  <c r="K256" i="14"/>
  <c r="J256" i="14"/>
  <c r="I256" i="14"/>
  <c r="H256" i="14"/>
  <c r="G256" i="14"/>
  <c r="F256" i="14"/>
  <c r="X255" i="14"/>
  <c r="V255" i="14"/>
  <c r="U255" i="14"/>
  <c r="S255" i="14"/>
  <c r="R255" i="14"/>
  <c r="M255" i="14"/>
  <c r="L255" i="14"/>
  <c r="K255" i="14"/>
  <c r="J255" i="14"/>
  <c r="I255" i="14"/>
  <c r="H255" i="14"/>
  <c r="G255" i="14"/>
  <c r="F255" i="14"/>
  <c r="V250" i="14"/>
  <c r="U250" i="14"/>
  <c r="S250" i="14"/>
  <c r="R250" i="14"/>
  <c r="J250" i="14"/>
  <c r="I250" i="14"/>
  <c r="G250" i="14"/>
  <c r="F250" i="14"/>
  <c r="V249" i="14"/>
  <c r="U249" i="14"/>
  <c r="S249" i="14"/>
  <c r="R249" i="14"/>
  <c r="J249" i="14"/>
  <c r="I249" i="14"/>
  <c r="G249" i="14"/>
  <c r="F249" i="14"/>
  <c r="X248" i="14"/>
  <c r="V248" i="14"/>
  <c r="U248" i="14"/>
  <c r="S248" i="14"/>
  <c r="R248" i="14"/>
  <c r="L248" i="14"/>
  <c r="J248" i="14"/>
  <c r="I248" i="14"/>
  <c r="G248" i="14"/>
  <c r="F248" i="14"/>
  <c r="V244" i="14"/>
  <c r="U244" i="14"/>
  <c r="S244" i="14"/>
  <c r="R244" i="14"/>
  <c r="K244" i="14"/>
  <c r="J244" i="14"/>
  <c r="I244" i="14"/>
  <c r="H244" i="14"/>
  <c r="G244" i="14"/>
  <c r="F244" i="14"/>
  <c r="V243" i="14"/>
  <c r="U243" i="14"/>
  <c r="S243" i="14"/>
  <c r="R243" i="14"/>
  <c r="K243" i="14"/>
  <c r="J243" i="14"/>
  <c r="I243" i="14"/>
  <c r="H243" i="14"/>
  <c r="G243" i="14"/>
  <c r="F243" i="14"/>
  <c r="X242" i="14"/>
  <c r="V242" i="14"/>
  <c r="U242" i="14"/>
  <c r="S242" i="14"/>
  <c r="R242" i="14"/>
  <c r="M242" i="14"/>
  <c r="L242" i="14"/>
  <c r="K242" i="14"/>
  <c r="J242" i="14"/>
  <c r="I242" i="14"/>
  <c r="H242" i="14"/>
  <c r="G242" i="14"/>
  <c r="F242" i="14"/>
  <c r="V237" i="14"/>
  <c r="U237" i="14"/>
  <c r="S237" i="14"/>
  <c r="R237" i="14"/>
  <c r="J237" i="14"/>
  <c r="I237" i="14"/>
  <c r="G237" i="14"/>
  <c r="F237" i="14"/>
  <c r="V236" i="14"/>
  <c r="U236" i="14"/>
  <c r="S236" i="14"/>
  <c r="R236" i="14"/>
  <c r="J236" i="14"/>
  <c r="I236" i="14"/>
  <c r="G236" i="14"/>
  <c r="F236" i="14"/>
  <c r="X235" i="14"/>
  <c r="V235" i="14"/>
  <c r="U235" i="14"/>
  <c r="S235" i="14"/>
  <c r="R235" i="14"/>
  <c r="L235" i="14"/>
  <c r="J235" i="14"/>
  <c r="I235" i="14"/>
  <c r="G235" i="14"/>
  <c r="F235" i="14"/>
  <c r="V231" i="14"/>
  <c r="U231" i="14"/>
  <c r="S231" i="14"/>
  <c r="R231" i="14"/>
  <c r="K231" i="14"/>
  <c r="J231" i="14"/>
  <c r="I231" i="14"/>
  <c r="H231" i="14"/>
  <c r="G231" i="14"/>
  <c r="F231" i="14"/>
  <c r="V230" i="14"/>
  <c r="U230" i="14"/>
  <c r="S230" i="14"/>
  <c r="R230" i="14"/>
  <c r="K230" i="14"/>
  <c r="J230" i="14"/>
  <c r="I230" i="14"/>
  <c r="H230" i="14"/>
  <c r="G230" i="14"/>
  <c r="F230" i="14"/>
  <c r="X229" i="14"/>
  <c r="V229" i="14"/>
  <c r="U229" i="14"/>
  <c r="S229" i="14"/>
  <c r="R229" i="14"/>
  <c r="M229" i="14"/>
  <c r="L229" i="14"/>
  <c r="K229" i="14"/>
  <c r="J229" i="14"/>
  <c r="I229" i="14"/>
  <c r="H229" i="14"/>
  <c r="G229" i="14"/>
  <c r="F229" i="14"/>
  <c r="V224" i="14"/>
  <c r="U224" i="14"/>
  <c r="S224" i="14"/>
  <c r="R224" i="14"/>
  <c r="J224" i="14"/>
  <c r="I224" i="14"/>
  <c r="G224" i="14"/>
  <c r="F224" i="14"/>
  <c r="V223" i="14"/>
  <c r="U223" i="14"/>
  <c r="S223" i="14"/>
  <c r="R223" i="14"/>
  <c r="J223" i="14"/>
  <c r="I223" i="14"/>
  <c r="G223" i="14"/>
  <c r="F223" i="14"/>
  <c r="X222" i="14"/>
  <c r="V222" i="14"/>
  <c r="U222" i="14"/>
  <c r="S222" i="14"/>
  <c r="R222" i="14"/>
  <c r="L222" i="14"/>
  <c r="J222" i="14"/>
  <c r="I222" i="14"/>
  <c r="G222" i="14"/>
  <c r="F222" i="14"/>
  <c r="V218" i="14"/>
  <c r="U218" i="14"/>
  <c r="S218" i="14"/>
  <c r="R218" i="14"/>
  <c r="K218" i="14"/>
  <c r="J218" i="14"/>
  <c r="I218" i="14"/>
  <c r="H218" i="14"/>
  <c r="G218" i="14"/>
  <c r="F218" i="14"/>
  <c r="V217" i="14"/>
  <c r="U217" i="14"/>
  <c r="S217" i="14"/>
  <c r="R217" i="14"/>
  <c r="K217" i="14"/>
  <c r="J217" i="14"/>
  <c r="I217" i="14"/>
  <c r="H217" i="14"/>
  <c r="G217" i="14"/>
  <c r="F217" i="14"/>
  <c r="X216" i="14"/>
  <c r="V216" i="14"/>
  <c r="U216" i="14"/>
  <c r="S216" i="14"/>
  <c r="R216" i="14"/>
  <c r="M216" i="14"/>
  <c r="L216" i="14"/>
  <c r="K216" i="14"/>
  <c r="J216" i="14"/>
  <c r="I216" i="14"/>
  <c r="H216" i="14"/>
  <c r="G216" i="14"/>
  <c r="F216" i="14"/>
  <c r="V211" i="14"/>
  <c r="U211" i="14"/>
  <c r="S211" i="14"/>
  <c r="R211" i="14"/>
  <c r="J211" i="14"/>
  <c r="I211" i="14"/>
  <c r="G211" i="14"/>
  <c r="F211" i="14"/>
  <c r="V210" i="14"/>
  <c r="U210" i="14"/>
  <c r="S210" i="14"/>
  <c r="R210" i="14"/>
  <c r="J210" i="14"/>
  <c r="I210" i="14"/>
  <c r="G210" i="14"/>
  <c r="F210" i="14"/>
  <c r="X209" i="14"/>
  <c r="V209" i="14"/>
  <c r="U209" i="14"/>
  <c r="S209" i="14"/>
  <c r="R209" i="14"/>
  <c r="L209" i="14"/>
  <c r="J209" i="14"/>
  <c r="I209" i="14"/>
  <c r="G209" i="14"/>
  <c r="F209" i="14"/>
  <c r="V205" i="14"/>
  <c r="U205" i="14"/>
  <c r="S205" i="14"/>
  <c r="R205" i="14"/>
  <c r="K205" i="14"/>
  <c r="J205" i="14"/>
  <c r="I205" i="14"/>
  <c r="H205" i="14"/>
  <c r="G205" i="14"/>
  <c r="F205" i="14"/>
  <c r="V204" i="14"/>
  <c r="U204" i="14"/>
  <c r="S204" i="14"/>
  <c r="R204" i="14"/>
  <c r="K204" i="14"/>
  <c r="J204" i="14"/>
  <c r="I204" i="14"/>
  <c r="H204" i="14"/>
  <c r="G204" i="14"/>
  <c r="F204" i="14"/>
  <c r="X203" i="14"/>
  <c r="V203" i="14"/>
  <c r="U203" i="14"/>
  <c r="S203" i="14"/>
  <c r="R203" i="14"/>
  <c r="M203" i="14"/>
  <c r="L203" i="14"/>
  <c r="K203" i="14"/>
  <c r="J203" i="14"/>
  <c r="I203" i="14"/>
  <c r="H203" i="14"/>
  <c r="G203" i="14"/>
  <c r="F203" i="14"/>
  <c r="V198" i="14"/>
  <c r="U198" i="14"/>
  <c r="S198" i="14"/>
  <c r="R198" i="14"/>
  <c r="J198" i="14"/>
  <c r="I198" i="14"/>
  <c r="G198" i="14"/>
  <c r="F198" i="14"/>
  <c r="V197" i="14"/>
  <c r="U197" i="14"/>
  <c r="S197" i="14"/>
  <c r="R197" i="14"/>
  <c r="J197" i="14"/>
  <c r="I197" i="14"/>
  <c r="G197" i="14"/>
  <c r="F197" i="14"/>
  <c r="X196" i="14"/>
  <c r="V196" i="14"/>
  <c r="U196" i="14"/>
  <c r="S196" i="14"/>
  <c r="R196" i="14"/>
  <c r="L196" i="14"/>
  <c r="J196" i="14"/>
  <c r="I196" i="14"/>
  <c r="G196" i="14"/>
  <c r="F196" i="14"/>
  <c r="V192" i="14"/>
  <c r="U192" i="14"/>
  <c r="S192" i="14"/>
  <c r="R192" i="14"/>
  <c r="K192" i="14"/>
  <c r="J192" i="14"/>
  <c r="I192" i="14"/>
  <c r="H192" i="14"/>
  <c r="G192" i="14"/>
  <c r="F192" i="14"/>
  <c r="V191" i="14"/>
  <c r="U191" i="14"/>
  <c r="S191" i="14"/>
  <c r="R191" i="14"/>
  <c r="K191" i="14"/>
  <c r="J191" i="14"/>
  <c r="I191" i="14"/>
  <c r="H191" i="14"/>
  <c r="G191" i="14"/>
  <c r="F191" i="14"/>
  <c r="X190" i="14"/>
  <c r="V190" i="14"/>
  <c r="U190" i="14"/>
  <c r="S190" i="14"/>
  <c r="R190" i="14"/>
  <c r="M190" i="14"/>
  <c r="L190" i="14"/>
  <c r="K190" i="14"/>
  <c r="J190" i="14"/>
  <c r="I190" i="14"/>
  <c r="H190" i="14"/>
  <c r="G190" i="14"/>
  <c r="F190" i="14"/>
  <c r="V185" i="14"/>
  <c r="U185" i="14"/>
  <c r="S185" i="14"/>
  <c r="R185" i="14"/>
  <c r="J185" i="14"/>
  <c r="I185" i="14"/>
  <c r="G185" i="14"/>
  <c r="F185" i="14"/>
  <c r="V184" i="14"/>
  <c r="U184" i="14"/>
  <c r="S184" i="14"/>
  <c r="R184" i="14"/>
  <c r="J184" i="14"/>
  <c r="I184" i="14"/>
  <c r="G184" i="14"/>
  <c r="F184" i="14"/>
  <c r="X183" i="14"/>
  <c r="V183" i="14"/>
  <c r="U183" i="14"/>
  <c r="S183" i="14"/>
  <c r="R183" i="14"/>
  <c r="L183" i="14"/>
  <c r="J183" i="14"/>
  <c r="I183" i="14"/>
  <c r="G183" i="14"/>
  <c r="F183" i="14"/>
  <c r="V179" i="14"/>
  <c r="U179" i="14"/>
  <c r="S179" i="14"/>
  <c r="R179" i="14"/>
  <c r="K179" i="14"/>
  <c r="J179" i="14"/>
  <c r="I179" i="14"/>
  <c r="H179" i="14"/>
  <c r="G179" i="14"/>
  <c r="F179" i="14"/>
  <c r="V178" i="14"/>
  <c r="U178" i="14"/>
  <c r="S178" i="14"/>
  <c r="R178" i="14"/>
  <c r="K178" i="14"/>
  <c r="J178" i="14"/>
  <c r="I178" i="14"/>
  <c r="H178" i="14"/>
  <c r="G178" i="14"/>
  <c r="F178" i="14"/>
  <c r="X177" i="14"/>
  <c r="V177" i="14"/>
  <c r="U177" i="14"/>
  <c r="S177" i="14"/>
  <c r="R177" i="14"/>
  <c r="M177" i="14"/>
  <c r="L177" i="14"/>
  <c r="K177" i="14"/>
  <c r="J177" i="14"/>
  <c r="I177" i="14"/>
  <c r="H177" i="14"/>
  <c r="G177" i="14"/>
  <c r="F177" i="14"/>
  <c r="V172" i="14"/>
  <c r="U172" i="14"/>
  <c r="S172" i="14"/>
  <c r="R172" i="14"/>
  <c r="J172" i="14"/>
  <c r="I172" i="14"/>
  <c r="G172" i="14"/>
  <c r="F172" i="14"/>
  <c r="V171" i="14"/>
  <c r="U171" i="14"/>
  <c r="S171" i="14"/>
  <c r="R171" i="14"/>
  <c r="J171" i="14"/>
  <c r="I171" i="14"/>
  <c r="G171" i="14"/>
  <c r="F171" i="14"/>
  <c r="X170" i="14"/>
  <c r="V170" i="14"/>
  <c r="U170" i="14"/>
  <c r="S170" i="14"/>
  <c r="R170" i="14"/>
  <c r="L170" i="14"/>
  <c r="J170" i="14"/>
  <c r="I170" i="14"/>
  <c r="G170" i="14"/>
  <c r="F170" i="14"/>
  <c r="V166" i="14"/>
  <c r="U166" i="14"/>
  <c r="S166" i="14"/>
  <c r="R166" i="14"/>
  <c r="K166" i="14"/>
  <c r="J166" i="14"/>
  <c r="I166" i="14"/>
  <c r="H166" i="14"/>
  <c r="G166" i="14"/>
  <c r="F166" i="14"/>
  <c r="V165" i="14"/>
  <c r="U165" i="14"/>
  <c r="S165" i="14"/>
  <c r="R165" i="14"/>
  <c r="K165" i="14"/>
  <c r="J165" i="14"/>
  <c r="I165" i="14"/>
  <c r="H165" i="14"/>
  <c r="G165" i="14"/>
  <c r="F165" i="14"/>
  <c r="X164" i="14"/>
  <c r="V164" i="14"/>
  <c r="U164" i="14"/>
  <c r="S164" i="14"/>
  <c r="R164" i="14"/>
  <c r="M164" i="14"/>
  <c r="L164" i="14"/>
  <c r="K164" i="14"/>
  <c r="J164" i="14"/>
  <c r="I164" i="14"/>
  <c r="H164" i="14"/>
  <c r="G164" i="14"/>
  <c r="F164" i="14"/>
  <c r="V159" i="14"/>
  <c r="U159" i="14"/>
  <c r="S159" i="14"/>
  <c r="R159" i="14"/>
  <c r="J159" i="14"/>
  <c r="I159" i="14"/>
  <c r="G159" i="14"/>
  <c r="F159" i="14"/>
  <c r="V158" i="14"/>
  <c r="U158" i="14"/>
  <c r="S158" i="14"/>
  <c r="R158" i="14"/>
  <c r="J158" i="14"/>
  <c r="I158" i="14"/>
  <c r="G158" i="14"/>
  <c r="F158" i="14"/>
  <c r="X157" i="14"/>
  <c r="V157" i="14"/>
  <c r="U157" i="14"/>
  <c r="S157" i="14"/>
  <c r="R157" i="14"/>
  <c r="L157" i="14"/>
  <c r="J157" i="14"/>
  <c r="I157" i="14"/>
  <c r="G157" i="14"/>
  <c r="F157" i="14"/>
  <c r="V153" i="14"/>
  <c r="U153" i="14"/>
  <c r="S153" i="14"/>
  <c r="R153" i="14"/>
  <c r="K153" i="14"/>
  <c r="J153" i="14"/>
  <c r="I153" i="14"/>
  <c r="H153" i="14"/>
  <c r="G153" i="14"/>
  <c r="F153" i="14"/>
  <c r="V152" i="14"/>
  <c r="U152" i="14"/>
  <c r="S152" i="14"/>
  <c r="R152" i="14"/>
  <c r="K152" i="14"/>
  <c r="J152" i="14"/>
  <c r="I152" i="14"/>
  <c r="H152" i="14"/>
  <c r="G152" i="14"/>
  <c r="F152" i="14"/>
  <c r="X151" i="14"/>
  <c r="V151" i="14"/>
  <c r="U151" i="14"/>
  <c r="S151" i="14"/>
  <c r="R151" i="14"/>
  <c r="M151" i="14"/>
  <c r="L151" i="14"/>
  <c r="K151" i="14"/>
  <c r="J151" i="14"/>
  <c r="I151" i="14"/>
  <c r="H151" i="14"/>
  <c r="G151" i="14"/>
  <c r="F151" i="14"/>
  <c r="V146" i="14"/>
  <c r="U146" i="14"/>
  <c r="S146" i="14"/>
  <c r="R146" i="14"/>
  <c r="J146" i="14"/>
  <c r="I146" i="14"/>
  <c r="G146" i="14"/>
  <c r="F146" i="14"/>
  <c r="V145" i="14"/>
  <c r="U145" i="14"/>
  <c r="S145" i="14"/>
  <c r="R145" i="14"/>
  <c r="J145" i="14"/>
  <c r="I145" i="14"/>
  <c r="G145" i="14"/>
  <c r="F145" i="14"/>
  <c r="X144" i="14"/>
  <c r="V144" i="14"/>
  <c r="U144" i="14"/>
  <c r="S144" i="14"/>
  <c r="R144" i="14"/>
  <c r="L144" i="14"/>
  <c r="J144" i="14"/>
  <c r="I144" i="14"/>
  <c r="G144" i="14"/>
  <c r="F144" i="14"/>
  <c r="V140" i="14"/>
  <c r="U140" i="14"/>
  <c r="S140" i="14"/>
  <c r="R140" i="14"/>
  <c r="K140" i="14"/>
  <c r="J140" i="14"/>
  <c r="I140" i="14"/>
  <c r="H140" i="14"/>
  <c r="G140" i="14"/>
  <c r="F140" i="14"/>
  <c r="V139" i="14"/>
  <c r="U139" i="14"/>
  <c r="S139" i="14"/>
  <c r="R139" i="14"/>
  <c r="K139" i="14"/>
  <c r="J139" i="14"/>
  <c r="I139" i="14"/>
  <c r="H139" i="14"/>
  <c r="G139" i="14"/>
  <c r="F139" i="14"/>
  <c r="X138" i="14"/>
  <c r="V138" i="14"/>
  <c r="U138" i="14"/>
  <c r="S138" i="14"/>
  <c r="R138" i="14"/>
  <c r="M138" i="14"/>
  <c r="L138" i="14"/>
  <c r="K138" i="14"/>
  <c r="J138" i="14"/>
  <c r="I138" i="14"/>
  <c r="H138" i="14"/>
  <c r="G138" i="14"/>
  <c r="F138" i="14"/>
  <c r="V133" i="14"/>
  <c r="U133" i="14"/>
  <c r="S133" i="14"/>
  <c r="R133" i="14"/>
  <c r="J133" i="14"/>
  <c r="I133" i="14"/>
  <c r="G133" i="14"/>
  <c r="F133" i="14"/>
  <c r="V132" i="14"/>
  <c r="U132" i="14"/>
  <c r="S132" i="14"/>
  <c r="R132" i="14"/>
  <c r="J132" i="14"/>
  <c r="I132" i="14"/>
  <c r="G132" i="14"/>
  <c r="F132" i="14"/>
  <c r="X131" i="14"/>
  <c r="V131" i="14"/>
  <c r="U131" i="14"/>
  <c r="S131" i="14"/>
  <c r="R131" i="14"/>
  <c r="L131" i="14"/>
  <c r="J131" i="14"/>
  <c r="I131" i="14"/>
  <c r="G131" i="14"/>
  <c r="F131" i="14"/>
  <c r="V127" i="14"/>
  <c r="U127" i="14"/>
  <c r="S127" i="14"/>
  <c r="R127" i="14"/>
  <c r="K127" i="14"/>
  <c r="J127" i="14"/>
  <c r="I127" i="14"/>
  <c r="H127" i="14"/>
  <c r="G127" i="14"/>
  <c r="F127" i="14"/>
  <c r="V126" i="14"/>
  <c r="U126" i="14"/>
  <c r="S126" i="14"/>
  <c r="R126" i="14"/>
  <c r="K126" i="14"/>
  <c r="J126" i="14"/>
  <c r="I126" i="14"/>
  <c r="H126" i="14"/>
  <c r="G126" i="14"/>
  <c r="F126" i="14"/>
  <c r="X125" i="14"/>
  <c r="V125" i="14"/>
  <c r="U125" i="14"/>
  <c r="S125" i="14"/>
  <c r="R125" i="14"/>
  <c r="M125" i="14"/>
  <c r="L125" i="14"/>
  <c r="K125" i="14"/>
  <c r="J125" i="14"/>
  <c r="I125" i="14"/>
  <c r="H125" i="14"/>
  <c r="G125" i="14"/>
  <c r="F125" i="14"/>
  <c r="V120" i="14"/>
  <c r="U120" i="14"/>
  <c r="S120" i="14"/>
  <c r="R120" i="14"/>
  <c r="J120" i="14"/>
  <c r="I120" i="14"/>
  <c r="G120" i="14"/>
  <c r="F120" i="14"/>
  <c r="V119" i="14"/>
  <c r="U119" i="14"/>
  <c r="S119" i="14"/>
  <c r="R119" i="14"/>
  <c r="J119" i="14"/>
  <c r="I119" i="14"/>
  <c r="G119" i="14"/>
  <c r="F119" i="14"/>
  <c r="X118" i="14"/>
  <c r="V118" i="14"/>
  <c r="U118" i="14"/>
  <c r="S118" i="14"/>
  <c r="R118" i="14"/>
  <c r="L118" i="14"/>
  <c r="J118" i="14"/>
  <c r="I118" i="14"/>
  <c r="G118" i="14"/>
  <c r="F118" i="14"/>
  <c r="V114" i="14"/>
  <c r="U114" i="14"/>
  <c r="S114" i="14"/>
  <c r="R114" i="14"/>
  <c r="K114" i="14"/>
  <c r="J114" i="14"/>
  <c r="I114" i="14"/>
  <c r="H114" i="14"/>
  <c r="G114" i="14"/>
  <c r="F114" i="14"/>
  <c r="V113" i="14"/>
  <c r="U113" i="14"/>
  <c r="S113" i="14"/>
  <c r="R113" i="14"/>
  <c r="K113" i="14"/>
  <c r="J113" i="14"/>
  <c r="I113" i="14"/>
  <c r="H113" i="14"/>
  <c r="G113" i="14"/>
  <c r="F113" i="14"/>
  <c r="X112" i="14"/>
  <c r="V112" i="14"/>
  <c r="U112" i="14"/>
  <c r="S112" i="14"/>
  <c r="R112" i="14"/>
  <c r="M112" i="14"/>
  <c r="L112" i="14"/>
  <c r="K112" i="14"/>
  <c r="J112" i="14"/>
  <c r="I112" i="14"/>
  <c r="H112" i="14"/>
  <c r="G112" i="14"/>
  <c r="F112" i="14"/>
  <c r="V107" i="14"/>
  <c r="U107" i="14"/>
  <c r="S107" i="14"/>
  <c r="R107" i="14"/>
  <c r="J107" i="14"/>
  <c r="I107" i="14"/>
  <c r="G107" i="14"/>
  <c r="F107" i="14"/>
  <c r="V106" i="14"/>
  <c r="U106" i="14"/>
  <c r="S106" i="14"/>
  <c r="R106" i="14"/>
  <c r="J106" i="14"/>
  <c r="I106" i="14"/>
  <c r="G106" i="14"/>
  <c r="F106" i="14"/>
  <c r="X105" i="14"/>
  <c r="V105" i="14"/>
  <c r="U105" i="14"/>
  <c r="S105" i="14"/>
  <c r="R105" i="14"/>
  <c r="L105" i="14"/>
  <c r="J105" i="14"/>
  <c r="I105" i="14"/>
  <c r="G105" i="14"/>
  <c r="F105" i="14"/>
  <c r="V101" i="14"/>
  <c r="U101" i="14"/>
  <c r="S101" i="14"/>
  <c r="R101" i="14"/>
  <c r="K101" i="14"/>
  <c r="J101" i="14"/>
  <c r="I101" i="14"/>
  <c r="H101" i="14"/>
  <c r="G101" i="14"/>
  <c r="F101" i="14"/>
  <c r="V100" i="14"/>
  <c r="U100" i="14"/>
  <c r="S100" i="14"/>
  <c r="R100" i="14"/>
  <c r="K100" i="14"/>
  <c r="J100" i="14"/>
  <c r="I100" i="14"/>
  <c r="H100" i="14"/>
  <c r="G100" i="14"/>
  <c r="F100" i="14"/>
  <c r="X99" i="14"/>
  <c r="V99" i="14"/>
  <c r="U99" i="14"/>
  <c r="S99" i="14"/>
  <c r="R99" i="14"/>
  <c r="M99" i="14"/>
  <c r="L99" i="14"/>
  <c r="K99" i="14"/>
  <c r="J99" i="14"/>
  <c r="I99" i="14"/>
  <c r="H99" i="14"/>
  <c r="G99" i="14"/>
  <c r="F99" i="14"/>
  <c r="V94" i="14"/>
  <c r="U94" i="14"/>
  <c r="S94" i="14"/>
  <c r="R94" i="14"/>
  <c r="J94" i="14"/>
  <c r="I94" i="14"/>
  <c r="G94" i="14"/>
  <c r="F94" i="14"/>
  <c r="V93" i="14"/>
  <c r="U93" i="14"/>
  <c r="S93" i="14"/>
  <c r="R93" i="14"/>
  <c r="J93" i="14"/>
  <c r="I93" i="14"/>
  <c r="G93" i="14"/>
  <c r="F93" i="14"/>
  <c r="X92" i="14"/>
  <c r="V92" i="14"/>
  <c r="U92" i="14"/>
  <c r="S92" i="14"/>
  <c r="R92" i="14"/>
  <c r="L92" i="14"/>
  <c r="J92" i="14"/>
  <c r="I92" i="14"/>
  <c r="G92" i="14"/>
  <c r="F92" i="14"/>
  <c r="V88" i="14"/>
  <c r="U88" i="14"/>
  <c r="S88" i="14"/>
  <c r="R88" i="14"/>
  <c r="K88" i="14"/>
  <c r="J88" i="14"/>
  <c r="I88" i="14"/>
  <c r="H88" i="14"/>
  <c r="G88" i="14"/>
  <c r="F88" i="14"/>
  <c r="V87" i="14"/>
  <c r="U87" i="14"/>
  <c r="S87" i="14"/>
  <c r="R87" i="14"/>
  <c r="K87" i="14"/>
  <c r="J87" i="14"/>
  <c r="I87" i="14"/>
  <c r="H87" i="14"/>
  <c r="G87" i="14"/>
  <c r="F87" i="14"/>
  <c r="X86" i="14"/>
  <c r="V86" i="14"/>
  <c r="U86" i="14"/>
  <c r="S86" i="14"/>
  <c r="R86" i="14"/>
  <c r="M86" i="14"/>
  <c r="L86" i="14"/>
  <c r="K86" i="14"/>
  <c r="J86" i="14"/>
  <c r="I86" i="14"/>
  <c r="H86" i="14"/>
  <c r="G86" i="14"/>
  <c r="F86" i="14"/>
  <c r="V81" i="14"/>
  <c r="U81" i="14"/>
  <c r="S81" i="14"/>
  <c r="R81" i="14"/>
  <c r="J81" i="14"/>
  <c r="I81" i="14"/>
  <c r="G81" i="14"/>
  <c r="F81" i="14"/>
  <c r="V80" i="14"/>
  <c r="U80" i="14"/>
  <c r="S80" i="14"/>
  <c r="R80" i="14"/>
  <c r="J80" i="14"/>
  <c r="I80" i="14"/>
  <c r="G80" i="14"/>
  <c r="F80" i="14"/>
  <c r="X79" i="14"/>
  <c r="V79" i="14"/>
  <c r="U79" i="14"/>
  <c r="S79" i="14"/>
  <c r="R79" i="14"/>
  <c r="L79" i="14"/>
  <c r="J79" i="14"/>
  <c r="I79" i="14"/>
  <c r="G79" i="14"/>
  <c r="F79" i="14"/>
  <c r="V75" i="14"/>
  <c r="U75" i="14"/>
  <c r="S75" i="14"/>
  <c r="R75" i="14"/>
  <c r="K75" i="14"/>
  <c r="J75" i="14"/>
  <c r="I75" i="14"/>
  <c r="H75" i="14"/>
  <c r="G75" i="14"/>
  <c r="F75" i="14"/>
  <c r="V74" i="14"/>
  <c r="U74" i="14"/>
  <c r="S74" i="14"/>
  <c r="R74" i="14"/>
  <c r="K74" i="14"/>
  <c r="J74" i="14"/>
  <c r="I74" i="14"/>
  <c r="H74" i="14"/>
  <c r="G74" i="14"/>
  <c r="F74" i="14"/>
  <c r="X73" i="14"/>
  <c r="V73" i="14"/>
  <c r="U73" i="14"/>
  <c r="S73" i="14"/>
  <c r="R73" i="14"/>
  <c r="M73" i="14"/>
  <c r="L73" i="14"/>
  <c r="K73" i="14"/>
  <c r="J73" i="14"/>
  <c r="I73" i="14"/>
  <c r="H73" i="14"/>
  <c r="G73" i="14"/>
  <c r="F73" i="14"/>
  <c r="V263" i="13"/>
  <c r="U263" i="13"/>
  <c r="S263" i="13"/>
  <c r="R263" i="13"/>
  <c r="J263" i="13"/>
  <c r="I263" i="13"/>
  <c r="G263" i="13"/>
  <c r="F263" i="13"/>
  <c r="V262" i="13"/>
  <c r="U262" i="13"/>
  <c r="S262" i="13"/>
  <c r="R262" i="13"/>
  <c r="J262" i="13"/>
  <c r="I262" i="13"/>
  <c r="G262" i="13"/>
  <c r="F262" i="13"/>
  <c r="X261" i="13"/>
  <c r="V261" i="13"/>
  <c r="U261" i="13"/>
  <c r="S261" i="13"/>
  <c r="R261" i="13"/>
  <c r="L261" i="13"/>
  <c r="J261" i="13"/>
  <c r="I261" i="13"/>
  <c r="G261" i="13"/>
  <c r="F261" i="13"/>
  <c r="V257" i="13"/>
  <c r="U257" i="13"/>
  <c r="S257" i="13"/>
  <c r="R257" i="13"/>
  <c r="K257" i="13"/>
  <c r="J257" i="13"/>
  <c r="I257" i="13"/>
  <c r="H257" i="13"/>
  <c r="G257" i="13"/>
  <c r="F257" i="13"/>
  <c r="V256" i="13"/>
  <c r="U256" i="13"/>
  <c r="S256" i="13"/>
  <c r="R256" i="13"/>
  <c r="K256" i="13"/>
  <c r="J256" i="13"/>
  <c r="I256" i="13"/>
  <c r="H256" i="13"/>
  <c r="G256" i="13"/>
  <c r="F256" i="13"/>
  <c r="X255" i="13"/>
  <c r="V255" i="13"/>
  <c r="U255" i="13"/>
  <c r="S255" i="13"/>
  <c r="R255" i="13"/>
  <c r="M255" i="13"/>
  <c r="L255" i="13"/>
  <c r="K255" i="13"/>
  <c r="J255" i="13"/>
  <c r="I255" i="13"/>
  <c r="H255" i="13"/>
  <c r="G255" i="13"/>
  <c r="F255" i="13"/>
  <c r="V250" i="13"/>
  <c r="U250" i="13"/>
  <c r="S250" i="13"/>
  <c r="R250" i="13"/>
  <c r="J250" i="13"/>
  <c r="I250" i="13"/>
  <c r="G250" i="13"/>
  <c r="F250" i="13"/>
  <c r="V249" i="13"/>
  <c r="U249" i="13"/>
  <c r="S249" i="13"/>
  <c r="R249" i="13"/>
  <c r="J249" i="13"/>
  <c r="I249" i="13"/>
  <c r="G249" i="13"/>
  <c r="F249" i="13"/>
  <c r="X248" i="13"/>
  <c r="V248" i="13"/>
  <c r="U248" i="13"/>
  <c r="S248" i="13"/>
  <c r="R248" i="13"/>
  <c r="L248" i="13"/>
  <c r="J248" i="13"/>
  <c r="I248" i="13"/>
  <c r="G248" i="13"/>
  <c r="F248" i="13"/>
  <c r="V244" i="13"/>
  <c r="U244" i="13"/>
  <c r="S244" i="13"/>
  <c r="R244" i="13"/>
  <c r="K244" i="13"/>
  <c r="J244" i="13"/>
  <c r="I244" i="13"/>
  <c r="H244" i="13"/>
  <c r="G244" i="13"/>
  <c r="F244" i="13"/>
  <c r="V243" i="13"/>
  <c r="U243" i="13"/>
  <c r="S243" i="13"/>
  <c r="R243" i="13"/>
  <c r="K243" i="13"/>
  <c r="J243" i="13"/>
  <c r="I243" i="13"/>
  <c r="H243" i="13"/>
  <c r="G243" i="13"/>
  <c r="F243" i="13"/>
  <c r="X242" i="13"/>
  <c r="V242" i="13"/>
  <c r="U242" i="13"/>
  <c r="S242" i="13"/>
  <c r="R242" i="13"/>
  <c r="M242" i="13"/>
  <c r="L242" i="13"/>
  <c r="K242" i="13"/>
  <c r="J242" i="13"/>
  <c r="I242" i="13"/>
  <c r="H242" i="13"/>
  <c r="G242" i="13"/>
  <c r="F242" i="13"/>
  <c r="V237" i="13"/>
  <c r="U237" i="13"/>
  <c r="S237" i="13"/>
  <c r="R237" i="13"/>
  <c r="J237" i="13"/>
  <c r="I237" i="13"/>
  <c r="G237" i="13"/>
  <c r="F237" i="13"/>
  <c r="V236" i="13"/>
  <c r="U236" i="13"/>
  <c r="S236" i="13"/>
  <c r="R236" i="13"/>
  <c r="J236" i="13"/>
  <c r="I236" i="13"/>
  <c r="G236" i="13"/>
  <c r="F236" i="13"/>
  <c r="X235" i="13"/>
  <c r="V235" i="13"/>
  <c r="U235" i="13"/>
  <c r="S235" i="13"/>
  <c r="R235" i="13"/>
  <c r="L235" i="13"/>
  <c r="J235" i="13"/>
  <c r="I235" i="13"/>
  <c r="G235" i="13"/>
  <c r="F235" i="13"/>
  <c r="V231" i="13"/>
  <c r="U231" i="13"/>
  <c r="S231" i="13"/>
  <c r="R231" i="13"/>
  <c r="K231" i="13"/>
  <c r="J231" i="13"/>
  <c r="I231" i="13"/>
  <c r="H231" i="13"/>
  <c r="G231" i="13"/>
  <c r="F231" i="13"/>
  <c r="V230" i="13"/>
  <c r="U230" i="13"/>
  <c r="S230" i="13"/>
  <c r="R230" i="13"/>
  <c r="K230" i="13"/>
  <c r="J230" i="13"/>
  <c r="I230" i="13"/>
  <c r="H230" i="13"/>
  <c r="G230" i="13"/>
  <c r="F230" i="13"/>
  <c r="X229" i="13"/>
  <c r="V229" i="13"/>
  <c r="U229" i="13"/>
  <c r="S229" i="13"/>
  <c r="R229" i="13"/>
  <c r="M229" i="13"/>
  <c r="L229" i="13"/>
  <c r="K229" i="13"/>
  <c r="J229" i="13"/>
  <c r="I229" i="13"/>
  <c r="H229" i="13"/>
  <c r="G229" i="13"/>
  <c r="F229" i="13"/>
  <c r="V224" i="13"/>
  <c r="U224" i="13"/>
  <c r="S224" i="13"/>
  <c r="R224" i="13"/>
  <c r="J224" i="13"/>
  <c r="I224" i="13"/>
  <c r="G224" i="13"/>
  <c r="F224" i="13"/>
  <c r="V223" i="13"/>
  <c r="U223" i="13"/>
  <c r="S223" i="13"/>
  <c r="R223" i="13"/>
  <c r="J223" i="13"/>
  <c r="I223" i="13"/>
  <c r="G223" i="13"/>
  <c r="F223" i="13"/>
  <c r="X222" i="13"/>
  <c r="V222" i="13"/>
  <c r="U222" i="13"/>
  <c r="S222" i="13"/>
  <c r="R222" i="13"/>
  <c r="L222" i="13"/>
  <c r="J222" i="13"/>
  <c r="I222" i="13"/>
  <c r="G222" i="13"/>
  <c r="F222" i="13"/>
  <c r="V218" i="13"/>
  <c r="U218" i="13"/>
  <c r="S218" i="13"/>
  <c r="R218" i="13"/>
  <c r="K218" i="13"/>
  <c r="J218" i="13"/>
  <c r="I218" i="13"/>
  <c r="H218" i="13"/>
  <c r="G218" i="13"/>
  <c r="F218" i="13"/>
  <c r="V217" i="13"/>
  <c r="U217" i="13"/>
  <c r="S217" i="13"/>
  <c r="R217" i="13"/>
  <c r="K217" i="13"/>
  <c r="J217" i="13"/>
  <c r="I217" i="13"/>
  <c r="H217" i="13"/>
  <c r="G217" i="13"/>
  <c r="F217" i="13"/>
  <c r="X216" i="13"/>
  <c r="V216" i="13"/>
  <c r="U216" i="13"/>
  <c r="S216" i="13"/>
  <c r="R216" i="13"/>
  <c r="M216" i="13"/>
  <c r="L216" i="13"/>
  <c r="K216" i="13"/>
  <c r="J216" i="13"/>
  <c r="I216" i="13"/>
  <c r="H216" i="13"/>
  <c r="G216" i="13"/>
  <c r="F216" i="13"/>
  <c r="V211" i="13"/>
  <c r="U211" i="13"/>
  <c r="S211" i="13"/>
  <c r="R211" i="13"/>
  <c r="J211" i="13"/>
  <c r="I211" i="13"/>
  <c r="G211" i="13"/>
  <c r="F211" i="13"/>
  <c r="V210" i="13"/>
  <c r="U210" i="13"/>
  <c r="S210" i="13"/>
  <c r="R210" i="13"/>
  <c r="J210" i="13"/>
  <c r="I210" i="13"/>
  <c r="G210" i="13"/>
  <c r="F210" i="13"/>
  <c r="X209" i="13"/>
  <c r="V209" i="13"/>
  <c r="U209" i="13"/>
  <c r="S209" i="13"/>
  <c r="R209" i="13"/>
  <c r="L209" i="13"/>
  <c r="J209" i="13"/>
  <c r="I209" i="13"/>
  <c r="G209" i="13"/>
  <c r="F209" i="13"/>
  <c r="V205" i="13"/>
  <c r="U205" i="13"/>
  <c r="S205" i="13"/>
  <c r="R205" i="13"/>
  <c r="K205" i="13"/>
  <c r="J205" i="13"/>
  <c r="I205" i="13"/>
  <c r="H205" i="13"/>
  <c r="G205" i="13"/>
  <c r="F205" i="13"/>
  <c r="V204" i="13"/>
  <c r="U204" i="13"/>
  <c r="S204" i="13"/>
  <c r="R204" i="13"/>
  <c r="K204" i="13"/>
  <c r="J204" i="13"/>
  <c r="I204" i="13"/>
  <c r="H204" i="13"/>
  <c r="G204" i="13"/>
  <c r="F204" i="13"/>
  <c r="X203" i="13"/>
  <c r="V203" i="13"/>
  <c r="U203" i="13"/>
  <c r="S203" i="13"/>
  <c r="R203" i="13"/>
  <c r="M203" i="13"/>
  <c r="L203" i="13"/>
  <c r="K203" i="13"/>
  <c r="J203" i="13"/>
  <c r="I203" i="13"/>
  <c r="H203" i="13"/>
  <c r="G203" i="13"/>
  <c r="F203" i="13"/>
  <c r="V198" i="13"/>
  <c r="U198" i="13"/>
  <c r="S198" i="13"/>
  <c r="R198" i="13"/>
  <c r="J198" i="13"/>
  <c r="I198" i="13"/>
  <c r="G198" i="13"/>
  <c r="F198" i="13"/>
  <c r="V197" i="13"/>
  <c r="U197" i="13"/>
  <c r="S197" i="13"/>
  <c r="R197" i="13"/>
  <c r="J197" i="13"/>
  <c r="I197" i="13"/>
  <c r="G197" i="13"/>
  <c r="F197" i="13"/>
  <c r="X196" i="13"/>
  <c r="V196" i="13"/>
  <c r="U196" i="13"/>
  <c r="S196" i="13"/>
  <c r="R196" i="13"/>
  <c r="L196" i="13"/>
  <c r="J196" i="13"/>
  <c r="I196" i="13"/>
  <c r="G196" i="13"/>
  <c r="F196" i="13"/>
  <c r="V192" i="13"/>
  <c r="U192" i="13"/>
  <c r="S192" i="13"/>
  <c r="R192" i="13"/>
  <c r="K192" i="13"/>
  <c r="J192" i="13"/>
  <c r="I192" i="13"/>
  <c r="H192" i="13"/>
  <c r="G192" i="13"/>
  <c r="F192" i="13"/>
  <c r="V191" i="13"/>
  <c r="U191" i="13"/>
  <c r="S191" i="13"/>
  <c r="R191" i="13"/>
  <c r="K191" i="13"/>
  <c r="J191" i="13"/>
  <c r="I191" i="13"/>
  <c r="H191" i="13"/>
  <c r="G191" i="13"/>
  <c r="F191" i="13"/>
  <c r="X190" i="13"/>
  <c r="V190" i="13"/>
  <c r="U190" i="13"/>
  <c r="S190" i="13"/>
  <c r="R190" i="13"/>
  <c r="M190" i="13"/>
  <c r="L190" i="13"/>
  <c r="K190" i="13"/>
  <c r="J190" i="13"/>
  <c r="I190" i="13"/>
  <c r="H190" i="13"/>
  <c r="G190" i="13"/>
  <c r="F190" i="13"/>
  <c r="V185" i="13"/>
  <c r="U185" i="13"/>
  <c r="S185" i="13"/>
  <c r="R185" i="13"/>
  <c r="J185" i="13"/>
  <c r="I185" i="13"/>
  <c r="G185" i="13"/>
  <c r="F185" i="13"/>
  <c r="V184" i="13"/>
  <c r="U184" i="13"/>
  <c r="S184" i="13"/>
  <c r="R184" i="13"/>
  <c r="J184" i="13"/>
  <c r="I184" i="13"/>
  <c r="G184" i="13"/>
  <c r="F184" i="13"/>
  <c r="X183" i="13"/>
  <c r="V183" i="13"/>
  <c r="U183" i="13"/>
  <c r="S183" i="13"/>
  <c r="R183" i="13"/>
  <c r="L183" i="13"/>
  <c r="J183" i="13"/>
  <c r="I183" i="13"/>
  <c r="G183" i="13"/>
  <c r="F183" i="13"/>
  <c r="V179" i="13"/>
  <c r="U179" i="13"/>
  <c r="S179" i="13"/>
  <c r="R179" i="13"/>
  <c r="K179" i="13"/>
  <c r="J179" i="13"/>
  <c r="I179" i="13"/>
  <c r="H179" i="13"/>
  <c r="G179" i="13"/>
  <c r="F179" i="13"/>
  <c r="V178" i="13"/>
  <c r="U178" i="13"/>
  <c r="S178" i="13"/>
  <c r="R178" i="13"/>
  <c r="K178" i="13"/>
  <c r="J178" i="13"/>
  <c r="I178" i="13"/>
  <c r="H178" i="13"/>
  <c r="G178" i="13"/>
  <c r="F178" i="13"/>
  <c r="X177" i="13"/>
  <c r="V177" i="13"/>
  <c r="U177" i="13"/>
  <c r="S177" i="13"/>
  <c r="R177" i="13"/>
  <c r="M177" i="13"/>
  <c r="L177" i="13"/>
  <c r="K177" i="13"/>
  <c r="J177" i="13"/>
  <c r="I177" i="13"/>
  <c r="H177" i="13"/>
  <c r="G177" i="13"/>
  <c r="F177" i="13"/>
  <c r="V172" i="13"/>
  <c r="U172" i="13"/>
  <c r="S172" i="13"/>
  <c r="R172" i="13"/>
  <c r="J172" i="13"/>
  <c r="I172" i="13"/>
  <c r="G172" i="13"/>
  <c r="F172" i="13"/>
  <c r="V171" i="13"/>
  <c r="U171" i="13"/>
  <c r="S171" i="13"/>
  <c r="R171" i="13"/>
  <c r="J171" i="13"/>
  <c r="I171" i="13"/>
  <c r="G171" i="13"/>
  <c r="F171" i="13"/>
  <c r="X170" i="13"/>
  <c r="V170" i="13"/>
  <c r="U170" i="13"/>
  <c r="S170" i="13"/>
  <c r="R170" i="13"/>
  <c r="L170" i="13"/>
  <c r="J170" i="13"/>
  <c r="I170" i="13"/>
  <c r="G170" i="13"/>
  <c r="F170" i="13"/>
  <c r="V166" i="13"/>
  <c r="U166" i="13"/>
  <c r="S166" i="13"/>
  <c r="R166" i="13"/>
  <c r="K166" i="13"/>
  <c r="J166" i="13"/>
  <c r="I166" i="13"/>
  <c r="H166" i="13"/>
  <c r="G166" i="13"/>
  <c r="F166" i="13"/>
  <c r="V165" i="13"/>
  <c r="U165" i="13"/>
  <c r="S165" i="13"/>
  <c r="R165" i="13"/>
  <c r="K165" i="13"/>
  <c r="J165" i="13"/>
  <c r="I165" i="13"/>
  <c r="H165" i="13"/>
  <c r="G165" i="13"/>
  <c r="F165" i="13"/>
  <c r="X164" i="13"/>
  <c r="V164" i="13"/>
  <c r="U164" i="13"/>
  <c r="S164" i="13"/>
  <c r="R164" i="13"/>
  <c r="M164" i="13"/>
  <c r="L164" i="13"/>
  <c r="K164" i="13"/>
  <c r="J164" i="13"/>
  <c r="I164" i="13"/>
  <c r="H164" i="13"/>
  <c r="G164" i="13"/>
  <c r="F164" i="13"/>
  <c r="V159" i="13"/>
  <c r="U159" i="13"/>
  <c r="S159" i="13"/>
  <c r="R159" i="13"/>
  <c r="J159" i="13"/>
  <c r="I159" i="13"/>
  <c r="G159" i="13"/>
  <c r="F159" i="13"/>
  <c r="V158" i="13"/>
  <c r="U158" i="13"/>
  <c r="S158" i="13"/>
  <c r="R158" i="13"/>
  <c r="J158" i="13"/>
  <c r="I158" i="13"/>
  <c r="G158" i="13"/>
  <c r="F158" i="13"/>
  <c r="X157" i="13"/>
  <c r="V157" i="13"/>
  <c r="U157" i="13"/>
  <c r="S157" i="13"/>
  <c r="R157" i="13"/>
  <c r="L157" i="13"/>
  <c r="J157" i="13"/>
  <c r="I157" i="13"/>
  <c r="G157" i="13"/>
  <c r="F157" i="13"/>
  <c r="V153" i="13"/>
  <c r="U153" i="13"/>
  <c r="S153" i="13"/>
  <c r="R153" i="13"/>
  <c r="K153" i="13"/>
  <c r="J153" i="13"/>
  <c r="I153" i="13"/>
  <c r="H153" i="13"/>
  <c r="G153" i="13"/>
  <c r="F153" i="13"/>
  <c r="V152" i="13"/>
  <c r="U152" i="13"/>
  <c r="S152" i="13"/>
  <c r="R152" i="13"/>
  <c r="K152" i="13"/>
  <c r="J152" i="13"/>
  <c r="I152" i="13"/>
  <c r="H152" i="13"/>
  <c r="G152" i="13"/>
  <c r="F152" i="13"/>
  <c r="X151" i="13"/>
  <c r="V151" i="13"/>
  <c r="U151" i="13"/>
  <c r="S151" i="13"/>
  <c r="R151" i="13"/>
  <c r="M151" i="13"/>
  <c r="L151" i="13"/>
  <c r="K151" i="13"/>
  <c r="J151" i="13"/>
  <c r="I151" i="13"/>
  <c r="H151" i="13"/>
  <c r="G151" i="13"/>
  <c r="F151" i="13"/>
  <c r="V146" i="13"/>
  <c r="U146" i="13"/>
  <c r="S146" i="13"/>
  <c r="R146" i="13"/>
  <c r="J146" i="13"/>
  <c r="I146" i="13"/>
  <c r="G146" i="13"/>
  <c r="F146" i="13"/>
  <c r="V145" i="13"/>
  <c r="U145" i="13"/>
  <c r="S145" i="13"/>
  <c r="R145" i="13"/>
  <c r="J145" i="13"/>
  <c r="I145" i="13"/>
  <c r="G145" i="13"/>
  <c r="F145" i="13"/>
  <c r="X144" i="13"/>
  <c r="V144" i="13"/>
  <c r="U144" i="13"/>
  <c r="S144" i="13"/>
  <c r="R144" i="13"/>
  <c r="L144" i="13"/>
  <c r="J144" i="13"/>
  <c r="I144" i="13"/>
  <c r="G144" i="13"/>
  <c r="F144" i="13"/>
  <c r="V140" i="13"/>
  <c r="U140" i="13"/>
  <c r="S140" i="13"/>
  <c r="R140" i="13"/>
  <c r="K140" i="13"/>
  <c r="J140" i="13"/>
  <c r="I140" i="13"/>
  <c r="H140" i="13"/>
  <c r="G140" i="13"/>
  <c r="F140" i="13"/>
  <c r="V139" i="13"/>
  <c r="U139" i="13"/>
  <c r="S139" i="13"/>
  <c r="R139" i="13"/>
  <c r="K139" i="13"/>
  <c r="J139" i="13"/>
  <c r="I139" i="13"/>
  <c r="H139" i="13"/>
  <c r="G139" i="13"/>
  <c r="F139" i="13"/>
  <c r="X138" i="13"/>
  <c r="V138" i="13"/>
  <c r="U138" i="13"/>
  <c r="S138" i="13"/>
  <c r="R138" i="13"/>
  <c r="M138" i="13"/>
  <c r="L138" i="13"/>
  <c r="K138" i="13"/>
  <c r="J138" i="13"/>
  <c r="I138" i="13"/>
  <c r="H138" i="13"/>
  <c r="G138" i="13"/>
  <c r="F138" i="13"/>
  <c r="V133" i="13"/>
  <c r="U133" i="13"/>
  <c r="S133" i="13"/>
  <c r="R133" i="13"/>
  <c r="J133" i="13"/>
  <c r="I133" i="13"/>
  <c r="G133" i="13"/>
  <c r="F133" i="13"/>
  <c r="V132" i="13"/>
  <c r="U132" i="13"/>
  <c r="S132" i="13"/>
  <c r="R132" i="13"/>
  <c r="J132" i="13"/>
  <c r="I132" i="13"/>
  <c r="G132" i="13"/>
  <c r="F132" i="13"/>
  <c r="X131" i="13"/>
  <c r="V131" i="13"/>
  <c r="U131" i="13"/>
  <c r="S131" i="13"/>
  <c r="R131" i="13"/>
  <c r="L131" i="13"/>
  <c r="J131" i="13"/>
  <c r="I131" i="13"/>
  <c r="G131" i="13"/>
  <c r="F131" i="13"/>
  <c r="V127" i="13"/>
  <c r="U127" i="13"/>
  <c r="S127" i="13"/>
  <c r="R127" i="13"/>
  <c r="K127" i="13"/>
  <c r="J127" i="13"/>
  <c r="I127" i="13"/>
  <c r="H127" i="13"/>
  <c r="G127" i="13"/>
  <c r="F127" i="13"/>
  <c r="V126" i="13"/>
  <c r="U126" i="13"/>
  <c r="S126" i="13"/>
  <c r="R126" i="13"/>
  <c r="K126" i="13"/>
  <c r="J126" i="13"/>
  <c r="I126" i="13"/>
  <c r="H126" i="13"/>
  <c r="G126" i="13"/>
  <c r="F126" i="13"/>
  <c r="X125" i="13"/>
  <c r="V125" i="13"/>
  <c r="U125" i="13"/>
  <c r="S125" i="13"/>
  <c r="R125" i="13"/>
  <c r="M125" i="13"/>
  <c r="L125" i="13"/>
  <c r="K125" i="13"/>
  <c r="J125" i="13"/>
  <c r="I125" i="13"/>
  <c r="H125" i="13"/>
  <c r="G125" i="13"/>
  <c r="F125" i="13"/>
  <c r="V120" i="13"/>
  <c r="U120" i="13"/>
  <c r="S120" i="13"/>
  <c r="R120" i="13"/>
  <c r="J120" i="13"/>
  <c r="I120" i="13"/>
  <c r="G120" i="13"/>
  <c r="F120" i="13"/>
  <c r="V119" i="13"/>
  <c r="U119" i="13"/>
  <c r="S119" i="13"/>
  <c r="R119" i="13"/>
  <c r="J119" i="13"/>
  <c r="I119" i="13"/>
  <c r="G119" i="13"/>
  <c r="F119" i="13"/>
  <c r="X118" i="13"/>
  <c r="V118" i="13"/>
  <c r="U118" i="13"/>
  <c r="S118" i="13"/>
  <c r="R118" i="13"/>
  <c r="L118" i="13"/>
  <c r="J118" i="13"/>
  <c r="I118" i="13"/>
  <c r="G118" i="13"/>
  <c r="F118" i="13"/>
  <c r="V114" i="13"/>
  <c r="U114" i="13"/>
  <c r="S114" i="13"/>
  <c r="R114" i="13"/>
  <c r="K114" i="13"/>
  <c r="J114" i="13"/>
  <c r="I114" i="13"/>
  <c r="H114" i="13"/>
  <c r="G114" i="13"/>
  <c r="F114" i="13"/>
  <c r="V113" i="13"/>
  <c r="U113" i="13"/>
  <c r="S113" i="13"/>
  <c r="R113" i="13"/>
  <c r="K113" i="13"/>
  <c r="J113" i="13"/>
  <c r="I113" i="13"/>
  <c r="H113" i="13"/>
  <c r="G113" i="13"/>
  <c r="F113" i="13"/>
  <c r="X112" i="13"/>
  <c r="V112" i="13"/>
  <c r="U112" i="13"/>
  <c r="S112" i="13"/>
  <c r="R112" i="13"/>
  <c r="M112" i="13"/>
  <c r="L112" i="13"/>
  <c r="K112" i="13"/>
  <c r="J112" i="13"/>
  <c r="I112" i="13"/>
  <c r="H112" i="13"/>
  <c r="G112" i="13"/>
  <c r="F112" i="13"/>
  <c r="V107" i="13"/>
  <c r="U107" i="13"/>
  <c r="S107" i="13"/>
  <c r="R107" i="13"/>
  <c r="J107" i="13"/>
  <c r="I107" i="13"/>
  <c r="G107" i="13"/>
  <c r="F107" i="13"/>
  <c r="V106" i="13"/>
  <c r="U106" i="13"/>
  <c r="S106" i="13"/>
  <c r="R106" i="13"/>
  <c r="J106" i="13"/>
  <c r="I106" i="13"/>
  <c r="G106" i="13"/>
  <c r="F106" i="13"/>
  <c r="X105" i="13"/>
  <c r="V105" i="13"/>
  <c r="U105" i="13"/>
  <c r="S105" i="13"/>
  <c r="R105" i="13"/>
  <c r="L105" i="13"/>
  <c r="J105" i="13"/>
  <c r="I105" i="13"/>
  <c r="G105" i="13"/>
  <c r="F105" i="13"/>
  <c r="V101" i="13"/>
  <c r="U101" i="13"/>
  <c r="S101" i="13"/>
  <c r="R101" i="13"/>
  <c r="K101" i="13"/>
  <c r="J101" i="13"/>
  <c r="I101" i="13"/>
  <c r="H101" i="13"/>
  <c r="G101" i="13"/>
  <c r="F101" i="13"/>
  <c r="V100" i="13"/>
  <c r="U100" i="13"/>
  <c r="S100" i="13"/>
  <c r="R100" i="13"/>
  <c r="K100" i="13"/>
  <c r="J100" i="13"/>
  <c r="I100" i="13"/>
  <c r="H100" i="13"/>
  <c r="G100" i="13"/>
  <c r="F100" i="13"/>
  <c r="X99" i="13"/>
  <c r="V99" i="13"/>
  <c r="U99" i="13"/>
  <c r="S99" i="13"/>
  <c r="R99" i="13"/>
  <c r="M99" i="13"/>
  <c r="L99" i="13"/>
  <c r="K99" i="13"/>
  <c r="J99" i="13"/>
  <c r="I99" i="13"/>
  <c r="H99" i="13"/>
  <c r="G99" i="13"/>
  <c r="F99" i="13"/>
  <c r="V94" i="13"/>
  <c r="U94" i="13"/>
  <c r="S94" i="13"/>
  <c r="R94" i="13"/>
  <c r="J94" i="13"/>
  <c r="I94" i="13"/>
  <c r="G94" i="13"/>
  <c r="F94" i="13"/>
  <c r="V93" i="13"/>
  <c r="U93" i="13"/>
  <c r="S93" i="13"/>
  <c r="R93" i="13"/>
  <c r="J93" i="13"/>
  <c r="I93" i="13"/>
  <c r="G93" i="13"/>
  <c r="F93" i="13"/>
  <c r="X92" i="13"/>
  <c r="V92" i="13"/>
  <c r="U92" i="13"/>
  <c r="S92" i="13"/>
  <c r="R92" i="13"/>
  <c r="L92" i="13"/>
  <c r="J92" i="13"/>
  <c r="I92" i="13"/>
  <c r="G92" i="13"/>
  <c r="F92" i="13"/>
  <c r="V88" i="13"/>
  <c r="U88" i="13"/>
  <c r="S88" i="13"/>
  <c r="R88" i="13"/>
  <c r="K88" i="13"/>
  <c r="J88" i="13"/>
  <c r="I88" i="13"/>
  <c r="H88" i="13"/>
  <c r="G88" i="13"/>
  <c r="F88" i="13"/>
  <c r="V87" i="13"/>
  <c r="U87" i="13"/>
  <c r="S87" i="13"/>
  <c r="R87" i="13"/>
  <c r="K87" i="13"/>
  <c r="J87" i="13"/>
  <c r="I87" i="13"/>
  <c r="H87" i="13"/>
  <c r="G87" i="13"/>
  <c r="F87" i="13"/>
  <c r="X86" i="13"/>
  <c r="V86" i="13"/>
  <c r="U86" i="13"/>
  <c r="S86" i="13"/>
  <c r="R86" i="13"/>
  <c r="M86" i="13"/>
  <c r="L86" i="13"/>
  <c r="K86" i="13"/>
  <c r="J86" i="13"/>
  <c r="I86" i="13"/>
  <c r="H86" i="13"/>
  <c r="G86" i="13"/>
  <c r="F86" i="13"/>
  <c r="V81" i="13"/>
  <c r="U81" i="13"/>
  <c r="S81" i="13"/>
  <c r="R81" i="13"/>
  <c r="J81" i="13"/>
  <c r="I81" i="13"/>
  <c r="G81" i="13"/>
  <c r="F81" i="13"/>
  <c r="V80" i="13"/>
  <c r="U80" i="13"/>
  <c r="S80" i="13"/>
  <c r="R80" i="13"/>
  <c r="J80" i="13"/>
  <c r="I80" i="13"/>
  <c r="G80" i="13"/>
  <c r="F80" i="13"/>
  <c r="X79" i="13"/>
  <c r="V79" i="13"/>
  <c r="U79" i="13"/>
  <c r="S79" i="13"/>
  <c r="R79" i="13"/>
  <c r="L79" i="13"/>
  <c r="J79" i="13"/>
  <c r="I79" i="13"/>
  <c r="G79" i="13"/>
  <c r="F79" i="13"/>
  <c r="V75" i="13"/>
  <c r="U75" i="13"/>
  <c r="S75" i="13"/>
  <c r="R75" i="13"/>
  <c r="K75" i="13"/>
  <c r="J75" i="13"/>
  <c r="I75" i="13"/>
  <c r="H75" i="13"/>
  <c r="G75" i="13"/>
  <c r="F75" i="13"/>
  <c r="V74" i="13"/>
  <c r="U74" i="13"/>
  <c r="S74" i="13"/>
  <c r="R74" i="13"/>
  <c r="K74" i="13"/>
  <c r="J74" i="13"/>
  <c r="I74" i="13"/>
  <c r="H74" i="13"/>
  <c r="G74" i="13"/>
  <c r="F74" i="13"/>
  <c r="X73" i="13"/>
  <c r="V73" i="13"/>
  <c r="U73" i="13"/>
  <c r="S73" i="13"/>
  <c r="R73" i="13"/>
  <c r="M73" i="13"/>
  <c r="L73" i="13"/>
  <c r="K73" i="13"/>
  <c r="J73" i="13"/>
  <c r="I73" i="13"/>
  <c r="H73" i="13"/>
  <c r="G73" i="13"/>
  <c r="F73" i="13"/>
  <c r="V263" i="12"/>
  <c r="U263" i="12"/>
  <c r="S263" i="12"/>
  <c r="R263" i="12"/>
  <c r="J263" i="12"/>
  <c r="I263" i="12"/>
  <c r="G263" i="12"/>
  <c r="F263" i="12"/>
  <c r="V262" i="12"/>
  <c r="U262" i="12"/>
  <c r="S262" i="12"/>
  <c r="R262" i="12"/>
  <c r="J262" i="12"/>
  <c r="I262" i="12"/>
  <c r="G262" i="12"/>
  <c r="F262" i="12"/>
  <c r="X261" i="12"/>
  <c r="V261" i="12"/>
  <c r="U261" i="12"/>
  <c r="S261" i="12"/>
  <c r="R261" i="12"/>
  <c r="L261" i="12"/>
  <c r="J261" i="12"/>
  <c r="I261" i="12"/>
  <c r="G261" i="12"/>
  <c r="F261" i="12"/>
  <c r="V257" i="12"/>
  <c r="U257" i="12"/>
  <c r="S257" i="12"/>
  <c r="R257" i="12"/>
  <c r="K257" i="12"/>
  <c r="J257" i="12"/>
  <c r="I257" i="12"/>
  <c r="H257" i="12"/>
  <c r="G257" i="12"/>
  <c r="F257" i="12"/>
  <c r="V256" i="12"/>
  <c r="U256" i="12"/>
  <c r="S256" i="12"/>
  <c r="R256" i="12"/>
  <c r="K256" i="12"/>
  <c r="J256" i="12"/>
  <c r="I256" i="12"/>
  <c r="H256" i="12"/>
  <c r="G256" i="12"/>
  <c r="F256" i="12"/>
  <c r="X255" i="12"/>
  <c r="V255" i="12"/>
  <c r="U255" i="12"/>
  <c r="S255" i="12"/>
  <c r="R255" i="12"/>
  <c r="M255" i="12"/>
  <c r="L255" i="12"/>
  <c r="K255" i="12"/>
  <c r="J255" i="12"/>
  <c r="I255" i="12"/>
  <c r="H255" i="12"/>
  <c r="G255" i="12"/>
  <c r="F255" i="12"/>
  <c r="V250" i="12"/>
  <c r="U250" i="12"/>
  <c r="S250" i="12"/>
  <c r="R250" i="12"/>
  <c r="J250" i="12"/>
  <c r="I250" i="12"/>
  <c r="G250" i="12"/>
  <c r="F250" i="12"/>
  <c r="V249" i="12"/>
  <c r="U249" i="12"/>
  <c r="S249" i="12"/>
  <c r="R249" i="12"/>
  <c r="J249" i="12"/>
  <c r="I249" i="12"/>
  <c r="G249" i="12"/>
  <c r="F249" i="12"/>
  <c r="X248" i="12"/>
  <c r="V248" i="12"/>
  <c r="U248" i="12"/>
  <c r="S248" i="12"/>
  <c r="R248" i="12"/>
  <c r="L248" i="12"/>
  <c r="J248" i="12"/>
  <c r="I248" i="12"/>
  <c r="G248" i="12"/>
  <c r="F248" i="12"/>
  <c r="V244" i="12"/>
  <c r="U244" i="12"/>
  <c r="S244" i="12"/>
  <c r="R244" i="12"/>
  <c r="K244" i="12"/>
  <c r="J244" i="12"/>
  <c r="I244" i="12"/>
  <c r="H244" i="12"/>
  <c r="G244" i="12"/>
  <c r="F244" i="12"/>
  <c r="V243" i="12"/>
  <c r="U243" i="12"/>
  <c r="S243" i="12"/>
  <c r="R243" i="12"/>
  <c r="K243" i="12"/>
  <c r="J243" i="12"/>
  <c r="I243" i="12"/>
  <c r="H243" i="12"/>
  <c r="G243" i="12"/>
  <c r="F243" i="12"/>
  <c r="X242" i="12"/>
  <c r="V242" i="12"/>
  <c r="U242" i="12"/>
  <c r="S242" i="12"/>
  <c r="R242" i="12"/>
  <c r="M242" i="12"/>
  <c r="L242" i="12"/>
  <c r="K242" i="12"/>
  <c r="J242" i="12"/>
  <c r="I242" i="12"/>
  <c r="H242" i="12"/>
  <c r="G242" i="12"/>
  <c r="F242" i="12"/>
  <c r="V237" i="12"/>
  <c r="U237" i="12"/>
  <c r="S237" i="12"/>
  <c r="R237" i="12"/>
  <c r="J237" i="12"/>
  <c r="I237" i="12"/>
  <c r="G237" i="12"/>
  <c r="F237" i="12"/>
  <c r="V236" i="12"/>
  <c r="U236" i="12"/>
  <c r="S236" i="12"/>
  <c r="R236" i="12"/>
  <c r="J236" i="12"/>
  <c r="I236" i="12"/>
  <c r="G236" i="12"/>
  <c r="F236" i="12"/>
  <c r="X235" i="12"/>
  <c r="V235" i="12"/>
  <c r="U235" i="12"/>
  <c r="S235" i="12"/>
  <c r="R235" i="12"/>
  <c r="L235" i="12"/>
  <c r="J235" i="12"/>
  <c r="I235" i="12"/>
  <c r="G235" i="12"/>
  <c r="F235" i="12"/>
  <c r="V231" i="12"/>
  <c r="U231" i="12"/>
  <c r="S231" i="12"/>
  <c r="R231" i="12"/>
  <c r="K231" i="12"/>
  <c r="J231" i="12"/>
  <c r="I231" i="12"/>
  <c r="H231" i="12"/>
  <c r="G231" i="12"/>
  <c r="F231" i="12"/>
  <c r="V230" i="12"/>
  <c r="U230" i="12"/>
  <c r="S230" i="12"/>
  <c r="R230" i="12"/>
  <c r="K230" i="12"/>
  <c r="J230" i="12"/>
  <c r="I230" i="12"/>
  <c r="H230" i="12"/>
  <c r="G230" i="12"/>
  <c r="F230" i="12"/>
  <c r="X229" i="12"/>
  <c r="V229" i="12"/>
  <c r="U229" i="12"/>
  <c r="S229" i="12"/>
  <c r="R229" i="12"/>
  <c r="M229" i="12"/>
  <c r="L229" i="12"/>
  <c r="K229" i="12"/>
  <c r="J229" i="12"/>
  <c r="I229" i="12"/>
  <c r="H229" i="12"/>
  <c r="G229" i="12"/>
  <c r="F229" i="12"/>
  <c r="V224" i="12"/>
  <c r="U224" i="12"/>
  <c r="S224" i="12"/>
  <c r="R224" i="12"/>
  <c r="J224" i="12"/>
  <c r="I224" i="12"/>
  <c r="G224" i="12"/>
  <c r="F224" i="12"/>
  <c r="V223" i="12"/>
  <c r="U223" i="12"/>
  <c r="S223" i="12"/>
  <c r="R223" i="12"/>
  <c r="J223" i="12"/>
  <c r="I223" i="12"/>
  <c r="G223" i="12"/>
  <c r="F223" i="12"/>
  <c r="X222" i="12"/>
  <c r="V222" i="12"/>
  <c r="U222" i="12"/>
  <c r="S222" i="12"/>
  <c r="R222" i="12"/>
  <c r="L222" i="12"/>
  <c r="J222" i="12"/>
  <c r="I222" i="12"/>
  <c r="G222" i="12"/>
  <c r="F222" i="12"/>
  <c r="V218" i="12"/>
  <c r="U218" i="12"/>
  <c r="S218" i="12"/>
  <c r="R218" i="12"/>
  <c r="K218" i="12"/>
  <c r="J218" i="12"/>
  <c r="I218" i="12"/>
  <c r="H218" i="12"/>
  <c r="G218" i="12"/>
  <c r="F218" i="12"/>
  <c r="V217" i="12"/>
  <c r="U217" i="12"/>
  <c r="S217" i="12"/>
  <c r="R217" i="12"/>
  <c r="K217" i="12"/>
  <c r="J217" i="12"/>
  <c r="I217" i="12"/>
  <c r="H217" i="12"/>
  <c r="G217" i="12"/>
  <c r="F217" i="12"/>
  <c r="X216" i="12"/>
  <c r="V216" i="12"/>
  <c r="U216" i="12"/>
  <c r="S216" i="12"/>
  <c r="R216" i="12"/>
  <c r="M216" i="12"/>
  <c r="L216" i="12"/>
  <c r="K216" i="12"/>
  <c r="J216" i="12"/>
  <c r="I216" i="12"/>
  <c r="H216" i="12"/>
  <c r="G216" i="12"/>
  <c r="F216" i="12"/>
  <c r="V211" i="12"/>
  <c r="U211" i="12"/>
  <c r="S211" i="12"/>
  <c r="R211" i="12"/>
  <c r="J211" i="12"/>
  <c r="I211" i="12"/>
  <c r="G211" i="12"/>
  <c r="F211" i="12"/>
  <c r="V210" i="12"/>
  <c r="U210" i="12"/>
  <c r="S210" i="12"/>
  <c r="R210" i="12"/>
  <c r="J210" i="12"/>
  <c r="I210" i="12"/>
  <c r="G210" i="12"/>
  <c r="F210" i="12"/>
  <c r="X209" i="12"/>
  <c r="V209" i="12"/>
  <c r="U209" i="12"/>
  <c r="S209" i="12"/>
  <c r="R209" i="12"/>
  <c r="L209" i="12"/>
  <c r="J209" i="12"/>
  <c r="I209" i="12"/>
  <c r="G209" i="12"/>
  <c r="F209" i="12"/>
  <c r="V205" i="12"/>
  <c r="U205" i="12"/>
  <c r="S205" i="12"/>
  <c r="R205" i="12"/>
  <c r="K205" i="12"/>
  <c r="J205" i="12"/>
  <c r="I205" i="12"/>
  <c r="H205" i="12"/>
  <c r="G205" i="12"/>
  <c r="F205" i="12"/>
  <c r="V204" i="12"/>
  <c r="U204" i="12"/>
  <c r="S204" i="12"/>
  <c r="R204" i="12"/>
  <c r="K204" i="12"/>
  <c r="J204" i="12"/>
  <c r="I204" i="12"/>
  <c r="H204" i="12"/>
  <c r="G204" i="12"/>
  <c r="F204" i="12"/>
  <c r="X203" i="12"/>
  <c r="V203" i="12"/>
  <c r="U203" i="12"/>
  <c r="S203" i="12"/>
  <c r="R203" i="12"/>
  <c r="M203" i="12"/>
  <c r="L203" i="12"/>
  <c r="K203" i="12"/>
  <c r="J203" i="12"/>
  <c r="I203" i="12"/>
  <c r="H203" i="12"/>
  <c r="G203" i="12"/>
  <c r="F203" i="12"/>
  <c r="V198" i="12"/>
  <c r="U198" i="12"/>
  <c r="S198" i="12"/>
  <c r="R198" i="12"/>
  <c r="J198" i="12"/>
  <c r="I198" i="12"/>
  <c r="G198" i="12"/>
  <c r="F198" i="12"/>
  <c r="V197" i="12"/>
  <c r="U197" i="12"/>
  <c r="S197" i="12"/>
  <c r="R197" i="12"/>
  <c r="J197" i="12"/>
  <c r="I197" i="12"/>
  <c r="G197" i="12"/>
  <c r="F197" i="12"/>
  <c r="X196" i="12"/>
  <c r="V196" i="12"/>
  <c r="U196" i="12"/>
  <c r="S196" i="12"/>
  <c r="R196" i="12"/>
  <c r="L196" i="12"/>
  <c r="J196" i="12"/>
  <c r="I196" i="12"/>
  <c r="G196" i="12"/>
  <c r="F196" i="12"/>
  <c r="V192" i="12"/>
  <c r="U192" i="12"/>
  <c r="S192" i="12"/>
  <c r="R192" i="12"/>
  <c r="K192" i="12"/>
  <c r="J192" i="12"/>
  <c r="I192" i="12"/>
  <c r="H192" i="12"/>
  <c r="G192" i="12"/>
  <c r="F192" i="12"/>
  <c r="V191" i="12"/>
  <c r="U191" i="12"/>
  <c r="S191" i="12"/>
  <c r="R191" i="12"/>
  <c r="K191" i="12"/>
  <c r="J191" i="12"/>
  <c r="I191" i="12"/>
  <c r="H191" i="12"/>
  <c r="G191" i="12"/>
  <c r="F191" i="12"/>
  <c r="X190" i="12"/>
  <c r="V190" i="12"/>
  <c r="U190" i="12"/>
  <c r="S190" i="12"/>
  <c r="R190" i="12"/>
  <c r="M190" i="12"/>
  <c r="L190" i="12"/>
  <c r="K190" i="12"/>
  <c r="J190" i="12"/>
  <c r="I190" i="12"/>
  <c r="H190" i="12"/>
  <c r="G190" i="12"/>
  <c r="F190" i="12"/>
  <c r="V185" i="12"/>
  <c r="U185" i="12"/>
  <c r="S185" i="12"/>
  <c r="R185" i="12"/>
  <c r="J185" i="12"/>
  <c r="I185" i="12"/>
  <c r="G185" i="12"/>
  <c r="F185" i="12"/>
  <c r="V184" i="12"/>
  <c r="U184" i="12"/>
  <c r="S184" i="12"/>
  <c r="R184" i="12"/>
  <c r="J184" i="12"/>
  <c r="I184" i="12"/>
  <c r="G184" i="12"/>
  <c r="F184" i="12"/>
  <c r="X183" i="12"/>
  <c r="V183" i="12"/>
  <c r="U183" i="12"/>
  <c r="S183" i="12"/>
  <c r="R183" i="12"/>
  <c r="L183" i="12"/>
  <c r="J183" i="12"/>
  <c r="I183" i="12"/>
  <c r="G183" i="12"/>
  <c r="F183" i="12"/>
  <c r="V179" i="12"/>
  <c r="U179" i="12"/>
  <c r="S179" i="12"/>
  <c r="R179" i="12"/>
  <c r="K179" i="12"/>
  <c r="J179" i="12"/>
  <c r="I179" i="12"/>
  <c r="H179" i="12"/>
  <c r="G179" i="12"/>
  <c r="F179" i="12"/>
  <c r="V178" i="12"/>
  <c r="U178" i="12"/>
  <c r="S178" i="12"/>
  <c r="R178" i="12"/>
  <c r="K178" i="12"/>
  <c r="J178" i="12"/>
  <c r="I178" i="12"/>
  <c r="H178" i="12"/>
  <c r="G178" i="12"/>
  <c r="F178" i="12"/>
  <c r="X177" i="12"/>
  <c r="V177" i="12"/>
  <c r="U177" i="12"/>
  <c r="S177" i="12"/>
  <c r="R177" i="12"/>
  <c r="M177" i="12"/>
  <c r="L177" i="12"/>
  <c r="K177" i="12"/>
  <c r="J177" i="12"/>
  <c r="I177" i="12"/>
  <c r="H177" i="12"/>
  <c r="G177" i="12"/>
  <c r="F177" i="12"/>
  <c r="V172" i="12"/>
  <c r="U172" i="12"/>
  <c r="S172" i="12"/>
  <c r="R172" i="12"/>
  <c r="J172" i="12"/>
  <c r="I172" i="12"/>
  <c r="G172" i="12"/>
  <c r="F172" i="12"/>
  <c r="V171" i="12"/>
  <c r="U171" i="12"/>
  <c r="S171" i="12"/>
  <c r="R171" i="12"/>
  <c r="J171" i="12"/>
  <c r="I171" i="12"/>
  <c r="G171" i="12"/>
  <c r="F171" i="12"/>
  <c r="X170" i="12"/>
  <c r="V170" i="12"/>
  <c r="U170" i="12"/>
  <c r="S170" i="12"/>
  <c r="R170" i="12"/>
  <c r="L170" i="12"/>
  <c r="J170" i="12"/>
  <c r="I170" i="12"/>
  <c r="G170" i="12"/>
  <c r="F170" i="12"/>
  <c r="V166" i="12"/>
  <c r="U166" i="12"/>
  <c r="S166" i="12"/>
  <c r="R166" i="12"/>
  <c r="K166" i="12"/>
  <c r="J166" i="12"/>
  <c r="I166" i="12"/>
  <c r="H166" i="12"/>
  <c r="G166" i="12"/>
  <c r="F166" i="12"/>
  <c r="V165" i="12"/>
  <c r="U165" i="12"/>
  <c r="S165" i="12"/>
  <c r="R165" i="12"/>
  <c r="K165" i="12"/>
  <c r="J165" i="12"/>
  <c r="I165" i="12"/>
  <c r="H165" i="12"/>
  <c r="G165" i="12"/>
  <c r="F165" i="12"/>
  <c r="X164" i="12"/>
  <c r="V164" i="12"/>
  <c r="U164" i="12"/>
  <c r="S164" i="12"/>
  <c r="R164" i="12"/>
  <c r="M164" i="12"/>
  <c r="L164" i="12"/>
  <c r="K164" i="12"/>
  <c r="J164" i="12"/>
  <c r="I164" i="12"/>
  <c r="H164" i="12"/>
  <c r="G164" i="12"/>
  <c r="F164" i="12"/>
  <c r="V159" i="12"/>
  <c r="U159" i="12"/>
  <c r="S159" i="12"/>
  <c r="R159" i="12"/>
  <c r="J159" i="12"/>
  <c r="I159" i="12"/>
  <c r="G159" i="12"/>
  <c r="F159" i="12"/>
  <c r="V158" i="12"/>
  <c r="U158" i="12"/>
  <c r="S158" i="12"/>
  <c r="R158" i="12"/>
  <c r="J158" i="12"/>
  <c r="I158" i="12"/>
  <c r="G158" i="12"/>
  <c r="F158" i="12"/>
  <c r="X157" i="12"/>
  <c r="V157" i="12"/>
  <c r="U157" i="12"/>
  <c r="S157" i="12"/>
  <c r="R157" i="12"/>
  <c r="L157" i="12"/>
  <c r="J157" i="12"/>
  <c r="I157" i="12"/>
  <c r="G157" i="12"/>
  <c r="F157" i="12"/>
  <c r="V153" i="12"/>
  <c r="U153" i="12"/>
  <c r="S153" i="12"/>
  <c r="R153" i="12"/>
  <c r="K153" i="12"/>
  <c r="J153" i="12"/>
  <c r="I153" i="12"/>
  <c r="H153" i="12"/>
  <c r="G153" i="12"/>
  <c r="F153" i="12"/>
  <c r="V152" i="12"/>
  <c r="U152" i="12"/>
  <c r="S152" i="12"/>
  <c r="R152" i="12"/>
  <c r="K152" i="12"/>
  <c r="J152" i="12"/>
  <c r="I152" i="12"/>
  <c r="H152" i="12"/>
  <c r="G152" i="12"/>
  <c r="F152" i="12"/>
  <c r="X151" i="12"/>
  <c r="V151" i="12"/>
  <c r="U151" i="12"/>
  <c r="S151" i="12"/>
  <c r="R151" i="12"/>
  <c r="M151" i="12"/>
  <c r="L151" i="12"/>
  <c r="K151" i="12"/>
  <c r="J151" i="12"/>
  <c r="I151" i="12"/>
  <c r="H151" i="12"/>
  <c r="G151" i="12"/>
  <c r="F151" i="12"/>
  <c r="V146" i="12"/>
  <c r="U146" i="12"/>
  <c r="S146" i="12"/>
  <c r="R146" i="12"/>
  <c r="J146" i="12"/>
  <c r="I146" i="12"/>
  <c r="G146" i="12"/>
  <c r="F146" i="12"/>
  <c r="V145" i="12"/>
  <c r="U145" i="12"/>
  <c r="S145" i="12"/>
  <c r="R145" i="12"/>
  <c r="J145" i="12"/>
  <c r="I145" i="12"/>
  <c r="G145" i="12"/>
  <c r="F145" i="12"/>
  <c r="X144" i="12"/>
  <c r="V144" i="12"/>
  <c r="U144" i="12"/>
  <c r="S144" i="12"/>
  <c r="R144" i="12"/>
  <c r="L144" i="12"/>
  <c r="J144" i="12"/>
  <c r="I144" i="12"/>
  <c r="G144" i="12"/>
  <c r="F144" i="12"/>
  <c r="V140" i="12"/>
  <c r="U140" i="12"/>
  <c r="S140" i="12"/>
  <c r="R140" i="12"/>
  <c r="K140" i="12"/>
  <c r="J140" i="12"/>
  <c r="I140" i="12"/>
  <c r="H140" i="12"/>
  <c r="G140" i="12"/>
  <c r="F140" i="12"/>
  <c r="V139" i="12"/>
  <c r="U139" i="12"/>
  <c r="S139" i="12"/>
  <c r="R139" i="12"/>
  <c r="K139" i="12"/>
  <c r="J139" i="12"/>
  <c r="I139" i="12"/>
  <c r="H139" i="12"/>
  <c r="G139" i="12"/>
  <c r="F139" i="12"/>
  <c r="X138" i="12"/>
  <c r="V138" i="12"/>
  <c r="U138" i="12"/>
  <c r="S138" i="12"/>
  <c r="R138" i="12"/>
  <c r="M138" i="12"/>
  <c r="L138" i="12"/>
  <c r="K138" i="12"/>
  <c r="J138" i="12"/>
  <c r="I138" i="12"/>
  <c r="H138" i="12"/>
  <c r="G138" i="12"/>
  <c r="F138" i="12"/>
  <c r="V133" i="12"/>
  <c r="U133" i="12"/>
  <c r="S133" i="12"/>
  <c r="R133" i="12"/>
  <c r="J133" i="12"/>
  <c r="I133" i="12"/>
  <c r="G133" i="12"/>
  <c r="F133" i="12"/>
  <c r="V132" i="12"/>
  <c r="U132" i="12"/>
  <c r="S132" i="12"/>
  <c r="R132" i="12"/>
  <c r="J132" i="12"/>
  <c r="I132" i="12"/>
  <c r="G132" i="12"/>
  <c r="F132" i="12"/>
  <c r="X131" i="12"/>
  <c r="V131" i="12"/>
  <c r="U131" i="12"/>
  <c r="S131" i="12"/>
  <c r="R131" i="12"/>
  <c r="L131" i="12"/>
  <c r="J131" i="12"/>
  <c r="I131" i="12"/>
  <c r="G131" i="12"/>
  <c r="F131" i="12"/>
  <c r="V127" i="12"/>
  <c r="U127" i="12"/>
  <c r="S127" i="12"/>
  <c r="R127" i="12"/>
  <c r="K127" i="12"/>
  <c r="J127" i="12"/>
  <c r="I127" i="12"/>
  <c r="H127" i="12"/>
  <c r="G127" i="12"/>
  <c r="F127" i="12"/>
  <c r="V126" i="12"/>
  <c r="U126" i="12"/>
  <c r="S126" i="12"/>
  <c r="R126" i="12"/>
  <c r="K126" i="12"/>
  <c r="J126" i="12"/>
  <c r="I126" i="12"/>
  <c r="H126" i="12"/>
  <c r="G126" i="12"/>
  <c r="F126" i="12"/>
  <c r="X125" i="12"/>
  <c r="V125" i="12"/>
  <c r="U125" i="12"/>
  <c r="S125" i="12"/>
  <c r="R125" i="12"/>
  <c r="M125" i="12"/>
  <c r="L125" i="12"/>
  <c r="K125" i="12"/>
  <c r="J125" i="12"/>
  <c r="I125" i="12"/>
  <c r="H125" i="12"/>
  <c r="G125" i="12"/>
  <c r="F125" i="12"/>
  <c r="V120" i="12"/>
  <c r="U120" i="12"/>
  <c r="S120" i="12"/>
  <c r="R120" i="12"/>
  <c r="J120" i="12"/>
  <c r="I120" i="12"/>
  <c r="G120" i="12"/>
  <c r="F120" i="12"/>
  <c r="V119" i="12"/>
  <c r="U119" i="12"/>
  <c r="S119" i="12"/>
  <c r="R119" i="12"/>
  <c r="J119" i="12"/>
  <c r="I119" i="12"/>
  <c r="G119" i="12"/>
  <c r="F119" i="12"/>
  <c r="X118" i="12"/>
  <c r="V118" i="12"/>
  <c r="U118" i="12"/>
  <c r="S118" i="12"/>
  <c r="R118" i="12"/>
  <c r="L118" i="12"/>
  <c r="J118" i="12"/>
  <c r="I118" i="12"/>
  <c r="G118" i="12"/>
  <c r="F118" i="12"/>
  <c r="V114" i="12"/>
  <c r="U114" i="12"/>
  <c r="S114" i="12"/>
  <c r="R114" i="12"/>
  <c r="K114" i="12"/>
  <c r="J114" i="12"/>
  <c r="I114" i="12"/>
  <c r="H114" i="12"/>
  <c r="G114" i="12"/>
  <c r="F114" i="12"/>
  <c r="V113" i="12"/>
  <c r="U113" i="12"/>
  <c r="S113" i="12"/>
  <c r="R113" i="12"/>
  <c r="K113" i="12"/>
  <c r="J113" i="12"/>
  <c r="I113" i="12"/>
  <c r="H113" i="12"/>
  <c r="G113" i="12"/>
  <c r="F113" i="12"/>
  <c r="X112" i="12"/>
  <c r="V112" i="12"/>
  <c r="U112" i="12"/>
  <c r="S112" i="12"/>
  <c r="R112" i="12"/>
  <c r="M112" i="12"/>
  <c r="L112" i="12"/>
  <c r="K112" i="12"/>
  <c r="J112" i="12"/>
  <c r="I112" i="12"/>
  <c r="H112" i="12"/>
  <c r="G112" i="12"/>
  <c r="F112" i="12"/>
  <c r="V107" i="12"/>
  <c r="U107" i="12"/>
  <c r="S107" i="12"/>
  <c r="R107" i="12"/>
  <c r="J107" i="12"/>
  <c r="I107" i="12"/>
  <c r="G107" i="12"/>
  <c r="F107" i="12"/>
  <c r="V106" i="12"/>
  <c r="U106" i="12"/>
  <c r="S106" i="12"/>
  <c r="R106" i="12"/>
  <c r="J106" i="12"/>
  <c r="I106" i="12"/>
  <c r="G106" i="12"/>
  <c r="F106" i="12"/>
  <c r="X105" i="12"/>
  <c r="V105" i="12"/>
  <c r="U105" i="12"/>
  <c r="S105" i="12"/>
  <c r="R105" i="12"/>
  <c r="L105" i="12"/>
  <c r="J105" i="12"/>
  <c r="I105" i="12"/>
  <c r="G105" i="12"/>
  <c r="F105" i="12"/>
  <c r="V101" i="12"/>
  <c r="U101" i="12"/>
  <c r="S101" i="12"/>
  <c r="R101" i="12"/>
  <c r="K101" i="12"/>
  <c r="J101" i="12"/>
  <c r="I101" i="12"/>
  <c r="H101" i="12"/>
  <c r="G101" i="12"/>
  <c r="F101" i="12"/>
  <c r="V100" i="12"/>
  <c r="U100" i="12"/>
  <c r="S100" i="12"/>
  <c r="R100" i="12"/>
  <c r="K100" i="12"/>
  <c r="J100" i="12"/>
  <c r="I100" i="12"/>
  <c r="H100" i="12"/>
  <c r="G100" i="12"/>
  <c r="F100" i="12"/>
  <c r="X99" i="12"/>
  <c r="V99" i="12"/>
  <c r="U99" i="12"/>
  <c r="S99" i="12"/>
  <c r="R99" i="12"/>
  <c r="M99" i="12"/>
  <c r="L99" i="12"/>
  <c r="K99" i="12"/>
  <c r="J99" i="12"/>
  <c r="I99" i="12"/>
  <c r="H99" i="12"/>
  <c r="G99" i="12"/>
  <c r="F99" i="12"/>
  <c r="V94" i="12"/>
  <c r="U94" i="12"/>
  <c r="S94" i="12"/>
  <c r="R94" i="12"/>
  <c r="J94" i="12"/>
  <c r="I94" i="12"/>
  <c r="G94" i="12"/>
  <c r="F94" i="12"/>
  <c r="V93" i="12"/>
  <c r="U93" i="12"/>
  <c r="S93" i="12"/>
  <c r="R93" i="12"/>
  <c r="J93" i="12"/>
  <c r="I93" i="12"/>
  <c r="G93" i="12"/>
  <c r="F93" i="12"/>
  <c r="X92" i="12"/>
  <c r="V92" i="12"/>
  <c r="U92" i="12"/>
  <c r="S92" i="12"/>
  <c r="R92" i="12"/>
  <c r="L92" i="12"/>
  <c r="J92" i="12"/>
  <c r="I92" i="12"/>
  <c r="G92" i="12"/>
  <c r="F92" i="12"/>
  <c r="V88" i="12"/>
  <c r="U88" i="12"/>
  <c r="S88" i="12"/>
  <c r="R88" i="12"/>
  <c r="K88" i="12"/>
  <c r="J88" i="12"/>
  <c r="I88" i="12"/>
  <c r="H88" i="12"/>
  <c r="G88" i="12"/>
  <c r="F88" i="12"/>
  <c r="V87" i="12"/>
  <c r="U87" i="12"/>
  <c r="S87" i="12"/>
  <c r="R87" i="12"/>
  <c r="K87" i="12"/>
  <c r="J87" i="12"/>
  <c r="I87" i="12"/>
  <c r="H87" i="12"/>
  <c r="G87" i="12"/>
  <c r="F87" i="12"/>
  <c r="X86" i="12"/>
  <c r="V86" i="12"/>
  <c r="U86" i="12"/>
  <c r="S86" i="12"/>
  <c r="R86" i="12"/>
  <c r="M86" i="12"/>
  <c r="L86" i="12"/>
  <c r="K86" i="12"/>
  <c r="J86" i="12"/>
  <c r="I86" i="12"/>
  <c r="H86" i="12"/>
  <c r="G86" i="12"/>
  <c r="F86" i="12"/>
  <c r="V81" i="12"/>
  <c r="U81" i="12"/>
  <c r="S81" i="12"/>
  <c r="R81" i="12"/>
  <c r="J81" i="12"/>
  <c r="I81" i="12"/>
  <c r="G81" i="12"/>
  <c r="F81" i="12"/>
  <c r="V80" i="12"/>
  <c r="U80" i="12"/>
  <c r="S80" i="12"/>
  <c r="R80" i="12"/>
  <c r="J80" i="12"/>
  <c r="I80" i="12"/>
  <c r="G80" i="12"/>
  <c r="F80" i="12"/>
  <c r="X79" i="12"/>
  <c r="V79" i="12"/>
  <c r="U79" i="12"/>
  <c r="S79" i="12"/>
  <c r="R79" i="12"/>
  <c r="L79" i="12"/>
  <c r="J79" i="12"/>
  <c r="I79" i="12"/>
  <c r="G79" i="12"/>
  <c r="F79" i="12"/>
  <c r="V75" i="12"/>
  <c r="U75" i="12"/>
  <c r="S75" i="12"/>
  <c r="R75" i="12"/>
  <c r="K75" i="12"/>
  <c r="J75" i="12"/>
  <c r="I75" i="12"/>
  <c r="H75" i="12"/>
  <c r="G75" i="12"/>
  <c r="F75" i="12"/>
  <c r="V74" i="12"/>
  <c r="U74" i="12"/>
  <c r="S74" i="12"/>
  <c r="R74" i="12"/>
  <c r="K74" i="12"/>
  <c r="J74" i="12"/>
  <c r="I74" i="12"/>
  <c r="H74" i="12"/>
  <c r="G74" i="12"/>
  <c r="F74" i="12"/>
  <c r="X73" i="12"/>
  <c r="V73" i="12"/>
  <c r="U73" i="12"/>
  <c r="S73" i="12"/>
  <c r="R73" i="12"/>
  <c r="M73" i="12"/>
  <c r="L73" i="12"/>
  <c r="K73" i="12"/>
  <c r="J73" i="12"/>
  <c r="I73" i="12"/>
  <c r="H73" i="12"/>
  <c r="G73" i="12"/>
  <c r="F73" i="12"/>
  <c r="V263" i="11"/>
  <c r="U263" i="11"/>
  <c r="S263" i="11"/>
  <c r="R263" i="11"/>
  <c r="J263" i="11"/>
  <c r="I263" i="11"/>
  <c r="G263" i="11"/>
  <c r="F263" i="11"/>
  <c r="V262" i="11"/>
  <c r="U262" i="11"/>
  <c r="S262" i="11"/>
  <c r="R262" i="11"/>
  <c r="J262" i="11"/>
  <c r="I262" i="11"/>
  <c r="G262" i="11"/>
  <c r="F262" i="11"/>
  <c r="X261" i="11"/>
  <c r="V261" i="11"/>
  <c r="U261" i="11"/>
  <c r="S261" i="11"/>
  <c r="R261" i="11"/>
  <c r="L261" i="11"/>
  <c r="J261" i="11"/>
  <c r="I261" i="11"/>
  <c r="G261" i="11"/>
  <c r="F261" i="11"/>
  <c r="V257" i="11"/>
  <c r="U257" i="11"/>
  <c r="S257" i="11"/>
  <c r="R257" i="11"/>
  <c r="K257" i="11"/>
  <c r="J257" i="11"/>
  <c r="I257" i="11"/>
  <c r="H257" i="11"/>
  <c r="G257" i="11"/>
  <c r="F257" i="11"/>
  <c r="V256" i="11"/>
  <c r="U256" i="11"/>
  <c r="S256" i="11"/>
  <c r="R256" i="11"/>
  <c r="K256" i="11"/>
  <c r="J256" i="11"/>
  <c r="I256" i="11"/>
  <c r="H256" i="11"/>
  <c r="G256" i="11"/>
  <c r="F256" i="11"/>
  <c r="X255" i="11"/>
  <c r="V255" i="11"/>
  <c r="U255" i="11"/>
  <c r="S255" i="11"/>
  <c r="R255" i="11"/>
  <c r="M255" i="11"/>
  <c r="L255" i="11"/>
  <c r="K255" i="11"/>
  <c r="J255" i="11"/>
  <c r="I255" i="11"/>
  <c r="H255" i="11"/>
  <c r="G255" i="11"/>
  <c r="F255" i="11"/>
  <c r="V250" i="11"/>
  <c r="U250" i="11"/>
  <c r="S250" i="11"/>
  <c r="R250" i="11"/>
  <c r="J250" i="11"/>
  <c r="I250" i="11"/>
  <c r="G250" i="11"/>
  <c r="F250" i="11"/>
  <c r="V249" i="11"/>
  <c r="U249" i="11"/>
  <c r="S249" i="11"/>
  <c r="R249" i="11"/>
  <c r="J249" i="11"/>
  <c r="I249" i="11"/>
  <c r="G249" i="11"/>
  <c r="F249" i="11"/>
  <c r="X248" i="11"/>
  <c r="V248" i="11"/>
  <c r="U248" i="11"/>
  <c r="S248" i="11"/>
  <c r="R248" i="11"/>
  <c r="L248" i="11"/>
  <c r="J248" i="11"/>
  <c r="I248" i="11"/>
  <c r="G248" i="11"/>
  <c r="F248" i="11"/>
  <c r="V244" i="11"/>
  <c r="U244" i="11"/>
  <c r="S244" i="11"/>
  <c r="R244" i="11"/>
  <c r="K244" i="11"/>
  <c r="J244" i="11"/>
  <c r="I244" i="11"/>
  <c r="H244" i="11"/>
  <c r="G244" i="11"/>
  <c r="F244" i="11"/>
  <c r="V243" i="11"/>
  <c r="U243" i="11"/>
  <c r="S243" i="11"/>
  <c r="R243" i="11"/>
  <c r="K243" i="11"/>
  <c r="J243" i="11"/>
  <c r="I243" i="11"/>
  <c r="H243" i="11"/>
  <c r="G243" i="11"/>
  <c r="F243" i="11"/>
  <c r="X242" i="11"/>
  <c r="V242" i="11"/>
  <c r="U242" i="11"/>
  <c r="S242" i="11"/>
  <c r="R242" i="11"/>
  <c r="M242" i="11"/>
  <c r="L242" i="11"/>
  <c r="K242" i="11"/>
  <c r="J242" i="11"/>
  <c r="I242" i="11"/>
  <c r="H242" i="11"/>
  <c r="G242" i="11"/>
  <c r="F242" i="11"/>
  <c r="V237" i="11"/>
  <c r="U237" i="11"/>
  <c r="S237" i="11"/>
  <c r="R237" i="11"/>
  <c r="J237" i="11"/>
  <c r="I237" i="11"/>
  <c r="G237" i="11"/>
  <c r="F237" i="11"/>
  <c r="V236" i="11"/>
  <c r="U236" i="11"/>
  <c r="S236" i="11"/>
  <c r="R236" i="11"/>
  <c r="J236" i="11"/>
  <c r="I236" i="11"/>
  <c r="G236" i="11"/>
  <c r="F236" i="11"/>
  <c r="X235" i="11"/>
  <c r="V235" i="11"/>
  <c r="U235" i="11"/>
  <c r="S235" i="11"/>
  <c r="R235" i="11"/>
  <c r="L235" i="11"/>
  <c r="J235" i="11"/>
  <c r="I235" i="11"/>
  <c r="G235" i="11"/>
  <c r="F235" i="11"/>
  <c r="V231" i="11"/>
  <c r="U231" i="11"/>
  <c r="S231" i="11"/>
  <c r="R231" i="11"/>
  <c r="K231" i="11"/>
  <c r="J231" i="11"/>
  <c r="I231" i="11"/>
  <c r="H231" i="11"/>
  <c r="G231" i="11"/>
  <c r="F231" i="11"/>
  <c r="V230" i="11"/>
  <c r="U230" i="11"/>
  <c r="S230" i="11"/>
  <c r="R230" i="11"/>
  <c r="K230" i="11"/>
  <c r="J230" i="11"/>
  <c r="I230" i="11"/>
  <c r="H230" i="11"/>
  <c r="G230" i="11"/>
  <c r="F230" i="11"/>
  <c r="X229" i="11"/>
  <c r="V229" i="11"/>
  <c r="U229" i="11"/>
  <c r="S229" i="11"/>
  <c r="R229" i="11"/>
  <c r="M229" i="11"/>
  <c r="L229" i="11"/>
  <c r="K229" i="11"/>
  <c r="J229" i="11"/>
  <c r="I229" i="11"/>
  <c r="H229" i="11"/>
  <c r="G229" i="11"/>
  <c r="F229" i="11"/>
  <c r="V224" i="11"/>
  <c r="U224" i="11"/>
  <c r="S224" i="11"/>
  <c r="R224" i="11"/>
  <c r="J224" i="11"/>
  <c r="I224" i="11"/>
  <c r="G224" i="11"/>
  <c r="F224" i="11"/>
  <c r="V223" i="11"/>
  <c r="U223" i="11"/>
  <c r="S223" i="11"/>
  <c r="R223" i="11"/>
  <c r="J223" i="11"/>
  <c r="I223" i="11"/>
  <c r="G223" i="11"/>
  <c r="F223" i="11"/>
  <c r="X222" i="11"/>
  <c r="V222" i="11"/>
  <c r="U222" i="11"/>
  <c r="S222" i="11"/>
  <c r="R222" i="11"/>
  <c r="L222" i="11"/>
  <c r="J222" i="11"/>
  <c r="I222" i="11"/>
  <c r="G222" i="11"/>
  <c r="F222" i="11"/>
  <c r="V218" i="11"/>
  <c r="U218" i="11"/>
  <c r="S218" i="11"/>
  <c r="R218" i="11"/>
  <c r="K218" i="11"/>
  <c r="J218" i="11"/>
  <c r="I218" i="11"/>
  <c r="H218" i="11"/>
  <c r="G218" i="11"/>
  <c r="F218" i="11"/>
  <c r="V217" i="11"/>
  <c r="U217" i="11"/>
  <c r="S217" i="11"/>
  <c r="R217" i="11"/>
  <c r="K217" i="11"/>
  <c r="J217" i="11"/>
  <c r="I217" i="11"/>
  <c r="H217" i="11"/>
  <c r="G217" i="11"/>
  <c r="F217" i="11"/>
  <c r="X216" i="11"/>
  <c r="V216" i="11"/>
  <c r="U216" i="11"/>
  <c r="S216" i="11"/>
  <c r="R216" i="11"/>
  <c r="M216" i="11"/>
  <c r="L216" i="11"/>
  <c r="K216" i="11"/>
  <c r="J216" i="11"/>
  <c r="I216" i="11"/>
  <c r="H216" i="11"/>
  <c r="G216" i="11"/>
  <c r="F216" i="11"/>
  <c r="V211" i="11"/>
  <c r="U211" i="11"/>
  <c r="S211" i="11"/>
  <c r="R211" i="11"/>
  <c r="J211" i="11"/>
  <c r="I211" i="11"/>
  <c r="G211" i="11"/>
  <c r="F211" i="11"/>
  <c r="V210" i="11"/>
  <c r="U210" i="11"/>
  <c r="S210" i="11"/>
  <c r="R210" i="11"/>
  <c r="J210" i="11"/>
  <c r="I210" i="11"/>
  <c r="G210" i="11"/>
  <c r="F210" i="11"/>
  <c r="X209" i="11"/>
  <c r="V209" i="11"/>
  <c r="U209" i="11"/>
  <c r="S209" i="11"/>
  <c r="R209" i="11"/>
  <c r="L209" i="11"/>
  <c r="J209" i="11"/>
  <c r="I209" i="11"/>
  <c r="G209" i="11"/>
  <c r="F209" i="11"/>
  <c r="V205" i="11"/>
  <c r="U205" i="11"/>
  <c r="S205" i="11"/>
  <c r="R205" i="11"/>
  <c r="K205" i="11"/>
  <c r="J205" i="11"/>
  <c r="I205" i="11"/>
  <c r="H205" i="11"/>
  <c r="G205" i="11"/>
  <c r="F205" i="11"/>
  <c r="V204" i="11"/>
  <c r="U204" i="11"/>
  <c r="S204" i="11"/>
  <c r="R204" i="11"/>
  <c r="K204" i="11"/>
  <c r="J204" i="11"/>
  <c r="I204" i="11"/>
  <c r="H204" i="11"/>
  <c r="G204" i="11"/>
  <c r="F204" i="11"/>
  <c r="X203" i="11"/>
  <c r="V203" i="11"/>
  <c r="U203" i="11"/>
  <c r="S203" i="11"/>
  <c r="R203" i="11"/>
  <c r="M203" i="11"/>
  <c r="L203" i="11"/>
  <c r="K203" i="11"/>
  <c r="J203" i="11"/>
  <c r="I203" i="11"/>
  <c r="H203" i="11"/>
  <c r="G203" i="11"/>
  <c r="F203" i="11"/>
  <c r="V198" i="11"/>
  <c r="U198" i="11"/>
  <c r="S198" i="11"/>
  <c r="R198" i="11"/>
  <c r="J198" i="11"/>
  <c r="I198" i="11"/>
  <c r="G198" i="11"/>
  <c r="F198" i="11"/>
  <c r="V197" i="11"/>
  <c r="U197" i="11"/>
  <c r="S197" i="11"/>
  <c r="R197" i="11"/>
  <c r="J197" i="11"/>
  <c r="I197" i="11"/>
  <c r="G197" i="11"/>
  <c r="F197" i="11"/>
  <c r="X196" i="11"/>
  <c r="V196" i="11"/>
  <c r="U196" i="11"/>
  <c r="S196" i="11"/>
  <c r="R196" i="11"/>
  <c r="L196" i="11"/>
  <c r="J196" i="11"/>
  <c r="I196" i="11"/>
  <c r="G196" i="11"/>
  <c r="F196" i="11"/>
  <c r="V192" i="11"/>
  <c r="U192" i="11"/>
  <c r="S192" i="11"/>
  <c r="R192" i="11"/>
  <c r="K192" i="11"/>
  <c r="J192" i="11"/>
  <c r="I192" i="11"/>
  <c r="H192" i="11"/>
  <c r="G192" i="11"/>
  <c r="F192" i="11"/>
  <c r="V191" i="11"/>
  <c r="U191" i="11"/>
  <c r="S191" i="11"/>
  <c r="R191" i="11"/>
  <c r="K191" i="11"/>
  <c r="J191" i="11"/>
  <c r="I191" i="11"/>
  <c r="H191" i="11"/>
  <c r="G191" i="11"/>
  <c r="F191" i="11"/>
  <c r="X190" i="11"/>
  <c r="V190" i="11"/>
  <c r="U190" i="11"/>
  <c r="S190" i="11"/>
  <c r="R190" i="11"/>
  <c r="M190" i="11"/>
  <c r="L190" i="11"/>
  <c r="K190" i="11"/>
  <c r="J190" i="11"/>
  <c r="I190" i="11"/>
  <c r="H190" i="11"/>
  <c r="G190" i="11"/>
  <c r="F190" i="11"/>
  <c r="V185" i="11"/>
  <c r="U185" i="11"/>
  <c r="S185" i="11"/>
  <c r="R185" i="11"/>
  <c r="J185" i="11"/>
  <c r="I185" i="11"/>
  <c r="G185" i="11"/>
  <c r="F185" i="11"/>
  <c r="V184" i="11"/>
  <c r="U184" i="11"/>
  <c r="S184" i="11"/>
  <c r="R184" i="11"/>
  <c r="J184" i="11"/>
  <c r="I184" i="11"/>
  <c r="G184" i="11"/>
  <c r="F184" i="11"/>
  <c r="X183" i="11"/>
  <c r="V183" i="11"/>
  <c r="U183" i="11"/>
  <c r="S183" i="11"/>
  <c r="R183" i="11"/>
  <c r="L183" i="11"/>
  <c r="J183" i="11"/>
  <c r="I183" i="11"/>
  <c r="G183" i="11"/>
  <c r="F183" i="11"/>
  <c r="V179" i="11"/>
  <c r="U179" i="11"/>
  <c r="S179" i="11"/>
  <c r="R179" i="11"/>
  <c r="K179" i="11"/>
  <c r="J179" i="11"/>
  <c r="I179" i="11"/>
  <c r="H179" i="11"/>
  <c r="G179" i="11"/>
  <c r="F179" i="11"/>
  <c r="V178" i="11"/>
  <c r="U178" i="11"/>
  <c r="S178" i="11"/>
  <c r="R178" i="11"/>
  <c r="K178" i="11"/>
  <c r="J178" i="11"/>
  <c r="I178" i="11"/>
  <c r="H178" i="11"/>
  <c r="G178" i="11"/>
  <c r="F178" i="11"/>
  <c r="X177" i="11"/>
  <c r="V177" i="11"/>
  <c r="U177" i="11"/>
  <c r="S177" i="11"/>
  <c r="R177" i="11"/>
  <c r="M177" i="11"/>
  <c r="L177" i="11"/>
  <c r="K177" i="11"/>
  <c r="J177" i="11"/>
  <c r="I177" i="11"/>
  <c r="H177" i="11"/>
  <c r="G177" i="11"/>
  <c r="F177" i="11"/>
  <c r="V172" i="11"/>
  <c r="U172" i="11"/>
  <c r="S172" i="11"/>
  <c r="R172" i="11"/>
  <c r="J172" i="11"/>
  <c r="I172" i="11"/>
  <c r="G172" i="11"/>
  <c r="F172" i="11"/>
  <c r="V171" i="11"/>
  <c r="U171" i="11"/>
  <c r="S171" i="11"/>
  <c r="R171" i="11"/>
  <c r="J171" i="11"/>
  <c r="I171" i="11"/>
  <c r="G171" i="11"/>
  <c r="F171" i="11"/>
  <c r="X170" i="11"/>
  <c r="V170" i="11"/>
  <c r="U170" i="11"/>
  <c r="S170" i="11"/>
  <c r="R170" i="11"/>
  <c r="L170" i="11"/>
  <c r="J170" i="11"/>
  <c r="I170" i="11"/>
  <c r="G170" i="11"/>
  <c r="F170" i="11"/>
  <c r="V166" i="11"/>
  <c r="U166" i="11"/>
  <c r="S166" i="11"/>
  <c r="R166" i="11"/>
  <c r="K166" i="11"/>
  <c r="J166" i="11"/>
  <c r="I166" i="11"/>
  <c r="H166" i="11"/>
  <c r="G166" i="11"/>
  <c r="F166" i="11"/>
  <c r="V165" i="11"/>
  <c r="U165" i="11"/>
  <c r="S165" i="11"/>
  <c r="R165" i="11"/>
  <c r="K165" i="11"/>
  <c r="J165" i="11"/>
  <c r="I165" i="11"/>
  <c r="H165" i="11"/>
  <c r="G165" i="11"/>
  <c r="F165" i="11"/>
  <c r="X164" i="11"/>
  <c r="V164" i="11"/>
  <c r="U164" i="11"/>
  <c r="S164" i="11"/>
  <c r="R164" i="11"/>
  <c r="M164" i="11"/>
  <c r="L164" i="11"/>
  <c r="K164" i="11"/>
  <c r="J164" i="11"/>
  <c r="I164" i="11"/>
  <c r="H164" i="11"/>
  <c r="G164" i="11"/>
  <c r="F164" i="11"/>
  <c r="V159" i="11"/>
  <c r="U159" i="11"/>
  <c r="S159" i="11"/>
  <c r="R159" i="11"/>
  <c r="J159" i="11"/>
  <c r="I159" i="11"/>
  <c r="G159" i="11"/>
  <c r="F159" i="11"/>
  <c r="V158" i="11"/>
  <c r="U158" i="11"/>
  <c r="S158" i="11"/>
  <c r="R158" i="11"/>
  <c r="J158" i="11"/>
  <c r="I158" i="11"/>
  <c r="G158" i="11"/>
  <c r="F158" i="11"/>
  <c r="X157" i="11"/>
  <c r="V157" i="11"/>
  <c r="U157" i="11"/>
  <c r="S157" i="11"/>
  <c r="R157" i="11"/>
  <c r="L157" i="11"/>
  <c r="J157" i="11"/>
  <c r="I157" i="11"/>
  <c r="G157" i="11"/>
  <c r="F157" i="11"/>
  <c r="V153" i="11"/>
  <c r="U153" i="11"/>
  <c r="S153" i="11"/>
  <c r="R153" i="11"/>
  <c r="K153" i="11"/>
  <c r="J153" i="11"/>
  <c r="I153" i="11"/>
  <c r="H153" i="11"/>
  <c r="G153" i="11"/>
  <c r="F153" i="11"/>
  <c r="V152" i="11"/>
  <c r="U152" i="11"/>
  <c r="S152" i="11"/>
  <c r="R152" i="11"/>
  <c r="K152" i="11"/>
  <c r="J152" i="11"/>
  <c r="I152" i="11"/>
  <c r="H152" i="11"/>
  <c r="G152" i="11"/>
  <c r="F152" i="11"/>
  <c r="X151" i="11"/>
  <c r="V151" i="11"/>
  <c r="U151" i="11"/>
  <c r="S151" i="11"/>
  <c r="R151" i="11"/>
  <c r="M151" i="11"/>
  <c r="L151" i="11"/>
  <c r="K151" i="11"/>
  <c r="J151" i="11"/>
  <c r="I151" i="11"/>
  <c r="H151" i="11"/>
  <c r="G151" i="11"/>
  <c r="F151" i="11"/>
  <c r="V146" i="11"/>
  <c r="U146" i="11"/>
  <c r="S146" i="11"/>
  <c r="R146" i="11"/>
  <c r="J146" i="11"/>
  <c r="I146" i="11"/>
  <c r="G146" i="11"/>
  <c r="F146" i="11"/>
  <c r="V145" i="11"/>
  <c r="U145" i="11"/>
  <c r="S145" i="11"/>
  <c r="R145" i="11"/>
  <c r="J145" i="11"/>
  <c r="I145" i="11"/>
  <c r="G145" i="11"/>
  <c r="F145" i="11"/>
  <c r="X144" i="11"/>
  <c r="V144" i="11"/>
  <c r="U144" i="11"/>
  <c r="S144" i="11"/>
  <c r="R144" i="11"/>
  <c r="L144" i="11"/>
  <c r="J144" i="11"/>
  <c r="I144" i="11"/>
  <c r="G144" i="11"/>
  <c r="F144" i="11"/>
  <c r="V140" i="11"/>
  <c r="U140" i="11"/>
  <c r="S140" i="11"/>
  <c r="R140" i="11"/>
  <c r="K140" i="11"/>
  <c r="J140" i="11"/>
  <c r="I140" i="11"/>
  <c r="H140" i="11"/>
  <c r="G140" i="11"/>
  <c r="F140" i="11"/>
  <c r="V139" i="11"/>
  <c r="U139" i="11"/>
  <c r="S139" i="11"/>
  <c r="R139" i="11"/>
  <c r="K139" i="11"/>
  <c r="J139" i="11"/>
  <c r="I139" i="11"/>
  <c r="H139" i="11"/>
  <c r="G139" i="11"/>
  <c r="F139" i="11"/>
  <c r="X138" i="11"/>
  <c r="V138" i="11"/>
  <c r="U138" i="11"/>
  <c r="S138" i="11"/>
  <c r="R138" i="11"/>
  <c r="M138" i="11"/>
  <c r="L138" i="11"/>
  <c r="K138" i="11"/>
  <c r="J138" i="11"/>
  <c r="I138" i="11"/>
  <c r="H138" i="11"/>
  <c r="G138" i="11"/>
  <c r="F138" i="11"/>
  <c r="V133" i="11"/>
  <c r="U133" i="11"/>
  <c r="S133" i="11"/>
  <c r="R133" i="11"/>
  <c r="J133" i="11"/>
  <c r="I133" i="11"/>
  <c r="G133" i="11"/>
  <c r="F133" i="11"/>
  <c r="V132" i="11"/>
  <c r="U132" i="11"/>
  <c r="S132" i="11"/>
  <c r="R132" i="11"/>
  <c r="J132" i="11"/>
  <c r="I132" i="11"/>
  <c r="G132" i="11"/>
  <c r="F132" i="11"/>
  <c r="X131" i="11"/>
  <c r="V131" i="11"/>
  <c r="U131" i="11"/>
  <c r="S131" i="11"/>
  <c r="R131" i="11"/>
  <c r="L131" i="11"/>
  <c r="J131" i="11"/>
  <c r="I131" i="11"/>
  <c r="G131" i="11"/>
  <c r="F131" i="11"/>
  <c r="V127" i="11"/>
  <c r="U127" i="11"/>
  <c r="S127" i="11"/>
  <c r="R127" i="11"/>
  <c r="K127" i="11"/>
  <c r="J127" i="11"/>
  <c r="I127" i="11"/>
  <c r="H127" i="11"/>
  <c r="G127" i="11"/>
  <c r="F127" i="11"/>
  <c r="V126" i="11"/>
  <c r="U126" i="11"/>
  <c r="S126" i="11"/>
  <c r="R126" i="11"/>
  <c r="K126" i="11"/>
  <c r="J126" i="11"/>
  <c r="I126" i="11"/>
  <c r="H126" i="11"/>
  <c r="G126" i="11"/>
  <c r="F126" i="11"/>
  <c r="X125" i="11"/>
  <c r="V125" i="11"/>
  <c r="U125" i="11"/>
  <c r="S125" i="11"/>
  <c r="R125" i="11"/>
  <c r="M125" i="11"/>
  <c r="L125" i="11"/>
  <c r="K125" i="11"/>
  <c r="J125" i="11"/>
  <c r="I125" i="11"/>
  <c r="H125" i="11"/>
  <c r="G125" i="11"/>
  <c r="F125" i="11"/>
  <c r="V120" i="11"/>
  <c r="U120" i="11"/>
  <c r="S120" i="11"/>
  <c r="R120" i="11"/>
  <c r="J120" i="11"/>
  <c r="I120" i="11"/>
  <c r="G120" i="11"/>
  <c r="F120" i="11"/>
  <c r="V119" i="11"/>
  <c r="U119" i="11"/>
  <c r="S119" i="11"/>
  <c r="R119" i="11"/>
  <c r="J119" i="11"/>
  <c r="I119" i="11"/>
  <c r="G119" i="11"/>
  <c r="F119" i="11"/>
  <c r="X118" i="11"/>
  <c r="V118" i="11"/>
  <c r="U118" i="11"/>
  <c r="S118" i="11"/>
  <c r="R118" i="11"/>
  <c r="L118" i="11"/>
  <c r="J118" i="11"/>
  <c r="I118" i="11"/>
  <c r="G118" i="11"/>
  <c r="F118" i="11"/>
  <c r="V114" i="11"/>
  <c r="U114" i="11"/>
  <c r="S114" i="11"/>
  <c r="R114" i="11"/>
  <c r="K114" i="11"/>
  <c r="J114" i="11"/>
  <c r="I114" i="11"/>
  <c r="H114" i="11"/>
  <c r="G114" i="11"/>
  <c r="F114" i="11"/>
  <c r="V113" i="11"/>
  <c r="U113" i="11"/>
  <c r="S113" i="11"/>
  <c r="R113" i="11"/>
  <c r="K113" i="11"/>
  <c r="J113" i="11"/>
  <c r="I113" i="11"/>
  <c r="H113" i="11"/>
  <c r="G113" i="11"/>
  <c r="F113" i="11"/>
  <c r="X112" i="11"/>
  <c r="V112" i="11"/>
  <c r="U112" i="11"/>
  <c r="S112" i="11"/>
  <c r="R112" i="11"/>
  <c r="M112" i="11"/>
  <c r="L112" i="11"/>
  <c r="K112" i="11"/>
  <c r="J112" i="11"/>
  <c r="I112" i="11"/>
  <c r="H112" i="11"/>
  <c r="G112" i="11"/>
  <c r="F112" i="11"/>
  <c r="V107" i="11"/>
  <c r="U107" i="11"/>
  <c r="S107" i="11"/>
  <c r="R107" i="11"/>
  <c r="J107" i="11"/>
  <c r="I107" i="11"/>
  <c r="G107" i="11"/>
  <c r="F107" i="11"/>
  <c r="V106" i="11"/>
  <c r="U106" i="11"/>
  <c r="S106" i="11"/>
  <c r="R106" i="11"/>
  <c r="J106" i="11"/>
  <c r="I106" i="11"/>
  <c r="G106" i="11"/>
  <c r="F106" i="11"/>
  <c r="X105" i="11"/>
  <c r="V105" i="11"/>
  <c r="U105" i="11"/>
  <c r="S105" i="11"/>
  <c r="R105" i="11"/>
  <c r="L105" i="11"/>
  <c r="J105" i="11"/>
  <c r="I105" i="11"/>
  <c r="G105" i="11"/>
  <c r="F105" i="11"/>
  <c r="V101" i="11"/>
  <c r="U101" i="11"/>
  <c r="S101" i="11"/>
  <c r="R101" i="11"/>
  <c r="K101" i="11"/>
  <c r="J101" i="11"/>
  <c r="I101" i="11"/>
  <c r="H101" i="11"/>
  <c r="G101" i="11"/>
  <c r="F101" i="11"/>
  <c r="V100" i="11"/>
  <c r="U100" i="11"/>
  <c r="S100" i="11"/>
  <c r="R100" i="11"/>
  <c r="K100" i="11"/>
  <c r="J100" i="11"/>
  <c r="I100" i="11"/>
  <c r="H100" i="11"/>
  <c r="G100" i="11"/>
  <c r="F100" i="11"/>
  <c r="X99" i="11"/>
  <c r="V99" i="11"/>
  <c r="U99" i="11"/>
  <c r="S99" i="11"/>
  <c r="R99" i="11"/>
  <c r="M99" i="11"/>
  <c r="L99" i="11"/>
  <c r="K99" i="11"/>
  <c r="J99" i="11"/>
  <c r="I99" i="11"/>
  <c r="H99" i="11"/>
  <c r="G99" i="11"/>
  <c r="F99" i="11"/>
  <c r="V94" i="11"/>
  <c r="U94" i="11"/>
  <c r="S94" i="11"/>
  <c r="R94" i="11"/>
  <c r="J94" i="11"/>
  <c r="I94" i="11"/>
  <c r="G94" i="11"/>
  <c r="F94" i="11"/>
  <c r="V93" i="11"/>
  <c r="U93" i="11"/>
  <c r="S93" i="11"/>
  <c r="R93" i="11"/>
  <c r="J93" i="11"/>
  <c r="I93" i="11"/>
  <c r="G93" i="11"/>
  <c r="F93" i="11"/>
  <c r="X92" i="11"/>
  <c r="V92" i="11"/>
  <c r="U92" i="11"/>
  <c r="S92" i="11"/>
  <c r="R92" i="11"/>
  <c r="L92" i="11"/>
  <c r="J92" i="11"/>
  <c r="I92" i="11"/>
  <c r="G92" i="11"/>
  <c r="F92" i="11"/>
  <c r="V88" i="11"/>
  <c r="U88" i="11"/>
  <c r="S88" i="11"/>
  <c r="R88" i="11"/>
  <c r="K88" i="11"/>
  <c r="J88" i="11"/>
  <c r="I88" i="11"/>
  <c r="H88" i="11"/>
  <c r="G88" i="11"/>
  <c r="F88" i="11"/>
  <c r="V87" i="11"/>
  <c r="U87" i="11"/>
  <c r="S87" i="11"/>
  <c r="R87" i="11"/>
  <c r="K87" i="11"/>
  <c r="J87" i="11"/>
  <c r="I87" i="11"/>
  <c r="H87" i="11"/>
  <c r="G87" i="11"/>
  <c r="F87" i="11"/>
  <c r="X86" i="11"/>
  <c r="V86" i="11"/>
  <c r="U86" i="11"/>
  <c r="S86" i="11"/>
  <c r="R86" i="11"/>
  <c r="M86" i="11"/>
  <c r="L86" i="11"/>
  <c r="K86" i="11"/>
  <c r="J86" i="11"/>
  <c r="I86" i="11"/>
  <c r="H86" i="11"/>
  <c r="G86" i="11"/>
  <c r="F86" i="11"/>
  <c r="V81" i="11"/>
  <c r="U81" i="11"/>
  <c r="S81" i="11"/>
  <c r="R81" i="11"/>
  <c r="J81" i="11"/>
  <c r="I81" i="11"/>
  <c r="G81" i="11"/>
  <c r="F81" i="11"/>
  <c r="V80" i="11"/>
  <c r="U80" i="11"/>
  <c r="S80" i="11"/>
  <c r="R80" i="11"/>
  <c r="J80" i="11"/>
  <c r="I80" i="11"/>
  <c r="G80" i="11"/>
  <c r="F80" i="11"/>
  <c r="X79" i="11"/>
  <c r="V79" i="11"/>
  <c r="U79" i="11"/>
  <c r="S79" i="11"/>
  <c r="R79" i="11"/>
  <c r="L79" i="11"/>
  <c r="J79" i="11"/>
  <c r="I79" i="11"/>
  <c r="G79" i="11"/>
  <c r="F79" i="11"/>
  <c r="V75" i="11"/>
  <c r="U75" i="11"/>
  <c r="S75" i="11"/>
  <c r="R75" i="11"/>
  <c r="K75" i="11"/>
  <c r="J75" i="11"/>
  <c r="I75" i="11"/>
  <c r="H75" i="11"/>
  <c r="G75" i="11"/>
  <c r="F75" i="11"/>
  <c r="V74" i="11"/>
  <c r="U74" i="11"/>
  <c r="S74" i="11"/>
  <c r="R74" i="11"/>
  <c r="K74" i="11"/>
  <c r="J74" i="11"/>
  <c r="I74" i="11"/>
  <c r="H74" i="11"/>
  <c r="G74" i="11"/>
  <c r="F74" i="11"/>
  <c r="X73" i="11"/>
  <c r="V73" i="11"/>
  <c r="U73" i="11"/>
  <c r="S73" i="11"/>
  <c r="R73" i="11"/>
  <c r="M73" i="11"/>
  <c r="L73" i="11"/>
  <c r="K73" i="11"/>
  <c r="J73" i="11"/>
  <c r="I73" i="11"/>
  <c r="H73" i="11"/>
  <c r="G73" i="11"/>
  <c r="F73" i="11"/>
  <c r="V263" i="3"/>
  <c r="U263" i="3"/>
  <c r="S263" i="3"/>
  <c r="R263" i="3"/>
  <c r="J263" i="3"/>
  <c r="I263" i="3"/>
  <c r="G263" i="3"/>
  <c r="F263" i="3"/>
  <c r="V262" i="3"/>
  <c r="U262" i="3"/>
  <c r="S262" i="3"/>
  <c r="R262" i="3"/>
  <c r="J262" i="3"/>
  <c r="I262" i="3"/>
  <c r="G262" i="3"/>
  <c r="F262" i="3"/>
  <c r="X261" i="3"/>
  <c r="V261" i="3"/>
  <c r="U261" i="3"/>
  <c r="S261" i="3"/>
  <c r="R261" i="3"/>
  <c r="L261" i="3"/>
  <c r="J261" i="3"/>
  <c r="I261" i="3"/>
  <c r="G261" i="3"/>
  <c r="F261" i="3"/>
  <c r="V257" i="3"/>
  <c r="U257" i="3"/>
  <c r="S257" i="3"/>
  <c r="R257" i="3"/>
  <c r="K257" i="3"/>
  <c r="J257" i="3"/>
  <c r="I257" i="3"/>
  <c r="H257" i="3"/>
  <c r="G257" i="3"/>
  <c r="F257" i="3"/>
  <c r="V256" i="3"/>
  <c r="U256" i="3"/>
  <c r="S256" i="3"/>
  <c r="R256" i="3"/>
  <c r="K256" i="3"/>
  <c r="J256" i="3"/>
  <c r="I256" i="3"/>
  <c r="H256" i="3"/>
  <c r="G256" i="3"/>
  <c r="F256" i="3"/>
  <c r="X255" i="3"/>
  <c r="V255" i="3"/>
  <c r="U255" i="3"/>
  <c r="S255" i="3"/>
  <c r="R255" i="3"/>
  <c r="M255" i="3"/>
  <c r="L255" i="3"/>
  <c r="K255" i="3"/>
  <c r="J255" i="3"/>
  <c r="I255" i="3"/>
  <c r="H255" i="3"/>
  <c r="G255" i="3"/>
  <c r="F255" i="3"/>
  <c r="V250" i="3"/>
  <c r="U250" i="3"/>
  <c r="S250" i="3"/>
  <c r="R250" i="3"/>
  <c r="J250" i="3"/>
  <c r="I250" i="3"/>
  <c r="G250" i="3"/>
  <c r="F250" i="3"/>
  <c r="V249" i="3"/>
  <c r="U249" i="3"/>
  <c r="S249" i="3"/>
  <c r="R249" i="3"/>
  <c r="J249" i="3"/>
  <c r="I249" i="3"/>
  <c r="G249" i="3"/>
  <c r="F249" i="3"/>
  <c r="X248" i="3"/>
  <c r="V248" i="3"/>
  <c r="U248" i="3"/>
  <c r="S248" i="3"/>
  <c r="R248" i="3"/>
  <c r="L248" i="3"/>
  <c r="J248" i="3"/>
  <c r="I248" i="3"/>
  <c r="G248" i="3"/>
  <c r="F248" i="3"/>
  <c r="V244" i="3"/>
  <c r="U244" i="3"/>
  <c r="S244" i="3"/>
  <c r="R244" i="3"/>
  <c r="K244" i="3"/>
  <c r="J244" i="3"/>
  <c r="I244" i="3"/>
  <c r="H244" i="3"/>
  <c r="G244" i="3"/>
  <c r="F244" i="3"/>
  <c r="V243" i="3"/>
  <c r="U243" i="3"/>
  <c r="S243" i="3"/>
  <c r="R243" i="3"/>
  <c r="K243" i="3"/>
  <c r="J243" i="3"/>
  <c r="I243" i="3"/>
  <c r="H243" i="3"/>
  <c r="G243" i="3"/>
  <c r="F243" i="3"/>
  <c r="X242" i="3"/>
  <c r="V242" i="3"/>
  <c r="U242" i="3"/>
  <c r="S242" i="3"/>
  <c r="R242" i="3"/>
  <c r="M242" i="3"/>
  <c r="L242" i="3"/>
  <c r="K242" i="3"/>
  <c r="J242" i="3"/>
  <c r="I242" i="3"/>
  <c r="H242" i="3"/>
  <c r="G242" i="3"/>
  <c r="F242" i="3"/>
  <c r="V237" i="3"/>
  <c r="U237" i="3"/>
  <c r="S237" i="3"/>
  <c r="R237" i="3"/>
  <c r="J237" i="3"/>
  <c r="I237" i="3"/>
  <c r="G237" i="3"/>
  <c r="F237" i="3"/>
  <c r="V236" i="3"/>
  <c r="U236" i="3"/>
  <c r="S236" i="3"/>
  <c r="R236" i="3"/>
  <c r="J236" i="3"/>
  <c r="I236" i="3"/>
  <c r="G236" i="3"/>
  <c r="F236" i="3"/>
  <c r="X235" i="3"/>
  <c r="V235" i="3"/>
  <c r="U235" i="3"/>
  <c r="S235" i="3"/>
  <c r="R235" i="3"/>
  <c r="L235" i="3"/>
  <c r="J235" i="3"/>
  <c r="I235" i="3"/>
  <c r="G235" i="3"/>
  <c r="F235" i="3"/>
  <c r="V231" i="3"/>
  <c r="U231" i="3"/>
  <c r="S231" i="3"/>
  <c r="R231" i="3"/>
  <c r="K231" i="3"/>
  <c r="J231" i="3"/>
  <c r="I231" i="3"/>
  <c r="H231" i="3"/>
  <c r="G231" i="3"/>
  <c r="F231" i="3"/>
  <c r="V230" i="3"/>
  <c r="U230" i="3"/>
  <c r="S230" i="3"/>
  <c r="R230" i="3"/>
  <c r="K230" i="3"/>
  <c r="J230" i="3"/>
  <c r="I230" i="3"/>
  <c r="H230" i="3"/>
  <c r="G230" i="3"/>
  <c r="F230" i="3"/>
  <c r="X229" i="3"/>
  <c r="V229" i="3"/>
  <c r="U229" i="3"/>
  <c r="S229" i="3"/>
  <c r="R229" i="3"/>
  <c r="M229" i="3"/>
  <c r="L229" i="3"/>
  <c r="K229" i="3"/>
  <c r="J229" i="3"/>
  <c r="I229" i="3"/>
  <c r="H229" i="3"/>
  <c r="G229" i="3"/>
  <c r="F229" i="3"/>
  <c r="V224" i="3"/>
  <c r="U224" i="3"/>
  <c r="S224" i="3"/>
  <c r="R224" i="3"/>
  <c r="J224" i="3"/>
  <c r="I224" i="3"/>
  <c r="G224" i="3"/>
  <c r="F224" i="3"/>
  <c r="V223" i="3"/>
  <c r="U223" i="3"/>
  <c r="S223" i="3"/>
  <c r="R223" i="3"/>
  <c r="J223" i="3"/>
  <c r="I223" i="3"/>
  <c r="G223" i="3"/>
  <c r="F223" i="3"/>
  <c r="X222" i="3"/>
  <c r="V222" i="3"/>
  <c r="U222" i="3"/>
  <c r="S222" i="3"/>
  <c r="R222" i="3"/>
  <c r="L222" i="3"/>
  <c r="J222" i="3"/>
  <c r="I222" i="3"/>
  <c r="G222" i="3"/>
  <c r="F222" i="3"/>
  <c r="V218" i="3"/>
  <c r="U218" i="3"/>
  <c r="S218" i="3"/>
  <c r="R218" i="3"/>
  <c r="K218" i="3"/>
  <c r="J218" i="3"/>
  <c r="I218" i="3"/>
  <c r="H218" i="3"/>
  <c r="G218" i="3"/>
  <c r="F218" i="3"/>
  <c r="V217" i="3"/>
  <c r="U217" i="3"/>
  <c r="S217" i="3"/>
  <c r="R217" i="3"/>
  <c r="K217" i="3"/>
  <c r="J217" i="3"/>
  <c r="I217" i="3"/>
  <c r="H217" i="3"/>
  <c r="G217" i="3"/>
  <c r="F217" i="3"/>
  <c r="X216" i="3"/>
  <c r="V216" i="3"/>
  <c r="U216" i="3"/>
  <c r="S216" i="3"/>
  <c r="R216" i="3"/>
  <c r="M216" i="3"/>
  <c r="L216" i="3"/>
  <c r="K216" i="3"/>
  <c r="J216" i="3"/>
  <c r="I216" i="3"/>
  <c r="H216" i="3"/>
  <c r="G216" i="3"/>
  <c r="F216" i="3"/>
  <c r="V211" i="3"/>
  <c r="U211" i="3"/>
  <c r="S211" i="3"/>
  <c r="R211" i="3"/>
  <c r="J211" i="3"/>
  <c r="I211" i="3"/>
  <c r="G211" i="3"/>
  <c r="F211" i="3"/>
  <c r="V210" i="3"/>
  <c r="U210" i="3"/>
  <c r="S210" i="3"/>
  <c r="R210" i="3"/>
  <c r="J210" i="3"/>
  <c r="I210" i="3"/>
  <c r="G210" i="3"/>
  <c r="F210" i="3"/>
  <c r="X209" i="3"/>
  <c r="V209" i="3"/>
  <c r="U209" i="3"/>
  <c r="S209" i="3"/>
  <c r="R209" i="3"/>
  <c r="L209" i="3"/>
  <c r="J209" i="3"/>
  <c r="I209" i="3"/>
  <c r="G209" i="3"/>
  <c r="F209" i="3"/>
  <c r="V205" i="3"/>
  <c r="U205" i="3"/>
  <c r="S205" i="3"/>
  <c r="R205" i="3"/>
  <c r="J205" i="3"/>
  <c r="I205" i="3"/>
  <c r="H205" i="3"/>
  <c r="G205" i="3"/>
  <c r="F205" i="3"/>
  <c r="V204" i="3"/>
  <c r="U204" i="3"/>
  <c r="S204" i="3"/>
  <c r="R204" i="3"/>
  <c r="J204" i="3"/>
  <c r="I204" i="3"/>
  <c r="H204" i="3"/>
  <c r="G204" i="3"/>
  <c r="F204" i="3"/>
  <c r="X203" i="3"/>
  <c r="V203" i="3"/>
  <c r="U203" i="3"/>
  <c r="S203" i="3"/>
  <c r="R203" i="3"/>
  <c r="M203" i="3"/>
  <c r="L203" i="3"/>
  <c r="K203" i="3"/>
  <c r="I203" i="3"/>
  <c r="H203" i="3"/>
  <c r="G203" i="3"/>
  <c r="F203" i="3"/>
  <c r="V198" i="3"/>
  <c r="U198" i="3"/>
  <c r="S198" i="3"/>
  <c r="R198" i="3"/>
  <c r="J198" i="3"/>
  <c r="I198" i="3"/>
  <c r="G198" i="3"/>
  <c r="F198" i="3"/>
  <c r="V197" i="3"/>
  <c r="U197" i="3"/>
  <c r="S197" i="3"/>
  <c r="R197" i="3"/>
  <c r="J197" i="3"/>
  <c r="I197" i="3"/>
  <c r="G197" i="3"/>
  <c r="F197" i="3"/>
  <c r="X196" i="3"/>
  <c r="V196" i="3"/>
  <c r="U196" i="3"/>
  <c r="S196" i="3"/>
  <c r="R196" i="3"/>
  <c r="L196" i="3"/>
  <c r="J196" i="3"/>
  <c r="I196" i="3"/>
  <c r="G196" i="3"/>
  <c r="F196" i="3"/>
  <c r="V192" i="3"/>
  <c r="U192" i="3"/>
  <c r="S192" i="3"/>
  <c r="R192" i="3"/>
  <c r="K192" i="3"/>
  <c r="J192" i="3"/>
  <c r="I192" i="3"/>
  <c r="H192" i="3"/>
  <c r="G192" i="3"/>
  <c r="F192" i="3"/>
  <c r="V191" i="3"/>
  <c r="U191" i="3"/>
  <c r="S191" i="3"/>
  <c r="R191" i="3"/>
  <c r="K191" i="3"/>
  <c r="J191" i="3"/>
  <c r="I191" i="3"/>
  <c r="H191" i="3"/>
  <c r="G191" i="3"/>
  <c r="F191" i="3"/>
  <c r="X190" i="3"/>
  <c r="V190" i="3"/>
  <c r="U190" i="3"/>
  <c r="S190" i="3"/>
  <c r="R190" i="3"/>
  <c r="M190" i="3"/>
  <c r="L190" i="3"/>
  <c r="K190" i="3"/>
  <c r="J190" i="3"/>
  <c r="I190" i="3"/>
  <c r="H190" i="3"/>
  <c r="G190" i="3"/>
  <c r="F190" i="3"/>
  <c r="V185" i="3"/>
  <c r="U185" i="3"/>
  <c r="S185" i="3"/>
  <c r="R185" i="3"/>
  <c r="J185" i="3"/>
  <c r="I185" i="3"/>
  <c r="G185" i="3"/>
  <c r="F185" i="3"/>
  <c r="V184" i="3"/>
  <c r="U184" i="3"/>
  <c r="S184" i="3"/>
  <c r="R184" i="3"/>
  <c r="J184" i="3"/>
  <c r="I184" i="3"/>
  <c r="G184" i="3"/>
  <c r="F184" i="3"/>
  <c r="X183" i="3"/>
  <c r="V183" i="3"/>
  <c r="U183" i="3"/>
  <c r="S183" i="3"/>
  <c r="R183" i="3"/>
  <c r="L183" i="3"/>
  <c r="J183" i="3"/>
  <c r="I183" i="3"/>
  <c r="G183" i="3"/>
  <c r="F183" i="3"/>
  <c r="V179" i="3"/>
  <c r="U179" i="3"/>
  <c r="S179" i="3"/>
  <c r="R179" i="3"/>
  <c r="K179" i="3"/>
  <c r="J179" i="3"/>
  <c r="I179" i="3"/>
  <c r="H179" i="3"/>
  <c r="G179" i="3"/>
  <c r="F179" i="3"/>
  <c r="V178" i="3"/>
  <c r="U178" i="3"/>
  <c r="S178" i="3"/>
  <c r="R178" i="3"/>
  <c r="K178" i="3"/>
  <c r="J178" i="3"/>
  <c r="I178" i="3"/>
  <c r="H178" i="3"/>
  <c r="G178" i="3"/>
  <c r="F178" i="3"/>
  <c r="X177" i="3"/>
  <c r="V177" i="3"/>
  <c r="U177" i="3"/>
  <c r="S177" i="3"/>
  <c r="R177" i="3"/>
  <c r="M177" i="3"/>
  <c r="L177" i="3"/>
  <c r="K177" i="3"/>
  <c r="J177" i="3"/>
  <c r="I177" i="3"/>
  <c r="H177" i="3"/>
  <c r="G177" i="3"/>
  <c r="F177" i="3"/>
  <c r="V172" i="3"/>
  <c r="U172" i="3"/>
  <c r="S172" i="3"/>
  <c r="R172" i="3"/>
  <c r="J172" i="3"/>
  <c r="I172" i="3"/>
  <c r="G172" i="3"/>
  <c r="F172" i="3"/>
  <c r="V171" i="3"/>
  <c r="U171" i="3"/>
  <c r="S171" i="3"/>
  <c r="R171" i="3"/>
  <c r="J171" i="3"/>
  <c r="I171" i="3"/>
  <c r="G171" i="3"/>
  <c r="F171" i="3"/>
  <c r="X170" i="3"/>
  <c r="V170" i="3"/>
  <c r="U170" i="3"/>
  <c r="S170" i="3"/>
  <c r="R170" i="3"/>
  <c r="L170" i="3"/>
  <c r="J170" i="3"/>
  <c r="I170" i="3"/>
  <c r="G170" i="3"/>
  <c r="F170" i="3"/>
  <c r="V166" i="3"/>
  <c r="U166" i="3"/>
  <c r="S166" i="3"/>
  <c r="R166" i="3"/>
  <c r="K166" i="3"/>
  <c r="J166" i="3"/>
  <c r="I166" i="3"/>
  <c r="H166" i="3"/>
  <c r="G166" i="3"/>
  <c r="F166" i="3"/>
  <c r="V165" i="3"/>
  <c r="U165" i="3"/>
  <c r="S165" i="3"/>
  <c r="R165" i="3"/>
  <c r="K165" i="3"/>
  <c r="J165" i="3"/>
  <c r="I165" i="3"/>
  <c r="H165" i="3"/>
  <c r="G165" i="3"/>
  <c r="F165" i="3"/>
  <c r="X164" i="3"/>
  <c r="V164" i="3"/>
  <c r="U164" i="3"/>
  <c r="S164" i="3"/>
  <c r="R164" i="3"/>
  <c r="M164" i="3"/>
  <c r="L164" i="3"/>
  <c r="J164" i="3"/>
  <c r="I164" i="3"/>
  <c r="H164" i="3"/>
  <c r="G164" i="3"/>
  <c r="F164" i="3"/>
  <c r="V159" i="3"/>
  <c r="U159" i="3"/>
  <c r="S159" i="3"/>
  <c r="R159" i="3"/>
  <c r="J159" i="3"/>
  <c r="I159" i="3"/>
  <c r="G159" i="3"/>
  <c r="F159" i="3"/>
  <c r="V158" i="3"/>
  <c r="U158" i="3"/>
  <c r="S158" i="3"/>
  <c r="R158" i="3"/>
  <c r="J158" i="3"/>
  <c r="I158" i="3"/>
  <c r="G158" i="3"/>
  <c r="F158" i="3"/>
  <c r="X157" i="3"/>
  <c r="V157" i="3"/>
  <c r="U157" i="3"/>
  <c r="S157" i="3"/>
  <c r="R157" i="3"/>
  <c r="L157" i="3"/>
  <c r="J157" i="3"/>
  <c r="I157" i="3"/>
  <c r="G157" i="3"/>
  <c r="F157" i="3"/>
  <c r="V153" i="3"/>
  <c r="U153" i="3"/>
  <c r="S153" i="3"/>
  <c r="R153" i="3"/>
  <c r="K153" i="3"/>
  <c r="J153" i="3"/>
  <c r="I153" i="3"/>
  <c r="H153" i="3"/>
  <c r="G153" i="3"/>
  <c r="F153" i="3"/>
  <c r="V152" i="3"/>
  <c r="U152" i="3"/>
  <c r="S152" i="3"/>
  <c r="R152" i="3"/>
  <c r="K152" i="3"/>
  <c r="J152" i="3"/>
  <c r="I152" i="3"/>
  <c r="H152" i="3"/>
  <c r="G152" i="3"/>
  <c r="F152" i="3"/>
  <c r="X151" i="3"/>
  <c r="V151" i="3"/>
  <c r="U151" i="3"/>
  <c r="S151" i="3"/>
  <c r="R151" i="3"/>
  <c r="M151" i="3"/>
  <c r="L151" i="3"/>
  <c r="K151" i="3"/>
  <c r="J151" i="3"/>
  <c r="I151" i="3"/>
  <c r="H151" i="3"/>
  <c r="G151" i="3"/>
  <c r="F151" i="3"/>
  <c r="V146" i="3"/>
  <c r="U146" i="3"/>
  <c r="S146" i="3"/>
  <c r="R146" i="3"/>
  <c r="J146" i="3"/>
  <c r="I146" i="3"/>
  <c r="G146" i="3"/>
  <c r="F146" i="3"/>
  <c r="V145" i="3"/>
  <c r="U145" i="3"/>
  <c r="S145" i="3"/>
  <c r="R145" i="3"/>
  <c r="J145" i="3"/>
  <c r="I145" i="3"/>
  <c r="G145" i="3"/>
  <c r="F145" i="3"/>
  <c r="X144" i="3"/>
  <c r="V144" i="3"/>
  <c r="U144" i="3"/>
  <c r="S144" i="3"/>
  <c r="R144" i="3"/>
  <c r="L144" i="3"/>
  <c r="J144" i="3"/>
  <c r="I144" i="3"/>
  <c r="G144" i="3"/>
  <c r="F144" i="3"/>
  <c r="V140" i="3"/>
  <c r="U140" i="3"/>
  <c r="S140" i="3"/>
  <c r="R140" i="3"/>
  <c r="K140" i="3"/>
  <c r="J140" i="3"/>
  <c r="I140" i="3"/>
  <c r="H140" i="3"/>
  <c r="G140" i="3"/>
  <c r="F140" i="3"/>
  <c r="V139" i="3"/>
  <c r="U139" i="3"/>
  <c r="S139" i="3"/>
  <c r="R139" i="3"/>
  <c r="K139" i="3"/>
  <c r="J139" i="3"/>
  <c r="I139" i="3"/>
  <c r="H139" i="3"/>
  <c r="G139" i="3"/>
  <c r="F139" i="3"/>
  <c r="X138" i="3"/>
  <c r="V138" i="3"/>
  <c r="U138" i="3"/>
  <c r="S138" i="3"/>
  <c r="R138" i="3"/>
  <c r="M138" i="3"/>
  <c r="L138" i="3"/>
  <c r="K138" i="3"/>
  <c r="J138" i="3"/>
  <c r="I138" i="3"/>
  <c r="H138" i="3"/>
  <c r="G138" i="3"/>
  <c r="F138" i="3"/>
  <c r="V133" i="3"/>
  <c r="U133" i="3"/>
  <c r="S133" i="3"/>
  <c r="R133" i="3"/>
  <c r="J133" i="3"/>
  <c r="I133" i="3"/>
  <c r="G133" i="3"/>
  <c r="F133" i="3"/>
  <c r="V132" i="3"/>
  <c r="U132" i="3"/>
  <c r="S132" i="3"/>
  <c r="R132" i="3"/>
  <c r="J132" i="3"/>
  <c r="I132" i="3"/>
  <c r="G132" i="3"/>
  <c r="F132" i="3"/>
  <c r="X131" i="3"/>
  <c r="V131" i="3"/>
  <c r="U131" i="3"/>
  <c r="S131" i="3"/>
  <c r="R131" i="3"/>
  <c r="L131" i="3"/>
  <c r="J131" i="3"/>
  <c r="I131" i="3"/>
  <c r="G131" i="3"/>
  <c r="F131" i="3"/>
  <c r="V127" i="3"/>
  <c r="U127" i="3"/>
  <c r="S127" i="3"/>
  <c r="R127" i="3"/>
  <c r="K127" i="3"/>
  <c r="J127" i="3"/>
  <c r="I127" i="3"/>
  <c r="H127" i="3"/>
  <c r="G127" i="3"/>
  <c r="F127" i="3"/>
  <c r="V126" i="3"/>
  <c r="U126" i="3"/>
  <c r="S126" i="3"/>
  <c r="R126" i="3"/>
  <c r="K126" i="3"/>
  <c r="J126" i="3"/>
  <c r="I126" i="3"/>
  <c r="H126" i="3"/>
  <c r="G126" i="3"/>
  <c r="F126" i="3"/>
  <c r="X125" i="3"/>
  <c r="V125" i="3"/>
  <c r="U125" i="3"/>
  <c r="S125" i="3"/>
  <c r="R125" i="3"/>
  <c r="M125" i="3"/>
  <c r="L125" i="3"/>
  <c r="K125" i="3"/>
  <c r="J125" i="3"/>
  <c r="I125" i="3"/>
  <c r="H125" i="3"/>
  <c r="G125" i="3"/>
  <c r="F125" i="3"/>
  <c r="V120" i="3"/>
  <c r="U120" i="3"/>
  <c r="S120" i="3"/>
  <c r="R120" i="3"/>
  <c r="J120" i="3"/>
  <c r="I120" i="3"/>
  <c r="G120" i="3"/>
  <c r="F120" i="3"/>
  <c r="V119" i="3"/>
  <c r="U119" i="3"/>
  <c r="S119" i="3"/>
  <c r="R119" i="3"/>
  <c r="J119" i="3"/>
  <c r="I119" i="3"/>
  <c r="G119" i="3"/>
  <c r="F119" i="3"/>
  <c r="X118" i="3"/>
  <c r="V118" i="3"/>
  <c r="U118" i="3"/>
  <c r="S118" i="3"/>
  <c r="R118" i="3"/>
  <c r="L118" i="3"/>
  <c r="J118" i="3"/>
  <c r="I118" i="3"/>
  <c r="G118" i="3"/>
  <c r="F118" i="3"/>
  <c r="V114" i="3"/>
  <c r="U114" i="3"/>
  <c r="S114" i="3"/>
  <c r="R114" i="3"/>
  <c r="K114" i="3"/>
  <c r="J114" i="3"/>
  <c r="I114" i="3"/>
  <c r="H114" i="3"/>
  <c r="G114" i="3"/>
  <c r="F114" i="3"/>
  <c r="V113" i="3"/>
  <c r="U113" i="3"/>
  <c r="S113" i="3"/>
  <c r="R113" i="3"/>
  <c r="K113" i="3"/>
  <c r="J113" i="3"/>
  <c r="I113" i="3"/>
  <c r="H113" i="3"/>
  <c r="G113" i="3"/>
  <c r="F113" i="3"/>
  <c r="X112" i="3"/>
  <c r="V112" i="3"/>
  <c r="U112" i="3"/>
  <c r="S112" i="3"/>
  <c r="R112" i="3"/>
  <c r="M112" i="3"/>
  <c r="L112" i="3"/>
  <c r="K112" i="3"/>
  <c r="J112" i="3"/>
  <c r="I112" i="3"/>
  <c r="H112" i="3"/>
  <c r="G112" i="3"/>
  <c r="F112" i="3"/>
  <c r="V107" i="3"/>
  <c r="U107" i="3"/>
  <c r="S107" i="3"/>
  <c r="R107" i="3"/>
  <c r="J107" i="3"/>
  <c r="I107" i="3"/>
  <c r="G107" i="3"/>
  <c r="F107" i="3"/>
  <c r="V106" i="3"/>
  <c r="U106" i="3"/>
  <c r="S106" i="3"/>
  <c r="R106" i="3"/>
  <c r="J106" i="3"/>
  <c r="I106" i="3"/>
  <c r="G106" i="3"/>
  <c r="F106" i="3"/>
  <c r="X105" i="3"/>
  <c r="V105" i="3"/>
  <c r="U105" i="3"/>
  <c r="S105" i="3"/>
  <c r="R105" i="3"/>
  <c r="L105" i="3"/>
  <c r="J105" i="3"/>
  <c r="I105" i="3"/>
  <c r="G105" i="3"/>
  <c r="F105" i="3"/>
  <c r="V101" i="3"/>
  <c r="U101" i="3"/>
  <c r="S101" i="3"/>
  <c r="R101" i="3"/>
  <c r="K101" i="3"/>
  <c r="J101" i="3"/>
  <c r="I101" i="3"/>
  <c r="H101" i="3"/>
  <c r="G101" i="3"/>
  <c r="F101" i="3"/>
  <c r="V100" i="3"/>
  <c r="U100" i="3"/>
  <c r="S100" i="3"/>
  <c r="R100" i="3"/>
  <c r="K100" i="3"/>
  <c r="J100" i="3"/>
  <c r="I100" i="3"/>
  <c r="H100" i="3"/>
  <c r="G100" i="3"/>
  <c r="F100" i="3"/>
  <c r="X99" i="3"/>
  <c r="V99" i="3"/>
  <c r="U99" i="3"/>
  <c r="S99" i="3"/>
  <c r="R99" i="3"/>
  <c r="M99" i="3"/>
  <c r="L99" i="3"/>
  <c r="K99" i="3"/>
  <c r="J99" i="3"/>
  <c r="I99" i="3"/>
  <c r="H99" i="3"/>
  <c r="G99" i="3"/>
  <c r="F99" i="3"/>
  <c r="V94" i="3"/>
  <c r="U94" i="3"/>
  <c r="S94" i="3"/>
  <c r="R94" i="3"/>
  <c r="J94" i="3"/>
  <c r="I94" i="3"/>
  <c r="G94" i="3"/>
  <c r="F94" i="3"/>
  <c r="V93" i="3"/>
  <c r="U93" i="3"/>
  <c r="S93" i="3"/>
  <c r="R93" i="3"/>
  <c r="J93" i="3"/>
  <c r="I93" i="3"/>
  <c r="G93" i="3"/>
  <c r="F93" i="3"/>
  <c r="X92" i="3"/>
  <c r="V92" i="3"/>
  <c r="U92" i="3"/>
  <c r="S92" i="3"/>
  <c r="R92" i="3"/>
  <c r="L92" i="3"/>
  <c r="J92" i="3"/>
  <c r="I92" i="3"/>
  <c r="G92" i="3"/>
  <c r="F92" i="3"/>
  <c r="V88" i="3"/>
  <c r="U88" i="3"/>
  <c r="S88" i="3"/>
  <c r="R88" i="3"/>
  <c r="K88" i="3"/>
  <c r="J88" i="3"/>
  <c r="I88" i="3"/>
  <c r="H88" i="3"/>
  <c r="G88" i="3"/>
  <c r="F88" i="3"/>
  <c r="V87" i="3"/>
  <c r="U87" i="3"/>
  <c r="S87" i="3"/>
  <c r="R87" i="3"/>
  <c r="K87" i="3"/>
  <c r="J87" i="3"/>
  <c r="I87" i="3"/>
  <c r="H87" i="3"/>
  <c r="G87" i="3"/>
  <c r="F87" i="3"/>
  <c r="X86" i="3"/>
  <c r="V86" i="3"/>
  <c r="U86" i="3"/>
  <c r="S86" i="3"/>
  <c r="R86" i="3"/>
  <c r="M86" i="3"/>
  <c r="L86" i="3"/>
  <c r="K86" i="3"/>
  <c r="J86" i="3"/>
  <c r="I86" i="3"/>
  <c r="H86" i="3"/>
  <c r="G86" i="3"/>
  <c r="F86" i="3"/>
  <c r="V81" i="3"/>
  <c r="U81" i="3"/>
  <c r="S81" i="3"/>
  <c r="R81" i="3"/>
  <c r="J81" i="3"/>
  <c r="I81" i="3"/>
  <c r="G81" i="3"/>
  <c r="F81" i="3"/>
  <c r="V80" i="3"/>
  <c r="U80" i="3"/>
  <c r="S80" i="3"/>
  <c r="R80" i="3"/>
  <c r="J80" i="3"/>
  <c r="I80" i="3"/>
  <c r="G80" i="3"/>
  <c r="F80" i="3"/>
  <c r="X79" i="3"/>
  <c r="V79" i="3"/>
  <c r="U79" i="3"/>
  <c r="S79" i="3"/>
  <c r="R79" i="3"/>
  <c r="L79" i="3"/>
  <c r="J79" i="3"/>
  <c r="I79" i="3"/>
  <c r="G79" i="3"/>
  <c r="F79" i="3"/>
  <c r="V75" i="3"/>
  <c r="U75" i="3"/>
  <c r="S75" i="3"/>
  <c r="R75" i="3"/>
  <c r="K75" i="3"/>
  <c r="J75" i="3"/>
  <c r="I75" i="3"/>
  <c r="H75" i="3"/>
  <c r="G75" i="3"/>
  <c r="F75" i="3"/>
  <c r="V74" i="3"/>
  <c r="U74" i="3"/>
  <c r="S74" i="3"/>
  <c r="R74" i="3"/>
  <c r="K74" i="3"/>
  <c r="J74" i="3"/>
  <c r="I74" i="3"/>
  <c r="H74" i="3"/>
  <c r="G74" i="3"/>
  <c r="F74" i="3"/>
  <c r="X73" i="3"/>
  <c r="V73" i="3"/>
  <c r="U73" i="3"/>
  <c r="S73" i="3"/>
  <c r="R73" i="3"/>
  <c r="M73" i="3"/>
  <c r="L73" i="3"/>
  <c r="K73" i="3"/>
  <c r="J73" i="3"/>
  <c r="I73" i="3"/>
  <c r="H73" i="3"/>
  <c r="G73" i="3"/>
  <c r="F73" i="3"/>
  <c r="V263" i="9"/>
  <c r="U263" i="9"/>
  <c r="S263" i="9"/>
  <c r="R263" i="9"/>
  <c r="J263" i="9"/>
  <c r="I263" i="9"/>
  <c r="G263" i="9"/>
  <c r="F263" i="9"/>
  <c r="V262" i="9"/>
  <c r="U262" i="9"/>
  <c r="S262" i="9"/>
  <c r="R262" i="9"/>
  <c r="J262" i="9"/>
  <c r="I262" i="9"/>
  <c r="G262" i="9"/>
  <c r="F262" i="9"/>
  <c r="X261" i="9"/>
  <c r="V261" i="9"/>
  <c r="U261" i="9"/>
  <c r="S261" i="9"/>
  <c r="R261" i="9"/>
  <c r="L261" i="9"/>
  <c r="J261" i="9"/>
  <c r="I261" i="9"/>
  <c r="G261" i="9"/>
  <c r="F261" i="9"/>
  <c r="V257" i="9"/>
  <c r="U257" i="9"/>
  <c r="S257" i="9"/>
  <c r="R257" i="9"/>
  <c r="K257" i="9"/>
  <c r="J257" i="9"/>
  <c r="I257" i="9"/>
  <c r="H257" i="9"/>
  <c r="G257" i="9"/>
  <c r="F257" i="9"/>
  <c r="V256" i="9"/>
  <c r="U256" i="9"/>
  <c r="S256" i="9"/>
  <c r="R256" i="9"/>
  <c r="K256" i="9"/>
  <c r="J256" i="9"/>
  <c r="I256" i="9"/>
  <c r="H256" i="9"/>
  <c r="G256" i="9"/>
  <c r="F256" i="9"/>
  <c r="X255" i="9"/>
  <c r="V255" i="9"/>
  <c r="U255" i="9"/>
  <c r="S255" i="9"/>
  <c r="R255" i="9"/>
  <c r="M255" i="9"/>
  <c r="L255" i="9"/>
  <c r="K255" i="9"/>
  <c r="J255" i="9"/>
  <c r="I255" i="9"/>
  <c r="H255" i="9"/>
  <c r="G255" i="9"/>
  <c r="F255" i="9"/>
  <c r="V250" i="9"/>
  <c r="U250" i="9"/>
  <c r="S250" i="9"/>
  <c r="R250" i="9"/>
  <c r="J250" i="9"/>
  <c r="I250" i="9"/>
  <c r="G250" i="9"/>
  <c r="F250" i="9"/>
  <c r="V249" i="9"/>
  <c r="U249" i="9"/>
  <c r="S249" i="9"/>
  <c r="R249" i="9"/>
  <c r="J249" i="9"/>
  <c r="I249" i="9"/>
  <c r="G249" i="9"/>
  <c r="F249" i="9"/>
  <c r="X248" i="9"/>
  <c r="V248" i="9"/>
  <c r="U248" i="9"/>
  <c r="S248" i="9"/>
  <c r="R248" i="9"/>
  <c r="L248" i="9"/>
  <c r="J248" i="9"/>
  <c r="I248" i="9"/>
  <c r="G248" i="9"/>
  <c r="F248" i="9"/>
  <c r="V244" i="9"/>
  <c r="U244" i="9"/>
  <c r="S244" i="9"/>
  <c r="R244" i="9"/>
  <c r="K244" i="9"/>
  <c r="J244" i="9"/>
  <c r="I244" i="9"/>
  <c r="H244" i="9"/>
  <c r="G244" i="9"/>
  <c r="F244" i="9"/>
  <c r="V243" i="9"/>
  <c r="U243" i="9"/>
  <c r="S243" i="9"/>
  <c r="R243" i="9"/>
  <c r="K243" i="9"/>
  <c r="J243" i="9"/>
  <c r="I243" i="9"/>
  <c r="H243" i="9"/>
  <c r="G243" i="9"/>
  <c r="F243" i="9"/>
  <c r="X242" i="9"/>
  <c r="V242" i="9"/>
  <c r="U242" i="9"/>
  <c r="S242" i="9"/>
  <c r="R242" i="9"/>
  <c r="M242" i="9"/>
  <c r="L242" i="9"/>
  <c r="K242" i="9"/>
  <c r="J242" i="9"/>
  <c r="I242" i="9"/>
  <c r="H242" i="9"/>
  <c r="G242" i="9"/>
  <c r="F242" i="9"/>
  <c r="V237" i="9"/>
  <c r="U237" i="9"/>
  <c r="S237" i="9"/>
  <c r="R237" i="9"/>
  <c r="J237" i="9"/>
  <c r="I237" i="9"/>
  <c r="G237" i="9"/>
  <c r="F237" i="9"/>
  <c r="V236" i="9"/>
  <c r="U236" i="9"/>
  <c r="S236" i="9"/>
  <c r="R236" i="9"/>
  <c r="J236" i="9"/>
  <c r="I236" i="9"/>
  <c r="G236" i="9"/>
  <c r="F236" i="9"/>
  <c r="X235" i="9"/>
  <c r="V235" i="9"/>
  <c r="U235" i="9"/>
  <c r="S235" i="9"/>
  <c r="R235" i="9"/>
  <c r="L235" i="9"/>
  <c r="J235" i="9"/>
  <c r="I235" i="9"/>
  <c r="G235" i="9"/>
  <c r="F235" i="9"/>
  <c r="V231" i="9"/>
  <c r="U231" i="9"/>
  <c r="S231" i="9"/>
  <c r="R231" i="9"/>
  <c r="K231" i="9"/>
  <c r="J231" i="9"/>
  <c r="I231" i="9"/>
  <c r="H231" i="9"/>
  <c r="G231" i="9"/>
  <c r="F231" i="9"/>
  <c r="V230" i="9"/>
  <c r="U230" i="9"/>
  <c r="S230" i="9"/>
  <c r="R230" i="9"/>
  <c r="K230" i="9"/>
  <c r="J230" i="9"/>
  <c r="I230" i="9"/>
  <c r="H230" i="9"/>
  <c r="G230" i="9"/>
  <c r="F230" i="9"/>
  <c r="X229" i="9"/>
  <c r="V229" i="9"/>
  <c r="U229" i="9"/>
  <c r="S229" i="9"/>
  <c r="R229" i="9"/>
  <c r="M229" i="9"/>
  <c r="L229" i="9"/>
  <c r="K229" i="9"/>
  <c r="J229" i="9"/>
  <c r="I229" i="9"/>
  <c r="H229" i="9"/>
  <c r="G229" i="9"/>
  <c r="F229" i="9"/>
  <c r="V224" i="9"/>
  <c r="U224" i="9"/>
  <c r="S224" i="9"/>
  <c r="R224" i="9"/>
  <c r="J224" i="9"/>
  <c r="I224" i="9"/>
  <c r="G224" i="9"/>
  <c r="F224" i="9"/>
  <c r="V223" i="9"/>
  <c r="U223" i="9"/>
  <c r="S223" i="9"/>
  <c r="R223" i="9"/>
  <c r="J223" i="9"/>
  <c r="I223" i="9"/>
  <c r="G223" i="9"/>
  <c r="F223" i="9"/>
  <c r="X222" i="9"/>
  <c r="V222" i="9"/>
  <c r="U222" i="9"/>
  <c r="S222" i="9"/>
  <c r="R222" i="9"/>
  <c r="L222" i="9"/>
  <c r="J222" i="9"/>
  <c r="I222" i="9"/>
  <c r="G222" i="9"/>
  <c r="F222" i="9"/>
  <c r="V218" i="9"/>
  <c r="U218" i="9"/>
  <c r="S218" i="9"/>
  <c r="R218" i="9"/>
  <c r="K218" i="9"/>
  <c r="J218" i="9"/>
  <c r="I218" i="9"/>
  <c r="H218" i="9"/>
  <c r="G218" i="9"/>
  <c r="F218" i="9"/>
  <c r="V217" i="9"/>
  <c r="U217" i="9"/>
  <c r="S217" i="9"/>
  <c r="R217" i="9"/>
  <c r="K217" i="9"/>
  <c r="J217" i="9"/>
  <c r="I217" i="9"/>
  <c r="H217" i="9"/>
  <c r="G217" i="9"/>
  <c r="F217" i="9"/>
  <c r="X216" i="9"/>
  <c r="V216" i="9"/>
  <c r="U216" i="9"/>
  <c r="S216" i="9"/>
  <c r="R216" i="9"/>
  <c r="M216" i="9"/>
  <c r="L216" i="9"/>
  <c r="K216" i="9"/>
  <c r="J216" i="9"/>
  <c r="I216" i="9"/>
  <c r="H216" i="9"/>
  <c r="G216" i="9"/>
  <c r="F216" i="9"/>
  <c r="V211" i="9"/>
  <c r="U211" i="9"/>
  <c r="S211" i="9"/>
  <c r="R211" i="9"/>
  <c r="J211" i="9"/>
  <c r="I211" i="9"/>
  <c r="G211" i="9"/>
  <c r="F211" i="9"/>
  <c r="V210" i="9"/>
  <c r="U210" i="9"/>
  <c r="S210" i="9"/>
  <c r="R210" i="9"/>
  <c r="J210" i="9"/>
  <c r="I210" i="9"/>
  <c r="G210" i="9"/>
  <c r="F210" i="9"/>
  <c r="X209" i="9"/>
  <c r="V209" i="9"/>
  <c r="U209" i="9"/>
  <c r="S209" i="9"/>
  <c r="R209" i="9"/>
  <c r="L209" i="9"/>
  <c r="J209" i="9"/>
  <c r="I209" i="9"/>
  <c r="G209" i="9"/>
  <c r="F209" i="9"/>
  <c r="V205" i="9"/>
  <c r="U205" i="9"/>
  <c r="S205" i="9"/>
  <c r="R205" i="9"/>
  <c r="J205" i="9"/>
  <c r="I205" i="9"/>
  <c r="H205" i="9"/>
  <c r="G205" i="9"/>
  <c r="F205" i="9"/>
  <c r="V204" i="9"/>
  <c r="U204" i="9"/>
  <c r="S204" i="9"/>
  <c r="R204" i="9"/>
  <c r="J204" i="9"/>
  <c r="I204" i="9"/>
  <c r="H204" i="9"/>
  <c r="G204" i="9"/>
  <c r="F204" i="9"/>
  <c r="X203" i="9"/>
  <c r="V203" i="9"/>
  <c r="U203" i="9"/>
  <c r="S203" i="9"/>
  <c r="R203" i="9"/>
  <c r="M203" i="9"/>
  <c r="L203" i="9"/>
  <c r="K203" i="9"/>
  <c r="J203" i="9"/>
  <c r="I203" i="9"/>
  <c r="H203" i="9"/>
  <c r="G203" i="9"/>
  <c r="F203" i="9"/>
  <c r="V198" i="9"/>
  <c r="U198" i="9"/>
  <c r="S198" i="9"/>
  <c r="R198" i="9"/>
  <c r="J198" i="9"/>
  <c r="I198" i="9"/>
  <c r="G198" i="9"/>
  <c r="F198" i="9"/>
  <c r="V197" i="9"/>
  <c r="U197" i="9"/>
  <c r="S197" i="9"/>
  <c r="R197" i="9"/>
  <c r="J197" i="9"/>
  <c r="I197" i="9"/>
  <c r="G197" i="9"/>
  <c r="F197" i="9"/>
  <c r="X196" i="9"/>
  <c r="V196" i="9"/>
  <c r="U196" i="9"/>
  <c r="S196" i="9"/>
  <c r="R196" i="9"/>
  <c r="L196" i="9"/>
  <c r="J196" i="9"/>
  <c r="I196" i="9"/>
  <c r="G196" i="9"/>
  <c r="F196" i="9"/>
  <c r="V192" i="9"/>
  <c r="U192" i="9"/>
  <c r="S192" i="9"/>
  <c r="R192" i="9"/>
  <c r="K192" i="9"/>
  <c r="J192" i="9"/>
  <c r="I192" i="9"/>
  <c r="H192" i="9"/>
  <c r="G192" i="9"/>
  <c r="F192" i="9"/>
  <c r="V191" i="9"/>
  <c r="U191" i="9"/>
  <c r="S191" i="9"/>
  <c r="R191" i="9"/>
  <c r="K191" i="9"/>
  <c r="J191" i="9"/>
  <c r="I191" i="9"/>
  <c r="H191" i="9"/>
  <c r="G191" i="9"/>
  <c r="F191" i="9"/>
  <c r="X190" i="9"/>
  <c r="V190" i="9"/>
  <c r="U190" i="9"/>
  <c r="S190" i="9"/>
  <c r="R190" i="9"/>
  <c r="M190" i="9"/>
  <c r="L190" i="9"/>
  <c r="K190" i="9"/>
  <c r="J190" i="9"/>
  <c r="I190" i="9"/>
  <c r="H190" i="9"/>
  <c r="G190" i="9"/>
  <c r="F190" i="9"/>
  <c r="V185" i="9"/>
  <c r="U185" i="9"/>
  <c r="S185" i="9"/>
  <c r="R185" i="9"/>
  <c r="J185" i="9"/>
  <c r="I185" i="9"/>
  <c r="G185" i="9"/>
  <c r="F185" i="9"/>
  <c r="V184" i="9"/>
  <c r="U184" i="9"/>
  <c r="S184" i="9"/>
  <c r="R184" i="9"/>
  <c r="J184" i="9"/>
  <c r="I184" i="9"/>
  <c r="G184" i="9"/>
  <c r="F184" i="9"/>
  <c r="X183" i="9"/>
  <c r="V183" i="9"/>
  <c r="U183" i="9"/>
  <c r="S183" i="9"/>
  <c r="R183" i="9"/>
  <c r="L183" i="9"/>
  <c r="J183" i="9"/>
  <c r="I183" i="9"/>
  <c r="G183" i="9"/>
  <c r="F183" i="9"/>
  <c r="V179" i="9"/>
  <c r="U179" i="9"/>
  <c r="S179" i="9"/>
  <c r="R179" i="9"/>
  <c r="K179" i="9"/>
  <c r="J179" i="9"/>
  <c r="I179" i="9"/>
  <c r="H179" i="9"/>
  <c r="G179" i="9"/>
  <c r="F179" i="9"/>
  <c r="V178" i="9"/>
  <c r="U178" i="9"/>
  <c r="S178" i="9"/>
  <c r="R178" i="9"/>
  <c r="K178" i="9"/>
  <c r="J178" i="9"/>
  <c r="I178" i="9"/>
  <c r="H178" i="9"/>
  <c r="G178" i="9"/>
  <c r="F178" i="9"/>
  <c r="X177" i="9"/>
  <c r="V177" i="9"/>
  <c r="U177" i="9"/>
  <c r="S177" i="9"/>
  <c r="R177" i="9"/>
  <c r="M177" i="9"/>
  <c r="L177" i="9"/>
  <c r="K177" i="9"/>
  <c r="J177" i="9"/>
  <c r="I177" i="9"/>
  <c r="H177" i="9"/>
  <c r="G177" i="9"/>
  <c r="F177" i="9"/>
  <c r="V172" i="9"/>
  <c r="U172" i="9"/>
  <c r="S172" i="9"/>
  <c r="R172" i="9"/>
  <c r="J172" i="9"/>
  <c r="I172" i="9"/>
  <c r="G172" i="9"/>
  <c r="F172" i="9"/>
  <c r="V171" i="9"/>
  <c r="U171" i="9"/>
  <c r="S171" i="9"/>
  <c r="R171" i="9"/>
  <c r="J171" i="9"/>
  <c r="I171" i="9"/>
  <c r="G171" i="9"/>
  <c r="F171" i="9"/>
  <c r="X170" i="9"/>
  <c r="V170" i="9"/>
  <c r="U170" i="9"/>
  <c r="S170" i="9"/>
  <c r="R170" i="9"/>
  <c r="L170" i="9"/>
  <c r="J170" i="9"/>
  <c r="I170" i="9"/>
  <c r="G170" i="9"/>
  <c r="F170" i="9"/>
  <c r="V166" i="9"/>
  <c r="U166" i="9"/>
  <c r="S166" i="9"/>
  <c r="R166" i="9"/>
  <c r="K166" i="9"/>
  <c r="J166" i="9"/>
  <c r="I166" i="9"/>
  <c r="H166" i="9"/>
  <c r="G166" i="9"/>
  <c r="F166" i="9"/>
  <c r="V165" i="9"/>
  <c r="U165" i="9"/>
  <c r="S165" i="9"/>
  <c r="R165" i="9"/>
  <c r="K165" i="9"/>
  <c r="J165" i="9"/>
  <c r="I165" i="9"/>
  <c r="H165" i="9"/>
  <c r="G165" i="9"/>
  <c r="F165" i="9"/>
  <c r="X164" i="9"/>
  <c r="V164" i="9"/>
  <c r="U164" i="9"/>
  <c r="S164" i="9"/>
  <c r="R164" i="9"/>
  <c r="M164" i="9"/>
  <c r="L164" i="9"/>
  <c r="K164" i="9"/>
  <c r="J164" i="9"/>
  <c r="I164" i="9"/>
  <c r="H164" i="9"/>
  <c r="G164" i="9"/>
  <c r="F164" i="9"/>
  <c r="V159" i="9"/>
  <c r="U159" i="9"/>
  <c r="S159" i="9"/>
  <c r="R159" i="9"/>
  <c r="J159" i="9"/>
  <c r="I159" i="9"/>
  <c r="G159" i="9"/>
  <c r="F159" i="9"/>
  <c r="V158" i="9"/>
  <c r="U158" i="9"/>
  <c r="S158" i="9"/>
  <c r="R158" i="9"/>
  <c r="J158" i="9"/>
  <c r="I158" i="9"/>
  <c r="G158" i="9"/>
  <c r="F158" i="9"/>
  <c r="X157" i="9"/>
  <c r="V157" i="9"/>
  <c r="U157" i="9"/>
  <c r="S157" i="9"/>
  <c r="R157" i="9"/>
  <c r="L157" i="9"/>
  <c r="J157" i="9"/>
  <c r="I157" i="9"/>
  <c r="G157" i="9"/>
  <c r="F157" i="9"/>
  <c r="V153" i="9"/>
  <c r="U153" i="9"/>
  <c r="S153" i="9"/>
  <c r="R153" i="9"/>
  <c r="K153" i="9"/>
  <c r="J153" i="9"/>
  <c r="I153" i="9"/>
  <c r="H153" i="9"/>
  <c r="G153" i="9"/>
  <c r="F153" i="9"/>
  <c r="V152" i="9"/>
  <c r="U152" i="9"/>
  <c r="S152" i="9"/>
  <c r="R152" i="9"/>
  <c r="K152" i="9"/>
  <c r="J152" i="9"/>
  <c r="I152" i="9"/>
  <c r="H152" i="9"/>
  <c r="G152" i="9"/>
  <c r="F152" i="9"/>
  <c r="X151" i="9"/>
  <c r="V151" i="9"/>
  <c r="U151" i="9"/>
  <c r="S151" i="9"/>
  <c r="R151" i="9"/>
  <c r="M151" i="9"/>
  <c r="L151" i="9"/>
  <c r="K151" i="9"/>
  <c r="J151" i="9"/>
  <c r="I151" i="9"/>
  <c r="H151" i="9"/>
  <c r="G151" i="9"/>
  <c r="F151" i="9"/>
  <c r="V146" i="9"/>
  <c r="U146" i="9"/>
  <c r="S146" i="9"/>
  <c r="R146" i="9"/>
  <c r="J146" i="9"/>
  <c r="I146" i="9"/>
  <c r="G146" i="9"/>
  <c r="F146" i="9"/>
  <c r="V145" i="9"/>
  <c r="U145" i="9"/>
  <c r="S145" i="9"/>
  <c r="R145" i="9"/>
  <c r="J145" i="9"/>
  <c r="I145" i="9"/>
  <c r="G145" i="9"/>
  <c r="F145" i="9"/>
  <c r="X144" i="9"/>
  <c r="V144" i="9"/>
  <c r="U144" i="9"/>
  <c r="S144" i="9"/>
  <c r="R144" i="9"/>
  <c r="L144" i="9"/>
  <c r="J144" i="9"/>
  <c r="I144" i="9"/>
  <c r="G144" i="9"/>
  <c r="F144" i="9"/>
  <c r="V140" i="9"/>
  <c r="U140" i="9"/>
  <c r="S140" i="9"/>
  <c r="R140" i="9"/>
  <c r="K140" i="9"/>
  <c r="J140" i="9"/>
  <c r="I140" i="9"/>
  <c r="H140" i="9"/>
  <c r="G140" i="9"/>
  <c r="F140" i="9"/>
  <c r="V139" i="9"/>
  <c r="U139" i="9"/>
  <c r="S139" i="9"/>
  <c r="R139" i="9"/>
  <c r="K139" i="9"/>
  <c r="J139" i="9"/>
  <c r="I139" i="9"/>
  <c r="H139" i="9"/>
  <c r="G139" i="9"/>
  <c r="F139" i="9"/>
  <c r="X138" i="9"/>
  <c r="V138" i="9"/>
  <c r="U138" i="9"/>
  <c r="S138" i="9"/>
  <c r="R138" i="9"/>
  <c r="M138" i="9"/>
  <c r="L138" i="9"/>
  <c r="K138" i="9"/>
  <c r="J138" i="9"/>
  <c r="I138" i="9"/>
  <c r="H138" i="9"/>
  <c r="G138" i="9"/>
  <c r="F138" i="9"/>
  <c r="V133" i="9"/>
  <c r="U133" i="9"/>
  <c r="S133" i="9"/>
  <c r="R133" i="9"/>
  <c r="J133" i="9"/>
  <c r="I133" i="9"/>
  <c r="G133" i="9"/>
  <c r="F133" i="9"/>
  <c r="V132" i="9"/>
  <c r="U132" i="9"/>
  <c r="S132" i="9"/>
  <c r="R132" i="9"/>
  <c r="J132" i="9"/>
  <c r="I132" i="9"/>
  <c r="G132" i="9"/>
  <c r="F132" i="9"/>
  <c r="X131" i="9"/>
  <c r="V131" i="9"/>
  <c r="U131" i="9"/>
  <c r="S131" i="9"/>
  <c r="R131" i="9"/>
  <c r="L131" i="9"/>
  <c r="J131" i="9"/>
  <c r="I131" i="9"/>
  <c r="G131" i="9"/>
  <c r="F131" i="9"/>
  <c r="V127" i="9"/>
  <c r="U127" i="9"/>
  <c r="S127" i="9"/>
  <c r="R127" i="9"/>
  <c r="K127" i="9"/>
  <c r="J127" i="9"/>
  <c r="I127" i="9"/>
  <c r="H127" i="9"/>
  <c r="G127" i="9"/>
  <c r="F127" i="9"/>
  <c r="V126" i="9"/>
  <c r="U126" i="9"/>
  <c r="S126" i="9"/>
  <c r="R126" i="9"/>
  <c r="K126" i="9"/>
  <c r="J126" i="9"/>
  <c r="I126" i="9"/>
  <c r="H126" i="9"/>
  <c r="G126" i="9"/>
  <c r="F126" i="9"/>
  <c r="X125" i="9"/>
  <c r="V125" i="9"/>
  <c r="U125" i="9"/>
  <c r="S125" i="9"/>
  <c r="R125" i="9"/>
  <c r="M125" i="9"/>
  <c r="L125" i="9"/>
  <c r="K125" i="9"/>
  <c r="J125" i="9"/>
  <c r="I125" i="9"/>
  <c r="H125" i="9"/>
  <c r="G125" i="9"/>
  <c r="F125" i="9"/>
  <c r="V120" i="9"/>
  <c r="U120" i="9"/>
  <c r="S120" i="9"/>
  <c r="R120" i="9"/>
  <c r="J120" i="9"/>
  <c r="I120" i="9"/>
  <c r="G120" i="9"/>
  <c r="F120" i="9"/>
  <c r="V119" i="9"/>
  <c r="U119" i="9"/>
  <c r="S119" i="9"/>
  <c r="R119" i="9"/>
  <c r="J119" i="9"/>
  <c r="I119" i="9"/>
  <c r="G119" i="9"/>
  <c r="F119" i="9"/>
  <c r="X118" i="9"/>
  <c r="V118" i="9"/>
  <c r="U118" i="9"/>
  <c r="S118" i="9"/>
  <c r="R118" i="9"/>
  <c r="L118" i="9"/>
  <c r="J118" i="9"/>
  <c r="I118" i="9"/>
  <c r="G118" i="9"/>
  <c r="F118" i="9"/>
  <c r="V114" i="9"/>
  <c r="U114" i="9"/>
  <c r="S114" i="9"/>
  <c r="R114" i="9"/>
  <c r="K114" i="9"/>
  <c r="J114" i="9"/>
  <c r="I114" i="9"/>
  <c r="H114" i="9"/>
  <c r="G114" i="9"/>
  <c r="F114" i="9"/>
  <c r="V113" i="9"/>
  <c r="U113" i="9"/>
  <c r="S113" i="9"/>
  <c r="R113" i="9"/>
  <c r="K113" i="9"/>
  <c r="J113" i="9"/>
  <c r="I113" i="9"/>
  <c r="H113" i="9"/>
  <c r="G113" i="9"/>
  <c r="F113" i="9"/>
  <c r="X112" i="9"/>
  <c r="V112" i="9"/>
  <c r="U112" i="9"/>
  <c r="S112" i="9"/>
  <c r="R112" i="9"/>
  <c r="M112" i="9"/>
  <c r="L112" i="9"/>
  <c r="K112" i="9"/>
  <c r="J112" i="9"/>
  <c r="I112" i="9"/>
  <c r="H112" i="9"/>
  <c r="G112" i="9"/>
  <c r="F112" i="9"/>
  <c r="V107" i="9"/>
  <c r="U107" i="9"/>
  <c r="S107" i="9"/>
  <c r="R107" i="9"/>
  <c r="J107" i="9"/>
  <c r="I107" i="9"/>
  <c r="G107" i="9"/>
  <c r="F107" i="9"/>
  <c r="V106" i="9"/>
  <c r="U106" i="9"/>
  <c r="S106" i="9"/>
  <c r="R106" i="9"/>
  <c r="J106" i="9"/>
  <c r="I106" i="9"/>
  <c r="G106" i="9"/>
  <c r="F106" i="9"/>
  <c r="X105" i="9"/>
  <c r="V105" i="9"/>
  <c r="U105" i="9"/>
  <c r="S105" i="9"/>
  <c r="R105" i="9"/>
  <c r="L105" i="9"/>
  <c r="J105" i="9"/>
  <c r="I105" i="9"/>
  <c r="G105" i="9"/>
  <c r="F105" i="9"/>
  <c r="V101" i="9"/>
  <c r="U101" i="9"/>
  <c r="S101" i="9"/>
  <c r="R101" i="9"/>
  <c r="K101" i="9"/>
  <c r="J101" i="9"/>
  <c r="I101" i="9"/>
  <c r="H101" i="9"/>
  <c r="G101" i="9"/>
  <c r="F101" i="9"/>
  <c r="V100" i="9"/>
  <c r="U100" i="9"/>
  <c r="S100" i="9"/>
  <c r="R100" i="9"/>
  <c r="K100" i="9"/>
  <c r="J100" i="9"/>
  <c r="I100" i="9"/>
  <c r="H100" i="9"/>
  <c r="G100" i="9"/>
  <c r="F100" i="9"/>
  <c r="X99" i="9"/>
  <c r="V99" i="9"/>
  <c r="U99" i="9"/>
  <c r="S99" i="9"/>
  <c r="R99" i="9"/>
  <c r="M99" i="9"/>
  <c r="L99" i="9"/>
  <c r="K99" i="9"/>
  <c r="J99" i="9"/>
  <c r="I99" i="9"/>
  <c r="H99" i="9"/>
  <c r="G99" i="9"/>
  <c r="F99" i="9"/>
  <c r="V94" i="9"/>
  <c r="U94" i="9"/>
  <c r="S94" i="9"/>
  <c r="R94" i="9"/>
  <c r="J94" i="9"/>
  <c r="I94" i="9"/>
  <c r="G94" i="9"/>
  <c r="F94" i="9"/>
  <c r="V93" i="9"/>
  <c r="U93" i="9"/>
  <c r="S93" i="9"/>
  <c r="R93" i="9"/>
  <c r="J93" i="9"/>
  <c r="I93" i="9"/>
  <c r="G93" i="9"/>
  <c r="F93" i="9"/>
  <c r="X92" i="9"/>
  <c r="V92" i="9"/>
  <c r="U92" i="9"/>
  <c r="S92" i="9"/>
  <c r="R92" i="9"/>
  <c r="L92" i="9"/>
  <c r="J92" i="9"/>
  <c r="I92" i="9"/>
  <c r="G92" i="9"/>
  <c r="F92" i="9"/>
  <c r="V88" i="9"/>
  <c r="U88" i="9"/>
  <c r="S88" i="9"/>
  <c r="R88" i="9"/>
  <c r="K88" i="9"/>
  <c r="J88" i="9"/>
  <c r="I88" i="9"/>
  <c r="H88" i="9"/>
  <c r="G88" i="9"/>
  <c r="F88" i="9"/>
  <c r="V87" i="9"/>
  <c r="U87" i="9"/>
  <c r="S87" i="9"/>
  <c r="R87" i="9"/>
  <c r="K87" i="9"/>
  <c r="J87" i="9"/>
  <c r="I87" i="9"/>
  <c r="H87" i="9"/>
  <c r="G87" i="9"/>
  <c r="F87" i="9"/>
  <c r="X86" i="9"/>
  <c r="V86" i="9"/>
  <c r="U86" i="9"/>
  <c r="S86" i="9"/>
  <c r="R86" i="9"/>
  <c r="M86" i="9"/>
  <c r="L86" i="9"/>
  <c r="K86" i="9"/>
  <c r="J86" i="9"/>
  <c r="I86" i="9"/>
  <c r="H86" i="9"/>
  <c r="G86" i="9"/>
  <c r="F86" i="9"/>
  <c r="V81" i="9"/>
  <c r="U81" i="9"/>
  <c r="S81" i="9"/>
  <c r="R81" i="9"/>
  <c r="J81" i="9"/>
  <c r="I81" i="9"/>
  <c r="G81" i="9"/>
  <c r="F81" i="9"/>
  <c r="V80" i="9"/>
  <c r="U80" i="9"/>
  <c r="S80" i="9"/>
  <c r="R80" i="9"/>
  <c r="J80" i="9"/>
  <c r="I80" i="9"/>
  <c r="G80" i="9"/>
  <c r="F80" i="9"/>
  <c r="X79" i="9"/>
  <c r="V79" i="9"/>
  <c r="U79" i="9"/>
  <c r="S79" i="9"/>
  <c r="R79" i="9"/>
  <c r="L79" i="9"/>
  <c r="J79" i="9"/>
  <c r="I79" i="9"/>
  <c r="G79" i="9"/>
  <c r="F79" i="9"/>
  <c r="V75" i="9"/>
  <c r="U75" i="9"/>
  <c r="S75" i="9"/>
  <c r="R75" i="9"/>
  <c r="K75" i="9"/>
  <c r="J75" i="9"/>
  <c r="I75" i="9"/>
  <c r="H75" i="9"/>
  <c r="G75" i="9"/>
  <c r="F75" i="9"/>
  <c r="V74" i="9"/>
  <c r="U74" i="9"/>
  <c r="S74" i="9"/>
  <c r="R74" i="9"/>
  <c r="K74" i="9"/>
  <c r="J74" i="9"/>
  <c r="I74" i="9"/>
  <c r="H74" i="9"/>
  <c r="G74" i="9"/>
  <c r="F74" i="9"/>
  <c r="X73" i="9"/>
  <c r="V73" i="9"/>
  <c r="U73" i="9"/>
  <c r="S73" i="9"/>
  <c r="R73" i="9"/>
  <c r="M73" i="9"/>
  <c r="L73" i="9"/>
  <c r="K73" i="9"/>
  <c r="J73" i="9"/>
  <c r="I73" i="9"/>
  <c r="H73" i="9"/>
  <c r="G73" i="9"/>
  <c r="F73" i="9"/>
  <c r="V263" i="8"/>
  <c r="U263" i="8"/>
  <c r="S263" i="8"/>
  <c r="R263" i="8"/>
  <c r="J263" i="8"/>
  <c r="I263" i="8"/>
  <c r="G263" i="8"/>
  <c r="F263" i="8"/>
  <c r="V262" i="8"/>
  <c r="U262" i="8"/>
  <c r="S262" i="8"/>
  <c r="R262" i="8"/>
  <c r="J262" i="8"/>
  <c r="I262" i="8"/>
  <c r="G262" i="8"/>
  <c r="F262" i="8"/>
  <c r="X261" i="8"/>
  <c r="V261" i="8"/>
  <c r="U261" i="8"/>
  <c r="S261" i="8"/>
  <c r="R261" i="8"/>
  <c r="L261" i="8"/>
  <c r="J261" i="8"/>
  <c r="I261" i="8"/>
  <c r="G261" i="8"/>
  <c r="F261" i="8"/>
  <c r="V257" i="8"/>
  <c r="U257" i="8"/>
  <c r="S257" i="8"/>
  <c r="R257" i="8"/>
  <c r="K257" i="8"/>
  <c r="J257" i="8"/>
  <c r="I257" i="8"/>
  <c r="H257" i="8"/>
  <c r="G257" i="8"/>
  <c r="F257" i="8"/>
  <c r="V256" i="8"/>
  <c r="U256" i="8"/>
  <c r="S256" i="8"/>
  <c r="R256" i="8"/>
  <c r="K256" i="8"/>
  <c r="J256" i="8"/>
  <c r="I256" i="8"/>
  <c r="H256" i="8"/>
  <c r="G256" i="8"/>
  <c r="F256" i="8"/>
  <c r="X255" i="8"/>
  <c r="V255" i="8"/>
  <c r="U255" i="8"/>
  <c r="S255" i="8"/>
  <c r="R255" i="8"/>
  <c r="M255" i="8"/>
  <c r="L255" i="8"/>
  <c r="K255" i="8"/>
  <c r="J255" i="8"/>
  <c r="I255" i="8"/>
  <c r="H255" i="8"/>
  <c r="G255" i="8"/>
  <c r="F255" i="8"/>
  <c r="V250" i="8"/>
  <c r="U250" i="8"/>
  <c r="S250" i="8"/>
  <c r="R250" i="8"/>
  <c r="J250" i="8"/>
  <c r="I250" i="8"/>
  <c r="G250" i="8"/>
  <c r="F250" i="8"/>
  <c r="V249" i="8"/>
  <c r="U249" i="8"/>
  <c r="S249" i="8"/>
  <c r="R249" i="8"/>
  <c r="J249" i="8"/>
  <c r="I249" i="8"/>
  <c r="G249" i="8"/>
  <c r="F249" i="8"/>
  <c r="X248" i="8"/>
  <c r="V248" i="8"/>
  <c r="U248" i="8"/>
  <c r="S248" i="8"/>
  <c r="R248" i="8"/>
  <c r="L248" i="8"/>
  <c r="J248" i="8"/>
  <c r="I248" i="8"/>
  <c r="G248" i="8"/>
  <c r="F248" i="8"/>
  <c r="V244" i="8"/>
  <c r="U244" i="8"/>
  <c r="S244" i="8"/>
  <c r="R244" i="8"/>
  <c r="K244" i="8"/>
  <c r="J244" i="8"/>
  <c r="I244" i="8"/>
  <c r="H244" i="8"/>
  <c r="G244" i="8"/>
  <c r="F244" i="8"/>
  <c r="V243" i="8"/>
  <c r="U243" i="8"/>
  <c r="S243" i="8"/>
  <c r="R243" i="8"/>
  <c r="K243" i="8"/>
  <c r="J243" i="8"/>
  <c r="I243" i="8"/>
  <c r="H243" i="8"/>
  <c r="G243" i="8"/>
  <c r="F243" i="8"/>
  <c r="X242" i="8"/>
  <c r="V242" i="8"/>
  <c r="U242" i="8"/>
  <c r="S242" i="8"/>
  <c r="R242" i="8"/>
  <c r="M242" i="8"/>
  <c r="L242" i="8"/>
  <c r="K242" i="8"/>
  <c r="J242" i="8"/>
  <c r="I242" i="8"/>
  <c r="H242" i="8"/>
  <c r="G242" i="8"/>
  <c r="F242" i="8"/>
  <c r="V237" i="8"/>
  <c r="U237" i="8"/>
  <c r="S237" i="8"/>
  <c r="R237" i="8"/>
  <c r="J237" i="8"/>
  <c r="I237" i="8"/>
  <c r="G237" i="8"/>
  <c r="F237" i="8"/>
  <c r="V236" i="8"/>
  <c r="U236" i="8"/>
  <c r="S236" i="8"/>
  <c r="R236" i="8"/>
  <c r="J236" i="8"/>
  <c r="I236" i="8"/>
  <c r="G236" i="8"/>
  <c r="F236" i="8"/>
  <c r="X235" i="8"/>
  <c r="V235" i="8"/>
  <c r="U235" i="8"/>
  <c r="S235" i="8"/>
  <c r="R235" i="8"/>
  <c r="L235" i="8"/>
  <c r="J235" i="8"/>
  <c r="I235" i="8"/>
  <c r="G235" i="8"/>
  <c r="F235" i="8"/>
  <c r="V231" i="8"/>
  <c r="U231" i="8"/>
  <c r="S231" i="8"/>
  <c r="R231" i="8"/>
  <c r="K231" i="8"/>
  <c r="J231" i="8"/>
  <c r="I231" i="8"/>
  <c r="H231" i="8"/>
  <c r="G231" i="8"/>
  <c r="F231" i="8"/>
  <c r="V230" i="8"/>
  <c r="U230" i="8"/>
  <c r="S230" i="8"/>
  <c r="R230" i="8"/>
  <c r="K230" i="8"/>
  <c r="J230" i="8"/>
  <c r="I230" i="8"/>
  <c r="H230" i="8"/>
  <c r="G230" i="8"/>
  <c r="F230" i="8"/>
  <c r="X229" i="8"/>
  <c r="V229" i="8"/>
  <c r="U229" i="8"/>
  <c r="S229" i="8"/>
  <c r="R229" i="8"/>
  <c r="M229" i="8"/>
  <c r="L229" i="8"/>
  <c r="K229" i="8"/>
  <c r="J229" i="8"/>
  <c r="I229" i="8"/>
  <c r="H229" i="8"/>
  <c r="G229" i="8"/>
  <c r="F229" i="8"/>
  <c r="V224" i="8"/>
  <c r="U224" i="8"/>
  <c r="S224" i="8"/>
  <c r="R224" i="8"/>
  <c r="J224" i="8"/>
  <c r="I224" i="8"/>
  <c r="G224" i="8"/>
  <c r="F224" i="8"/>
  <c r="V223" i="8"/>
  <c r="U223" i="8"/>
  <c r="S223" i="8"/>
  <c r="R223" i="8"/>
  <c r="J223" i="8"/>
  <c r="I223" i="8"/>
  <c r="G223" i="8"/>
  <c r="F223" i="8"/>
  <c r="X222" i="8"/>
  <c r="V222" i="8"/>
  <c r="U222" i="8"/>
  <c r="S222" i="8"/>
  <c r="R222" i="8"/>
  <c r="L222" i="8"/>
  <c r="J222" i="8"/>
  <c r="I222" i="8"/>
  <c r="G222" i="8"/>
  <c r="F222" i="8"/>
  <c r="V218" i="8"/>
  <c r="U218" i="8"/>
  <c r="S218" i="8"/>
  <c r="R218" i="8"/>
  <c r="K218" i="8"/>
  <c r="J218" i="8"/>
  <c r="I218" i="8"/>
  <c r="H218" i="8"/>
  <c r="G218" i="8"/>
  <c r="F218" i="8"/>
  <c r="V217" i="8"/>
  <c r="U217" i="8"/>
  <c r="S217" i="8"/>
  <c r="R217" i="8"/>
  <c r="K217" i="8"/>
  <c r="J217" i="8"/>
  <c r="I217" i="8"/>
  <c r="H217" i="8"/>
  <c r="G217" i="8"/>
  <c r="F217" i="8"/>
  <c r="X216" i="8"/>
  <c r="V216" i="8"/>
  <c r="U216" i="8"/>
  <c r="S216" i="8"/>
  <c r="R216" i="8"/>
  <c r="M216" i="8"/>
  <c r="L216" i="8"/>
  <c r="K216" i="8"/>
  <c r="J216" i="8"/>
  <c r="I216" i="8"/>
  <c r="H216" i="8"/>
  <c r="G216" i="8"/>
  <c r="F216" i="8"/>
  <c r="V211" i="8"/>
  <c r="U211" i="8"/>
  <c r="S211" i="8"/>
  <c r="R211" i="8"/>
  <c r="J211" i="8"/>
  <c r="I211" i="8"/>
  <c r="G211" i="8"/>
  <c r="F211" i="8"/>
  <c r="V210" i="8"/>
  <c r="U210" i="8"/>
  <c r="S210" i="8"/>
  <c r="R210" i="8"/>
  <c r="J210" i="8"/>
  <c r="I210" i="8"/>
  <c r="G210" i="8"/>
  <c r="F210" i="8"/>
  <c r="X209" i="8"/>
  <c r="V209" i="8"/>
  <c r="U209" i="8"/>
  <c r="S209" i="8"/>
  <c r="R209" i="8"/>
  <c r="L209" i="8"/>
  <c r="J209" i="8"/>
  <c r="I209" i="8"/>
  <c r="G209" i="8"/>
  <c r="F209" i="8"/>
  <c r="V205" i="8"/>
  <c r="U205" i="8"/>
  <c r="S205" i="8"/>
  <c r="R205" i="8"/>
  <c r="J205" i="8"/>
  <c r="I205" i="8"/>
  <c r="H205" i="8"/>
  <c r="G205" i="8"/>
  <c r="F205" i="8"/>
  <c r="V204" i="8"/>
  <c r="U204" i="8"/>
  <c r="S204" i="8"/>
  <c r="R204" i="8"/>
  <c r="J204" i="8"/>
  <c r="I204" i="8"/>
  <c r="H204" i="8"/>
  <c r="G204" i="8"/>
  <c r="F204" i="8"/>
  <c r="X203" i="8"/>
  <c r="V203" i="8"/>
  <c r="U203" i="8"/>
  <c r="S203" i="8"/>
  <c r="R203" i="8"/>
  <c r="M203" i="8"/>
  <c r="L203" i="8"/>
  <c r="K203" i="8"/>
  <c r="J203" i="8"/>
  <c r="I203" i="8"/>
  <c r="H203" i="8"/>
  <c r="G203" i="8"/>
  <c r="F203" i="8"/>
  <c r="V198" i="8"/>
  <c r="U198" i="8"/>
  <c r="S198" i="8"/>
  <c r="R198" i="8"/>
  <c r="J198" i="8"/>
  <c r="I198" i="8"/>
  <c r="G198" i="8"/>
  <c r="F198" i="8"/>
  <c r="V197" i="8"/>
  <c r="U197" i="8"/>
  <c r="S197" i="8"/>
  <c r="R197" i="8"/>
  <c r="J197" i="8"/>
  <c r="I197" i="8"/>
  <c r="G197" i="8"/>
  <c r="F197" i="8"/>
  <c r="X196" i="8"/>
  <c r="V196" i="8"/>
  <c r="U196" i="8"/>
  <c r="S196" i="8"/>
  <c r="R196" i="8"/>
  <c r="L196" i="8"/>
  <c r="J196" i="8"/>
  <c r="I196" i="8"/>
  <c r="G196" i="8"/>
  <c r="F196" i="8"/>
  <c r="V192" i="8"/>
  <c r="U192" i="8"/>
  <c r="S192" i="8"/>
  <c r="R192" i="8"/>
  <c r="K192" i="8"/>
  <c r="J192" i="8"/>
  <c r="I192" i="8"/>
  <c r="H192" i="8"/>
  <c r="G192" i="8"/>
  <c r="F192" i="8"/>
  <c r="V191" i="8"/>
  <c r="U191" i="8"/>
  <c r="S191" i="8"/>
  <c r="R191" i="8"/>
  <c r="K191" i="8"/>
  <c r="J191" i="8"/>
  <c r="I191" i="8"/>
  <c r="H191" i="8"/>
  <c r="G191" i="8"/>
  <c r="F191" i="8"/>
  <c r="X190" i="8"/>
  <c r="V190" i="8"/>
  <c r="U190" i="8"/>
  <c r="S190" i="8"/>
  <c r="R190" i="8"/>
  <c r="M190" i="8"/>
  <c r="L190" i="8"/>
  <c r="K190" i="8"/>
  <c r="J190" i="8"/>
  <c r="I190" i="8"/>
  <c r="H190" i="8"/>
  <c r="G190" i="8"/>
  <c r="F190" i="8"/>
  <c r="V185" i="8"/>
  <c r="U185" i="8"/>
  <c r="S185" i="8"/>
  <c r="R185" i="8"/>
  <c r="J185" i="8"/>
  <c r="I185" i="8"/>
  <c r="G185" i="8"/>
  <c r="F185" i="8"/>
  <c r="V184" i="8"/>
  <c r="U184" i="8"/>
  <c r="S184" i="8"/>
  <c r="R184" i="8"/>
  <c r="J184" i="8"/>
  <c r="I184" i="8"/>
  <c r="G184" i="8"/>
  <c r="F184" i="8"/>
  <c r="X183" i="8"/>
  <c r="V183" i="8"/>
  <c r="U183" i="8"/>
  <c r="S183" i="8"/>
  <c r="R183" i="8"/>
  <c r="L183" i="8"/>
  <c r="J183" i="8"/>
  <c r="I183" i="8"/>
  <c r="G183" i="8"/>
  <c r="F183" i="8"/>
  <c r="V179" i="8"/>
  <c r="U179" i="8"/>
  <c r="S179" i="8"/>
  <c r="R179" i="8"/>
  <c r="K179" i="8"/>
  <c r="J179" i="8"/>
  <c r="I179" i="8"/>
  <c r="H179" i="8"/>
  <c r="G179" i="8"/>
  <c r="F179" i="8"/>
  <c r="V178" i="8"/>
  <c r="U178" i="8"/>
  <c r="S178" i="8"/>
  <c r="R178" i="8"/>
  <c r="K178" i="8"/>
  <c r="J178" i="8"/>
  <c r="I178" i="8"/>
  <c r="H178" i="8"/>
  <c r="G178" i="8"/>
  <c r="F178" i="8"/>
  <c r="X177" i="8"/>
  <c r="V177" i="8"/>
  <c r="U177" i="8"/>
  <c r="S177" i="8"/>
  <c r="R177" i="8"/>
  <c r="M177" i="8"/>
  <c r="L177" i="8"/>
  <c r="K177" i="8"/>
  <c r="J177" i="8"/>
  <c r="I177" i="8"/>
  <c r="H177" i="8"/>
  <c r="G177" i="8"/>
  <c r="F177" i="8"/>
  <c r="V172" i="8"/>
  <c r="U172" i="8"/>
  <c r="S172" i="8"/>
  <c r="R172" i="8"/>
  <c r="J172" i="8"/>
  <c r="I172" i="8"/>
  <c r="G172" i="8"/>
  <c r="F172" i="8"/>
  <c r="V171" i="8"/>
  <c r="U171" i="8"/>
  <c r="S171" i="8"/>
  <c r="R171" i="8"/>
  <c r="J171" i="8"/>
  <c r="I171" i="8"/>
  <c r="G171" i="8"/>
  <c r="F171" i="8"/>
  <c r="X170" i="8"/>
  <c r="V170" i="8"/>
  <c r="U170" i="8"/>
  <c r="S170" i="8"/>
  <c r="R170" i="8"/>
  <c r="L170" i="8"/>
  <c r="J170" i="8"/>
  <c r="I170" i="8"/>
  <c r="G170" i="8"/>
  <c r="F170" i="8"/>
  <c r="V166" i="8"/>
  <c r="U166" i="8"/>
  <c r="S166" i="8"/>
  <c r="R166" i="8"/>
  <c r="K166" i="8"/>
  <c r="J166" i="8"/>
  <c r="I166" i="8"/>
  <c r="H166" i="8"/>
  <c r="G166" i="8"/>
  <c r="F166" i="8"/>
  <c r="V165" i="8"/>
  <c r="U165" i="8"/>
  <c r="S165" i="8"/>
  <c r="R165" i="8"/>
  <c r="K165" i="8"/>
  <c r="J165" i="8"/>
  <c r="I165" i="8"/>
  <c r="H165" i="8"/>
  <c r="G165" i="8"/>
  <c r="F165" i="8"/>
  <c r="X164" i="8"/>
  <c r="V164" i="8"/>
  <c r="U164" i="8"/>
  <c r="S164" i="8"/>
  <c r="R164" i="8"/>
  <c r="M164" i="8"/>
  <c r="L164" i="8"/>
  <c r="K164" i="8"/>
  <c r="J164" i="8"/>
  <c r="I164" i="8"/>
  <c r="H164" i="8"/>
  <c r="G164" i="8"/>
  <c r="F164" i="8"/>
  <c r="V159" i="8"/>
  <c r="U159" i="8"/>
  <c r="S159" i="8"/>
  <c r="R159" i="8"/>
  <c r="J159" i="8"/>
  <c r="I159" i="8"/>
  <c r="G159" i="8"/>
  <c r="F159" i="8"/>
  <c r="V158" i="8"/>
  <c r="U158" i="8"/>
  <c r="S158" i="8"/>
  <c r="R158" i="8"/>
  <c r="J158" i="8"/>
  <c r="I158" i="8"/>
  <c r="G158" i="8"/>
  <c r="F158" i="8"/>
  <c r="X157" i="8"/>
  <c r="V157" i="8"/>
  <c r="U157" i="8"/>
  <c r="S157" i="8"/>
  <c r="R157" i="8"/>
  <c r="L157" i="8"/>
  <c r="J157" i="8"/>
  <c r="I157" i="8"/>
  <c r="G157" i="8"/>
  <c r="F157" i="8"/>
  <c r="V153" i="8"/>
  <c r="U153" i="8"/>
  <c r="S153" i="8"/>
  <c r="R153" i="8"/>
  <c r="K153" i="8"/>
  <c r="J153" i="8"/>
  <c r="I153" i="8"/>
  <c r="H153" i="8"/>
  <c r="G153" i="8"/>
  <c r="F153" i="8"/>
  <c r="V152" i="8"/>
  <c r="U152" i="8"/>
  <c r="S152" i="8"/>
  <c r="R152" i="8"/>
  <c r="K152" i="8"/>
  <c r="J152" i="8"/>
  <c r="I152" i="8"/>
  <c r="H152" i="8"/>
  <c r="G152" i="8"/>
  <c r="F152" i="8"/>
  <c r="X151" i="8"/>
  <c r="V151" i="8"/>
  <c r="U151" i="8"/>
  <c r="S151" i="8"/>
  <c r="R151" i="8"/>
  <c r="M151" i="8"/>
  <c r="L151" i="8"/>
  <c r="K151" i="8"/>
  <c r="J151" i="8"/>
  <c r="I151" i="8"/>
  <c r="H151" i="8"/>
  <c r="G151" i="8"/>
  <c r="F151" i="8"/>
  <c r="V146" i="8"/>
  <c r="U146" i="8"/>
  <c r="S146" i="8"/>
  <c r="R146" i="8"/>
  <c r="J146" i="8"/>
  <c r="I146" i="8"/>
  <c r="G146" i="8"/>
  <c r="F146" i="8"/>
  <c r="V145" i="8"/>
  <c r="U145" i="8"/>
  <c r="S145" i="8"/>
  <c r="R145" i="8"/>
  <c r="J145" i="8"/>
  <c r="I145" i="8"/>
  <c r="G145" i="8"/>
  <c r="F145" i="8"/>
  <c r="X144" i="8"/>
  <c r="V144" i="8"/>
  <c r="U144" i="8"/>
  <c r="S144" i="8"/>
  <c r="R144" i="8"/>
  <c r="L144" i="8"/>
  <c r="J144" i="8"/>
  <c r="I144" i="8"/>
  <c r="G144" i="8"/>
  <c r="F144" i="8"/>
  <c r="V140" i="8"/>
  <c r="U140" i="8"/>
  <c r="S140" i="8"/>
  <c r="R140" i="8"/>
  <c r="K140" i="8"/>
  <c r="J140" i="8"/>
  <c r="I140" i="8"/>
  <c r="H140" i="8"/>
  <c r="G140" i="8"/>
  <c r="F140" i="8"/>
  <c r="V139" i="8"/>
  <c r="U139" i="8"/>
  <c r="S139" i="8"/>
  <c r="R139" i="8"/>
  <c r="K139" i="8"/>
  <c r="J139" i="8"/>
  <c r="I139" i="8"/>
  <c r="H139" i="8"/>
  <c r="G139" i="8"/>
  <c r="F139" i="8"/>
  <c r="X138" i="8"/>
  <c r="V138" i="8"/>
  <c r="U138" i="8"/>
  <c r="S138" i="8"/>
  <c r="R138" i="8"/>
  <c r="M138" i="8"/>
  <c r="L138" i="8"/>
  <c r="K138" i="8"/>
  <c r="J138" i="8"/>
  <c r="I138" i="8"/>
  <c r="H138" i="8"/>
  <c r="G138" i="8"/>
  <c r="F138" i="8"/>
  <c r="V133" i="8"/>
  <c r="U133" i="8"/>
  <c r="S133" i="8"/>
  <c r="R133" i="8"/>
  <c r="J133" i="8"/>
  <c r="I133" i="8"/>
  <c r="G133" i="8"/>
  <c r="F133" i="8"/>
  <c r="V132" i="8"/>
  <c r="U132" i="8"/>
  <c r="S132" i="8"/>
  <c r="R132" i="8"/>
  <c r="J132" i="8"/>
  <c r="I132" i="8"/>
  <c r="G132" i="8"/>
  <c r="F132" i="8"/>
  <c r="X131" i="8"/>
  <c r="V131" i="8"/>
  <c r="U131" i="8"/>
  <c r="S131" i="8"/>
  <c r="R131" i="8"/>
  <c r="L131" i="8"/>
  <c r="J131" i="8"/>
  <c r="I131" i="8"/>
  <c r="G131" i="8"/>
  <c r="F131" i="8"/>
  <c r="V127" i="8"/>
  <c r="U127" i="8"/>
  <c r="S127" i="8"/>
  <c r="R127" i="8"/>
  <c r="K127" i="8"/>
  <c r="J127" i="8"/>
  <c r="I127" i="8"/>
  <c r="H127" i="8"/>
  <c r="G127" i="8"/>
  <c r="F127" i="8"/>
  <c r="V126" i="8"/>
  <c r="U126" i="8"/>
  <c r="S126" i="8"/>
  <c r="R126" i="8"/>
  <c r="K126" i="8"/>
  <c r="J126" i="8"/>
  <c r="I126" i="8"/>
  <c r="H126" i="8"/>
  <c r="G126" i="8"/>
  <c r="F126" i="8"/>
  <c r="X125" i="8"/>
  <c r="V125" i="8"/>
  <c r="U125" i="8"/>
  <c r="S125" i="8"/>
  <c r="R125" i="8"/>
  <c r="M125" i="8"/>
  <c r="L125" i="8"/>
  <c r="K125" i="8"/>
  <c r="J125" i="8"/>
  <c r="I125" i="8"/>
  <c r="H125" i="8"/>
  <c r="G125" i="8"/>
  <c r="F125" i="8"/>
  <c r="V120" i="8"/>
  <c r="U120" i="8"/>
  <c r="S120" i="8"/>
  <c r="R120" i="8"/>
  <c r="J120" i="8"/>
  <c r="I120" i="8"/>
  <c r="G120" i="8"/>
  <c r="F120" i="8"/>
  <c r="V119" i="8"/>
  <c r="U119" i="8"/>
  <c r="S119" i="8"/>
  <c r="R119" i="8"/>
  <c r="J119" i="8"/>
  <c r="I119" i="8"/>
  <c r="G119" i="8"/>
  <c r="F119" i="8"/>
  <c r="X118" i="8"/>
  <c r="V118" i="8"/>
  <c r="U118" i="8"/>
  <c r="S118" i="8"/>
  <c r="R118" i="8"/>
  <c r="L118" i="8"/>
  <c r="J118" i="8"/>
  <c r="I118" i="8"/>
  <c r="G118" i="8"/>
  <c r="F118" i="8"/>
  <c r="V114" i="8"/>
  <c r="U114" i="8"/>
  <c r="S114" i="8"/>
  <c r="R114" i="8"/>
  <c r="K114" i="8"/>
  <c r="J114" i="8"/>
  <c r="I114" i="8"/>
  <c r="H114" i="8"/>
  <c r="G114" i="8"/>
  <c r="F114" i="8"/>
  <c r="V113" i="8"/>
  <c r="U113" i="8"/>
  <c r="S113" i="8"/>
  <c r="R113" i="8"/>
  <c r="K113" i="8"/>
  <c r="J113" i="8"/>
  <c r="I113" i="8"/>
  <c r="H113" i="8"/>
  <c r="G113" i="8"/>
  <c r="F113" i="8"/>
  <c r="X112" i="8"/>
  <c r="V112" i="8"/>
  <c r="U112" i="8"/>
  <c r="S112" i="8"/>
  <c r="R112" i="8"/>
  <c r="M112" i="8"/>
  <c r="L112" i="8"/>
  <c r="K112" i="8"/>
  <c r="J112" i="8"/>
  <c r="I112" i="8"/>
  <c r="H112" i="8"/>
  <c r="G112" i="8"/>
  <c r="F112" i="8"/>
  <c r="V107" i="8"/>
  <c r="U107" i="8"/>
  <c r="S107" i="8"/>
  <c r="R107" i="8"/>
  <c r="J107" i="8"/>
  <c r="I107" i="8"/>
  <c r="G107" i="8"/>
  <c r="F107" i="8"/>
  <c r="V106" i="8"/>
  <c r="U106" i="8"/>
  <c r="S106" i="8"/>
  <c r="R106" i="8"/>
  <c r="J106" i="8"/>
  <c r="I106" i="8"/>
  <c r="G106" i="8"/>
  <c r="F106" i="8"/>
  <c r="X105" i="8"/>
  <c r="V105" i="8"/>
  <c r="U105" i="8"/>
  <c r="S105" i="8"/>
  <c r="R105" i="8"/>
  <c r="L105" i="8"/>
  <c r="J105" i="8"/>
  <c r="I105" i="8"/>
  <c r="G105" i="8"/>
  <c r="F105" i="8"/>
  <c r="V101" i="8"/>
  <c r="U101" i="8"/>
  <c r="S101" i="8"/>
  <c r="R101" i="8"/>
  <c r="K101" i="8"/>
  <c r="J101" i="8"/>
  <c r="I101" i="8"/>
  <c r="H101" i="8"/>
  <c r="G101" i="8"/>
  <c r="F101" i="8"/>
  <c r="V100" i="8"/>
  <c r="U100" i="8"/>
  <c r="S100" i="8"/>
  <c r="R100" i="8"/>
  <c r="K100" i="8"/>
  <c r="J100" i="8"/>
  <c r="I100" i="8"/>
  <c r="H100" i="8"/>
  <c r="G100" i="8"/>
  <c r="F100" i="8"/>
  <c r="X99" i="8"/>
  <c r="V99" i="8"/>
  <c r="U99" i="8"/>
  <c r="S99" i="8"/>
  <c r="R99" i="8"/>
  <c r="M99" i="8"/>
  <c r="L99" i="8"/>
  <c r="K99" i="8"/>
  <c r="J99" i="8"/>
  <c r="I99" i="8"/>
  <c r="H99" i="8"/>
  <c r="G99" i="8"/>
  <c r="F99" i="8"/>
  <c r="V94" i="8"/>
  <c r="U94" i="8"/>
  <c r="S94" i="8"/>
  <c r="R94" i="8"/>
  <c r="J94" i="8"/>
  <c r="I94" i="8"/>
  <c r="G94" i="8"/>
  <c r="F94" i="8"/>
  <c r="V93" i="8"/>
  <c r="U93" i="8"/>
  <c r="S93" i="8"/>
  <c r="R93" i="8"/>
  <c r="J93" i="8"/>
  <c r="I93" i="8"/>
  <c r="G93" i="8"/>
  <c r="F93" i="8"/>
  <c r="X92" i="8"/>
  <c r="V92" i="8"/>
  <c r="U92" i="8"/>
  <c r="S92" i="8"/>
  <c r="R92" i="8"/>
  <c r="L92" i="8"/>
  <c r="J92" i="8"/>
  <c r="I92" i="8"/>
  <c r="G92" i="8"/>
  <c r="F92" i="8"/>
  <c r="V88" i="8"/>
  <c r="U88" i="8"/>
  <c r="S88" i="8"/>
  <c r="R88" i="8"/>
  <c r="K88" i="8"/>
  <c r="J88" i="8"/>
  <c r="I88" i="8"/>
  <c r="H88" i="8"/>
  <c r="G88" i="8"/>
  <c r="F88" i="8"/>
  <c r="V87" i="8"/>
  <c r="U87" i="8"/>
  <c r="S87" i="8"/>
  <c r="R87" i="8"/>
  <c r="K87" i="8"/>
  <c r="J87" i="8"/>
  <c r="I87" i="8"/>
  <c r="H87" i="8"/>
  <c r="G87" i="8"/>
  <c r="F87" i="8"/>
  <c r="X86" i="8"/>
  <c r="V86" i="8"/>
  <c r="U86" i="8"/>
  <c r="S86" i="8"/>
  <c r="R86" i="8"/>
  <c r="M86" i="8"/>
  <c r="L86" i="8"/>
  <c r="K86" i="8"/>
  <c r="J86" i="8"/>
  <c r="I86" i="8"/>
  <c r="H86" i="8"/>
  <c r="G86" i="8"/>
  <c r="F86" i="8"/>
  <c r="V81" i="8"/>
  <c r="U81" i="8"/>
  <c r="S81" i="8"/>
  <c r="R81" i="8"/>
  <c r="J81" i="8"/>
  <c r="I81" i="8"/>
  <c r="G81" i="8"/>
  <c r="F81" i="8"/>
  <c r="V80" i="8"/>
  <c r="U80" i="8"/>
  <c r="S80" i="8"/>
  <c r="R80" i="8"/>
  <c r="J80" i="8"/>
  <c r="I80" i="8"/>
  <c r="G80" i="8"/>
  <c r="F80" i="8"/>
  <c r="X79" i="8"/>
  <c r="V79" i="8"/>
  <c r="U79" i="8"/>
  <c r="S79" i="8"/>
  <c r="R79" i="8"/>
  <c r="L79" i="8"/>
  <c r="J79" i="8"/>
  <c r="I79" i="8"/>
  <c r="G79" i="8"/>
  <c r="F79" i="8"/>
  <c r="V75" i="8"/>
  <c r="U75" i="8"/>
  <c r="S75" i="8"/>
  <c r="R75" i="8"/>
  <c r="K75" i="8"/>
  <c r="J75" i="8"/>
  <c r="I75" i="8"/>
  <c r="H75" i="8"/>
  <c r="G75" i="8"/>
  <c r="F75" i="8"/>
  <c r="V74" i="8"/>
  <c r="U74" i="8"/>
  <c r="S74" i="8"/>
  <c r="R74" i="8"/>
  <c r="K74" i="8"/>
  <c r="J74" i="8"/>
  <c r="I74" i="8"/>
  <c r="H74" i="8"/>
  <c r="G74" i="8"/>
  <c r="F74" i="8"/>
  <c r="X73" i="8"/>
  <c r="V73" i="8"/>
  <c r="U73" i="8"/>
  <c r="S73" i="8"/>
  <c r="R73" i="8"/>
  <c r="M73" i="8"/>
  <c r="L73" i="8"/>
  <c r="K73" i="8"/>
  <c r="J73" i="8"/>
  <c r="I73" i="8"/>
  <c r="H73" i="8"/>
  <c r="G73" i="8"/>
  <c r="F73" i="8"/>
  <c r="V263" i="2"/>
  <c r="U263" i="2"/>
  <c r="S263" i="2"/>
  <c r="R263" i="2"/>
  <c r="J263" i="2"/>
  <c r="I263" i="2"/>
  <c r="G263" i="2"/>
  <c r="F263" i="2"/>
  <c r="V262" i="2"/>
  <c r="U262" i="2"/>
  <c r="S262" i="2"/>
  <c r="R262" i="2"/>
  <c r="J262" i="2"/>
  <c r="I262" i="2"/>
  <c r="G262" i="2"/>
  <c r="F262" i="2"/>
  <c r="X261" i="2"/>
  <c r="V261" i="2"/>
  <c r="U261" i="2"/>
  <c r="S261" i="2"/>
  <c r="R261" i="2"/>
  <c r="L261" i="2"/>
  <c r="J261" i="2"/>
  <c r="I261" i="2"/>
  <c r="G261" i="2"/>
  <c r="F261" i="2"/>
  <c r="V257" i="2"/>
  <c r="U257" i="2"/>
  <c r="S257" i="2"/>
  <c r="R257" i="2"/>
  <c r="K257" i="2"/>
  <c r="J257" i="2"/>
  <c r="I257" i="2"/>
  <c r="H257" i="2"/>
  <c r="G257" i="2"/>
  <c r="F257" i="2"/>
  <c r="V256" i="2"/>
  <c r="U256" i="2"/>
  <c r="S256" i="2"/>
  <c r="R256" i="2"/>
  <c r="K256" i="2"/>
  <c r="J256" i="2"/>
  <c r="I256" i="2"/>
  <c r="H256" i="2"/>
  <c r="G256" i="2"/>
  <c r="F256" i="2"/>
  <c r="X255" i="2"/>
  <c r="V255" i="2"/>
  <c r="U255" i="2"/>
  <c r="S255" i="2"/>
  <c r="R255" i="2"/>
  <c r="M255" i="2"/>
  <c r="L255" i="2"/>
  <c r="K255" i="2"/>
  <c r="J255" i="2"/>
  <c r="I255" i="2"/>
  <c r="H255" i="2"/>
  <c r="G255" i="2"/>
  <c r="F255" i="2"/>
  <c r="V250" i="2"/>
  <c r="U250" i="2"/>
  <c r="S250" i="2"/>
  <c r="R250" i="2"/>
  <c r="J250" i="2"/>
  <c r="I250" i="2"/>
  <c r="G250" i="2"/>
  <c r="F250" i="2"/>
  <c r="V249" i="2"/>
  <c r="U249" i="2"/>
  <c r="S249" i="2"/>
  <c r="R249" i="2"/>
  <c r="J249" i="2"/>
  <c r="I249" i="2"/>
  <c r="G249" i="2"/>
  <c r="F249" i="2"/>
  <c r="X248" i="2"/>
  <c r="V248" i="2"/>
  <c r="U248" i="2"/>
  <c r="S248" i="2"/>
  <c r="R248" i="2"/>
  <c r="L248" i="2"/>
  <c r="J248" i="2"/>
  <c r="I248" i="2"/>
  <c r="G248" i="2"/>
  <c r="F248" i="2"/>
  <c r="V244" i="2"/>
  <c r="U244" i="2"/>
  <c r="S244" i="2"/>
  <c r="R244" i="2"/>
  <c r="K244" i="2"/>
  <c r="J244" i="2"/>
  <c r="I244" i="2"/>
  <c r="H244" i="2"/>
  <c r="G244" i="2"/>
  <c r="F244" i="2"/>
  <c r="V243" i="2"/>
  <c r="U243" i="2"/>
  <c r="S243" i="2"/>
  <c r="R243" i="2"/>
  <c r="K243" i="2"/>
  <c r="J243" i="2"/>
  <c r="I243" i="2"/>
  <c r="H243" i="2"/>
  <c r="G243" i="2"/>
  <c r="F243" i="2"/>
  <c r="X242" i="2"/>
  <c r="V242" i="2"/>
  <c r="U242" i="2"/>
  <c r="S242" i="2"/>
  <c r="R242" i="2"/>
  <c r="M242" i="2"/>
  <c r="L242" i="2"/>
  <c r="K242" i="2"/>
  <c r="J242" i="2"/>
  <c r="I242" i="2"/>
  <c r="H242" i="2"/>
  <c r="G242" i="2"/>
  <c r="F242" i="2"/>
  <c r="V237" i="2"/>
  <c r="U237" i="2"/>
  <c r="S237" i="2"/>
  <c r="R237" i="2"/>
  <c r="J237" i="2"/>
  <c r="I237" i="2"/>
  <c r="G237" i="2"/>
  <c r="F237" i="2"/>
  <c r="V236" i="2"/>
  <c r="U236" i="2"/>
  <c r="S236" i="2"/>
  <c r="R236" i="2"/>
  <c r="J236" i="2"/>
  <c r="I236" i="2"/>
  <c r="G236" i="2"/>
  <c r="F236" i="2"/>
  <c r="X235" i="2"/>
  <c r="V235" i="2"/>
  <c r="U235" i="2"/>
  <c r="S235" i="2"/>
  <c r="R235" i="2"/>
  <c r="L235" i="2"/>
  <c r="J235" i="2"/>
  <c r="I235" i="2"/>
  <c r="G235" i="2"/>
  <c r="F235" i="2"/>
  <c r="V231" i="2"/>
  <c r="U231" i="2"/>
  <c r="S231" i="2"/>
  <c r="R231" i="2"/>
  <c r="K231" i="2"/>
  <c r="J231" i="2"/>
  <c r="I231" i="2"/>
  <c r="H231" i="2"/>
  <c r="G231" i="2"/>
  <c r="F231" i="2"/>
  <c r="V230" i="2"/>
  <c r="U230" i="2"/>
  <c r="S230" i="2"/>
  <c r="R230" i="2"/>
  <c r="K230" i="2"/>
  <c r="J230" i="2"/>
  <c r="I230" i="2"/>
  <c r="H230" i="2"/>
  <c r="G230" i="2"/>
  <c r="F230" i="2"/>
  <c r="X229" i="2"/>
  <c r="V229" i="2"/>
  <c r="U229" i="2"/>
  <c r="S229" i="2"/>
  <c r="R229" i="2"/>
  <c r="M229" i="2"/>
  <c r="L229" i="2"/>
  <c r="K229" i="2"/>
  <c r="J229" i="2"/>
  <c r="I229" i="2"/>
  <c r="H229" i="2"/>
  <c r="G229" i="2"/>
  <c r="F229" i="2"/>
  <c r="V224" i="2"/>
  <c r="U224" i="2"/>
  <c r="S224" i="2"/>
  <c r="R224" i="2"/>
  <c r="J224" i="2"/>
  <c r="I224" i="2"/>
  <c r="G224" i="2"/>
  <c r="F224" i="2"/>
  <c r="V223" i="2"/>
  <c r="U223" i="2"/>
  <c r="S223" i="2"/>
  <c r="R223" i="2"/>
  <c r="J223" i="2"/>
  <c r="I223" i="2"/>
  <c r="G223" i="2"/>
  <c r="F223" i="2"/>
  <c r="X222" i="2"/>
  <c r="V222" i="2"/>
  <c r="U222" i="2"/>
  <c r="S222" i="2"/>
  <c r="R222" i="2"/>
  <c r="L222" i="2"/>
  <c r="J222" i="2"/>
  <c r="I222" i="2"/>
  <c r="G222" i="2"/>
  <c r="F222" i="2"/>
  <c r="V218" i="2"/>
  <c r="U218" i="2"/>
  <c r="S218" i="2"/>
  <c r="R218" i="2"/>
  <c r="K218" i="2"/>
  <c r="J218" i="2"/>
  <c r="I218" i="2"/>
  <c r="H218" i="2"/>
  <c r="G218" i="2"/>
  <c r="F218" i="2"/>
  <c r="V217" i="2"/>
  <c r="U217" i="2"/>
  <c r="S217" i="2"/>
  <c r="R217" i="2"/>
  <c r="K217" i="2"/>
  <c r="J217" i="2"/>
  <c r="I217" i="2"/>
  <c r="H217" i="2"/>
  <c r="G217" i="2"/>
  <c r="F217" i="2"/>
  <c r="X216" i="2"/>
  <c r="V216" i="2"/>
  <c r="U216" i="2"/>
  <c r="S216" i="2"/>
  <c r="R216" i="2"/>
  <c r="M216" i="2"/>
  <c r="L216" i="2"/>
  <c r="K216" i="2"/>
  <c r="J216" i="2"/>
  <c r="I216" i="2"/>
  <c r="H216" i="2"/>
  <c r="G216" i="2"/>
  <c r="F216" i="2"/>
  <c r="V211" i="2"/>
  <c r="U211" i="2"/>
  <c r="S211" i="2"/>
  <c r="R211" i="2"/>
  <c r="J211" i="2"/>
  <c r="I211" i="2"/>
  <c r="G211" i="2"/>
  <c r="F211" i="2"/>
  <c r="V210" i="2"/>
  <c r="U210" i="2"/>
  <c r="S210" i="2"/>
  <c r="R210" i="2"/>
  <c r="J210" i="2"/>
  <c r="I210" i="2"/>
  <c r="G210" i="2"/>
  <c r="F210" i="2"/>
  <c r="X209" i="2"/>
  <c r="V209" i="2"/>
  <c r="U209" i="2"/>
  <c r="S209" i="2"/>
  <c r="R209" i="2"/>
  <c r="L209" i="2"/>
  <c r="J209" i="2"/>
  <c r="I209" i="2"/>
  <c r="G209" i="2"/>
  <c r="F209" i="2"/>
  <c r="V205" i="2"/>
  <c r="U205" i="2"/>
  <c r="S205" i="2"/>
  <c r="R205" i="2"/>
  <c r="K205" i="2"/>
  <c r="J205" i="2"/>
  <c r="I205" i="2"/>
  <c r="H205" i="2"/>
  <c r="G205" i="2"/>
  <c r="F205" i="2"/>
  <c r="V204" i="2"/>
  <c r="U204" i="2"/>
  <c r="S204" i="2"/>
  <c r="R204" i="2"/>
  <c r="K204" i="2"/>
  <c r="J204" i="2"/>
  <c r="I204" i="2"/>
  <c r="H204" i="2"/>
  <c r="G204" i="2"/>
  <c r="F204" i="2"/>
  <c r="X203" i="2"/>
  <c r="V203" i="2"/>
  <c r="U203" i="2"/>
  <c r="S203" i="2"/>
  <c r="R203" i="2"/>
  <c r="M203" i="2"/>
  <c r="L203" i="2"/>
  <c r="K203" i="2"/>
  <c r="J203" i="2"/>
  <c r="I203" i="2"/>
  <c r="H203" i="2"/>
  <c r="G203" i="2"/>
  <c r="F203" i="2"/>
  <c r="V198" i="2"/>
  <c r="U198" i="2"/>
  <c r="S198" i="2"/>
  <c r="R198" i="2"/>
  <c r="J198" i="2"/>
  <c r="I198" i="2"/>
  <c r="G198" i="2"/>
  <c r="F198" i="2"/>
  <c r="V197" i="2"/>
  <c r="U197" i="2"/>
  <c r="S197" i="2"/>
  <c r="R197" i="2"/>
  <c r="J197" i="2"/>
  <c r="I197" i="2"/>
  <c r="G197" i="2"/>
  <c r="F197" i="2"/>
  <c r="X196" i="2"/>
  <c r="V196" i="2"/>
  <c r="U196" i="2"/>
  <c r="S196" i="2"/>
  <c r="R196" i="2"/>
  <c r="L196" i="2"/>
  <c r="J196" i="2"/>
  <c r="I196" i="2"/>
  <c r="G196" i="2"/>
  <c r="F196" i="2"/>
  <c r="V192" i="2"/>
  <c r="U192" i="2"/>
  <c r="S192" i="2"/>
  <c r="R192" i="2"/>
  <c r="K192" i="2"/>
  <c r="J192" i="2"/>
  <c r="I192" i="2"/>
  <c r="H192" i="2"/>
  <c r="G192" i="2"/>
  <c r="F192" i="2"/>
  <c r="V191" i="2"/>
  <c r="U191" i="2"/>
  <c r="S191" i="2"/>
  <c r="R191" i="2"/>
  <c r="K191" i="2"/>
  <c r="J191" i="2"/>
  <c r="I191" i="2"/>
  <c r="H191" i="2"/>
  <c r="G191" i="2"/>
  <c r="F191" i="2"/>
  <c r="X190" i="2"/>
  <c r="V190" i="2"/>
  <c r="U190" i="2"/>
  <c r="S190" i="2"/>
  <c r="R190" i="2"/>
  <c r="M190" i="2"/>
  <c r="L190" i="2"/>
  <c r="K190" i="2"/>
  <c r="J190" i="2"/>
  <c r="I190" i="2"/>
  <c r="H190" i="2"/>
  <c r="G190" i="2"/>
  <c r="F190" i="2"/>
  <c r="V185" i="2"/>
  <c r="U185" i="2"/>
  <c r="S185" i="2"/>
  <c r="R185" i="2"/>
  <c r="J185" i="2"/>
  <c r="I185" i="2"/>
  <c r="G185" i="2"/>
  <c r="F185" i="2"/>
  <c r="V184" i="2"/>
  <c r="U184" i="2"/>
  <c r="S184" i="2"/>
  <c r="R184" i="2"/>
  <c r="J184" i="2"/>
  <c r="I184" i="2"/>
  <c r="G184" i="2"/>
  <c r="F184" i="2"/>
  <c r="X183" i="2"/>
  <c r="V183" i="2"/>
  <c r="U183" i="2"/>
  <c r="S183" i="2"/>
  <c r="R183" i="2"/>
  <c r="L183" i="2"/>
  <c r="J183" i="2"/>
  <c r="I183" i="2"/>
  <c r="G183" i="2"/>
  <c r="F183" i="2"/>
  <c r="V179" i="2"/>
  <c r="U179" i="2"/>
  <c r="S179" i="2"/>
  <c r="R179" i="2"/>
  <c r="K179" i="2"/>
  <c r="J179" i="2"/>
  <c r="I179" i="2"/>
  <c r="H179" i="2"/>
  <c r="G179" i="2"/>
  <c r="F179" i="2"/>
  <c r="V178" i="2"/>
  <c r="U178" i="2"/>
  <c r="S178" i="2"/>
  <c r="R178" i="2"/>
  <c r="K178" i="2"/>
  <c r="J178" i="2"/>
  <c r="I178" i="2"/>
  <c r="H178" i="2"/>
  <c r="G178" i="2"/>
  <c r="F178" i="2"/>
  <c r="X177" i="2"/>
  <c r="V177" i="2"/>
  <c r="U177" i="2"/>
  <c r="S177" i="2"/>
  <c r="R177" i="2"/>
  <c r="M177" i="2"/>
  <c r="L177" i="2"/>
  <c r="K177" i="2"/>
  <c r="J177" i="2"/>
  <c r="I177" i="2"/>
  <c r="H177" i="2"/>
  <c r="G177" i="2"/>
  <c r="F177" i="2"/>
  <c r="V172" i="2"/>
  <c r="U172" i="2"/>
  <c r="S172" i="2"/>
  <c r="R172" i="2"/>
  <c r="J172" i="2"/>
  <c r="I172" i="2"/>
  <c r="G172" i="2"/>
  <c r="F172" i="2"/>
  <c r="V171" i="2"/>
  <c r="U171" i="2"/>
  <c r="S171" i="2"/>
  <c r="R171" i="2"/>
  <c r="J171" i="2"/>
  <c r="I171" i="2"/>
  <c r="G171" i="2"/>
  <c r="F171" i="2"/>
  <c r="X170" i="2"/>
  <c r="V170" i="2"/>
  <c r="U170" i="2"/>
  <c r="S170" i="2"/>
  <c r="R170" i="2"/>
  <c r="L170" i="2"/>
  <c r="J170" i="2"/>
  <c r="I170" i="2"/>
  <c r="G170" i="2"/>
  <c r="F170" i="2"/>
  <c r="V166" i="2"/>
  <c r="U166" i="2"/>
  <c r="S166" i="2"/>
  <c r="R166" i="2"/>
  <c r="K166" i="2"/>
  <c r="J166" i="2"/>
  <c r="I166" i="2"/>
  <c r="H166" i="2"/>
  <c r="G166" i="2"/>
  <c r="F166" i="2"/>
  <c r="V165" i="2"/>
  <c r="U165" i="2"/>
  <c r="S165" i="2"/>
  <c r="R165" i="2"/>
  <c r="K165" i="2"/>
  <c r="J165" i="2"/>
  <c r="I165" i="2"/>
  <c r="H165" i="2"/>
  <c r="G165" i="2"/>
  <c r="F165" i="2"/>
  <c r="X164" i="2"/>
  <c r="V164" i="2"/>
  <c r="U164" i="2"/>
  <c r="S164" i="2"/>
  <c r="R164" i="2"/>
  <c r="M164" i="2"/>
  <c r="L164" i="2"/>
  <c r="K164" i="2"/>
  <c r="J164" i="2"/>
  <c r="I164" i="2"/>
  <c r="H164" i="2"/>
  <c r="G164" i="2"/>
  <c r="F164" i="2"/>
  <c r="V159" i="2"/>
  <c r="U159" i="2"/>
  <c r="S159" i="2"/>
  <c r="R159" i="2"/>
  <c r="J159" i="2"/>
  <c r="I159" i="2"/>
  <c r="G159" i="2"/>
  <c r="F159" i="2"/>
  <c r="V158" i="2"/>
  <c r="U158" i="2"/>
  <c r="S158" i="2"/>
  <c r="R158" i="2"/>
  <c r="J158" i="2"/>
  <c r="I158" i="2"/>
  <c r="G158" i="2"/>
  <c r="F158" i="2"/>
  <c r="X157" i="2"/>
  <c r="V157" i="2"/>
  <c r="U157" i="2"/>
  <c r="S157" i="2"/>
  <c r="R157" i="2"/>
  <c r="L157" i="2"/>
  <c r="J157" i="2"/>
  <c r="I157" i="2"/>
  <c r="G157" i="2"/>
  <c r="F157" i="2"/>
  <c r="V153" i="2"/>
  <c r="U153" i="2"/>
  <c r="S153" i="2"/>
  <c r="R153" i="2"/>
  <c r="K153" i="2"/>
  <c r="J153" i="2"/>
  <c r="I153" i="2"/>
  <c r="H153" i="2"/>
  <c r="G153" i="2"/>
  <c r="F153" i="2"/>
  <c r="V152" i="2"/>
  <c r="U152" i="2"/>
  <c r="S152" i="2"/>
  <c r="R152" i="2"/>
  <c r="K152" i="2"/>
  <c r="J152" i="2"/>
  <c r="I152" i="2"/>
  <c r="H152" i="2"/>
  <c r="G152" i="2"/>
  <c r="F152" i="2"/>
  <c r="X151" i="2"/>
  <c r="V151" i="2"/>
  <c r="U151" i="2"/>
  <c r="S151" i="2"/>
  <c r="R151" i="2"/>
  <c r="M151" i="2"/>
  <c r="L151" i="2"/>
  <c r="K151" i="2"/>
  <c r="J151" i="2"/>
  <c r="I151" i="2"/>
  <c r="H151" i="2"/>
  <c r="G151" i="2"/>
  <c r="F151" i="2"/>
  <c r="V146" i="2"/>
  <c r="U146" i="2"/>
  <c r="S146" i="2"/>
  <c r="R146" i="2"/>
  <c r="J146" i="2"/>
  <c r="I146" i="2"/>
  <c r="G146" i="2"/>
  <c r="F146" i="2"/>
  <c r="V145" i="2"/>
  <c r="U145" i="2"/>
  <c r="S145" i="2"/>
  <c r="R145" i="2"/>
  <c r="J145" i="2"/>
  <c r="I145" i="2"/>
  <c r="G145" i="2"/>
  <c r="F145" i="2"/>
  <c r="X144" i="2"/>
  <c r="V144" i="2"/>
  <c r="U144" i="2"/>
  <c r="S144" i="2"/>
  <c r="R144" i="2"/>
  <c r="L144" i="2"/>
  <c r="J144" i="2"/>
  <c r="I144" i="2"/>
  <c r="G144" i="2"/>
  <c r="F144" i="2"/>
  <c r="V140" i="2"/>
  <c r="U140" i="2"/>
  <c r="S140" i="2"/>
  <c r="R140" i="2"/>
  <c r="K140" i="2"/>
  <c r="J140" i="2"/>
  <c r="I140" i="2"/>
  <c r="H140" i="2"/>
  <c r="G140" i="2"/>
  <c r="F140" i="2"/>
  <c r="V139" i="2"/>
  <c r="U139" i="2"/>
  <c r="S139" i="2"/>
  <c r="R139" i="2"/>
  <c r="K139" i="2"/>
  <c r="J139" i="2"/>
  <c r="I139" i="2"/>
  <c r="H139" i="2"/>
  <c r="G139" i="2"/>
  <c r="F139" i="2"/>
  <c r="X138" i="2"/>
  <c r="V138" i="2"/>
  <c r="U138" i="2"/>
  <c r="S138" i="2"/>
  <c r="R138" i="2"/>
  <c r="M138" i="2"/>
  <c r="L138" i="2"/>
  <c r="K138" i="2"/>
  <c r="J138" i="2"/>
  <c r="I138" i="2"/>
  <c r="H138" i="2"/>
  <c r="G138" i="2"/>
  <c r="F138" i="2"/>
  <c r="V133" i="2"/>
  <c r="U133" i="2"/>
  <c r="S133" i="2"/>
  <c r="R133" i="2"/>
  <c r="J133" i="2"/>
  <c r="I133" i="2"/>
  <c r="G133" i="2"/>
  <c r="F133" i="2"/>
  <c r="V132" i="2"/>
  <c r="U132" i="2"/>
  <c r="S132" i="2"/>
  <c r="R132" i="2"/>
  <c r="J132" i="2"/>
  <c r="I132" i="2"/>
  <c r="G132" i="2"/>
  <c r="F132" i="2"/>
  <c r="X131" i="2"/>
  <c r="V131" i="2"/>
  <c r="U131" i="2"/>
  <c r="S131" i="2"/>
  <c r="R131" i="2"/>
  <c r="L131" i="2"/>
  <c r="J131" i="2"/>
  <c r="I131" i="2"/>
  <c r="G131" i="2"/>
  <c r="F131" i="2"/>
  <c r="V127" i="2"/>
  <c r="U127" i="2"/>
  <c r="S127" i="2"/>
  <c r="R127" i="2"/>
  <c r="K127" i="2"/>
  <c r="J127" i="2"/>
  <c r="I127" i="2"/>
  <c r="H127" i="2"/>
  <c r="G127" i="2"/>
  <c r="F127" i="2"/>
  <c r="V126" i="2"/>
  <c r="U126" i="2"/>
  <c r="S126" i="2"/>
  <c r="R126" i="2"/>
  <c r="K126" i="2"/>
  <c r="J126" i="2"/>
  <c r="I126" i="2"/>
  <c r="H126" i="2"/>
  <c r="G126" i="2"/>
  <c r="F126" i="2"/>
  <c r="X125" i="2"/>
  <c r="V125" i="2"/>
  <c r="U125" i="2"/>
  <c r="S125" i="2"/>
  <c r="R125" i="2"/>
  <c r="M125" i="2"/>
  <c r="L125" i="2"/>
  <c r="K125" i="2"/>
  <c r="J125" i="2"/>
  <c r="I125" i="2"/>
  <c r="H125" i="2"/>
  <c r="G125" i="2"/>
  <c r="F125" i="2"/>
  <c r="V120" i="2"/>
  <c r="U120" i="2"/>
  <c r="S120" i="2"/>
  <c r="R120" i="2"/>
  <c r="J120" i="2"/>
  <c r="I120" i="2"/>
  <c r="G120" i="2"/>
  <c r="F120" i="2"/>
  <c r="V119" i="2"/>
  <c r="U119" i="2"/>
  <c r="S119" i="2"/>
  <c r="R119" i="2"/>
  <c r="J119" i="2"/>
  <c r="I119" i="2"/>
  <c r="G119" i="2"/>
  <c r="F119" i="2"/>
  <c r="X118" i="2"/>
  <c r="V118" i="2"/>
  <c r="U118" i="2"/>
  <c r="S118" i="2"/>
  <c r="R118" i="2"/>
  <c r="L118" i="2"/>
  <c r="J118" i="2"/>
  <c r="I118" i="2"/>
  <c r="G118" i="2"/>
  <c r="F118" i="2"/>
  <c r="V114" i="2"/>
  <c r="U114" i="2"/>
  <c r="S114" i="2"/>
  <c r="R114" i="2"/>
  <c r="K114" i="2"/>
  <c r="J114" i="2"/>
  <c r="I114" i="2"/>
  <c r="H114" i="2"/>
  <c r="G114" i="2"/>
  <c r="F114" i="2"/>
  <c r="V113" i="2"/>
  <c r="U113" i="2"/>
  <c r="S113" i="2"/>
  <c r="R113" i="2"/>
  <c r="K113" i="2"/>
  <c r="J113" i="2"/>
  <c r="I113" i="2"/>
  <c r="H113" i="2"/>
  <c r="G113" i="2"/>
  <c r="F113" i="2"/>
  <c r="X112" i="2"/>
  <c r="V112" i="2"/>
  <c r="U112" i="2"/>
  <c r="S112" i="2"/>
  <c r="R112" i="2"/>
  <c r="M112" i="2"/>
  <c r="L112" i="2"/>
  <c r="K112" i="2"/>
  <c r="J112" i="2"/>
  <c r="I112" i="2"/>
  <c r="H112" i="2"/>
  <c r="G112" i="2"/>
  <c r="F112" i="2"/>
  <c r="V107" i="2"/>
  <c r="U107" i="2"/>
  <c r="S107" i="2"/>
  <c r="R107" i="2"/>
  <c r="J107" i="2"/>
  <c r="I107" i="2"/>
  <c r="G107" i="2"/>
  <c r="F107" i="2"/>
  <c r="V106" i="2"/>
  <c r="U106" i="2"/>
  <c r="S106" i="2"/>
  <c r="R106" i="2"/>
  <c r="J106" i="2"/>
  <c r="I106" i="2"/>
  <c r="G106" i="2"/>
  <c r="F106" i="2"/>
  <c r="X105" i="2"/>
  <c r="V105" i="2"/>
  <c r="U105" i="2"/>
  <c r="S105" i="2"/>
  <c r="R105" i="2"/>
  <c r="L105" i="2"/>
  <c r="J105" i="2"/>
  <c r="I105" i="2"/>
  <c r="G105" i="2"/>
  <c r="F105" i="2"/>
  <c r="V101" i="2"/>
  <c r="U101" i="2"/>
  <c r="S101" i="2"/>
  <c r="R101" i="2"/>
  <c r="K101" i="2"/>
  <c r="J101" i="2"/>
  <c r="I101" i="2"/>
  <c r="H101" i="2"/>
  <c r="G101" i="2"/>
  <c r="F101" i="2"/>
  <c r="V100" i="2"/>
  <c r="U100" i="2"/>
  <c r="S100" i="2"/>
  <c r="R100" i="2"/>
  <c r="K100" i="2"/>
  <c r="J100" i="2"/>
  <c r="I100" i="2"/>
  <c r="H100" i="2"/>
  <c r="G100" i="2"/>
  <c r="F100" i="2"/>
  <c r="X99" i="2"/>
  <c r="V99" i="2"/>
  <c r="U99" i="2"/>
  <c r="S99" i="2"/>
  <c r="R99" i="2"/>
  <c r="M99" i="2"/>
  <c r="L99" i="2"/>
  <c r="K99" i="2"/>
  <c r="J99" i="2"/>
  <c r="I99" i="2"/>
  <c r="H99" i="2"/>
  <c r="G99" i="2"/>
  <c r="F99" i="2"/>
  <c r="V94" i="2"/>
  <c r="U94" i="2"/>
  <c r="S94" i="2"/>
  <c r="R94" i="2"/>
  <c r="J94" i="2"/>
  <c r="I94" i="2"/>
  <c r="G94" i="2"/>
  <c r="F94" i="2"/>
  <c r="V93" i="2"/>
  <c r="U93" i="2"/>
  <c r="S93" i="2"/>
  <c r="R93" i="2"/>
  <c r="J93" i="2"/>
  <c r="I93" i="2"/>
  <c r="G93" i="2"/>
  <c r="F93" i="2"/>
  <c r="X92" i="2"/>
  <c r="V92" i="2"/>
  <c r="U92" i="2"/>
  <c r="S92" i="2"/>
  <c r="R92" i="2"/>
  <c r="L92" i="2"/>
  <c r="J92" i="2"/>
  <c r="I92" i="2"/>
  <c r="G92" i="2"/>
  <c r="F92" i="2"/>
  <c r="V88" i="2"/>
  <c r="U88" i="2"/>
  <c r="S88" i="2"/>
  <c r="R88" i="2"/>
  <c r="K88" i="2"/>
  <c r="J88" i="2"/>
  <c r="I88" i="2"/>
  <c r="H88" i="2"/>
  <c r="G88" i="2"/>
  <c r="F88" i="2"/>
  <c r="V87" i="2"/>
  <c r="U87" i="2"/>
  <c r="S87" i="2"/>
  <c r="R87" i="2"/>
  <c r="K87" i="2"/>
  <c r="J87" i="2"/>
  <c r="I87" i="2"/>
  <c r="H87" i="2"/>
  <c r="G87" i="2"/>
  <c r="F87" i="2"/>
  <c r="X86" i="2"/>
  <c r="V86" i="2"/>
  <c r="U86" i="2"/>
  <c r="S86" i="2"/>
  <c r="R86" i="2"/>
  <c r="M86" i="2"/>
  <c r="L86" i="2"/>
  <c r="K86" i="2"/>
  <c r="J86" i="2"/>
  <c r="I86" i="2"/>
  <c r="H86" i="2"/>
  <c r="G86" i="2"/>
  <c r="F86" i="2"/>
  <c r="V81" i="2"/>
  <c r="U81" i="2"/>
  <c r="S81" i="2"/>
  <c r="R81" i="2"/>
  <c r="J81" i="2"/>
  <c r="I81" i="2"/>
  <c r="G81" i="2"/>
  <c r="F81" i="2"/>
  <c r="V80" i="2"/>
  <c r="U80" i="2"/>
  <c r="S80" i="2"/>
  <c r="R80" i="2"/>
  <c r="J80" i="2"/>
  <c r="I80" i="2"/>
  <c r="G80" i="2"/>
  <c r="F80" i="2"/>
  <c r="X79" i="2"/>
  <c r="V79" i="2"/>
  <c r="U79" i="2"/>
  <c r="S79" i="2"/>
  <c r="R79" i="2"/>
  <c r="L79" i="2"/>
  <c r="J79" i="2"/>
  <c r="I79" i="2"/>
  <c r="G79" i="2"/>
  <c r="F79" i="2"/>
  <c r="V75" i="2"/>
  <c r="U75" i="2"/>
  <c r="S75" i="2"/>
  <c r="R75" i="2"/>
  <c r="K75" i="2"/>
  <c r="J75" i="2"/>
  <c r="I75" i="2"/>
  <c r="H75" i="2"/>
  <c r="G75" i="2"/>
  <c r="F75" i="2"/>
  <c r="V74" i="2"/>
  <c r="U74" i="2"/>
  <c r="S74" i="2"/>
  <c r="R74" i="2"/>
  <c r="K74" i="2"/>
  <c r="J74" i="2"/>
  <c r="I74" i="2"/>
  <c r="H74" i="2"/>
  <c r="F74" i="2"/>
  <c r="X73" i="2"/>
  <c r="V73" i="2"/>
  <c r="U73" i="2"/>
  <c r="S73" i="2"/>
  <c r="R73" i="2"/>
  <c r="M73" i="2"/>
  <c r="L73" i="2"/>
  <c r="K73" i="2"/>
  <c r="J73" i="2"/>
  <c r="I73" i="2"/>
  <c r="H73" i="2"/>
  <c r="G73" i="2"/>
  <c r="F73" i="2"/>
  <c r="V263" i="5"/>
  <c r="U263" i="5"/>
  <c r="S263" i="5"/>
  <c r="R263" i="5"/>
  <c r="J263" i="5"/>
  <c r="I263" i="5"/>
  <c r="G263" i="5"/>
  <c r="F263" i="5"/>
  <c r="V262" i="5"/>
  <c r="U262" i="5"/>
  <c r="S262" i="5"/>
  <c r="R262" i="5"/>
  <c r="J262" i="5"/>
  <c r="I262" i="5"/>
  <c r="G262" i="5"/>
  <c r="F262" i="5"/>
  <c r="X261" i="5"/>
  <c r="V261" i="5"/>
  <c r="U261" i="5"/>
  <c r="S261" i="5"/>
  <c r="R261" i="5"/>
  <c r="L261" i="5"/>
  <c r="J261" i="5"/>
  <c r="I261" i="5"/>
  <c r="G261" i="5"/>
  <c r="F261" i="5"/>
  <c r="V257" i="5"/>
  <c r="U257" i="5"/>
  <c r="S257" i="5"/>
  <c r="R257" i="5"/>
  <c r="K257" i="5"/>
  <c r="J257" i="5"/>
  <c r="I257" i="5"/>
  <c r="H257" i="5"/>
  <c r="G257" i="5"/>
  <c r="F257" i="5"/>
  <c r="V256" i="5"/>
  <c r="U256" i="5"/>
  <c r="S256" i="5"/>
  <c r="R256" i="5"/>
  <c r="K256" i="5"/>
  <c r="J256" i="5"/>
  <c r="I256" i="5"/>
  <c r="H256" i="5"/>
  <c r="G256" i="5"/>
  <c r="F256" i="5"/>
  <c r="X255" i="5"/>
  <c r="V255" i="5"/>
  <c r="U255" i="5"/>
  <c r="S255" i="5"/>
  <c r="R255" i="5"/>
  <c r="M255" i="5"/>
  <c r="L255" i="5"/>
  <c r="K255" i="5"/>
  <c r="J255" i="5"/>
  <c r="I255" i="5"/>
  <c r="H255" i="5"/>
  <c r="G255" i="5"/>
  <c r="F255" i="5"/>
  <c r="V250" i="5"/>
  <c r="U250" i="5"/>
  <c r="S250" i="5"/>
  <c r="R250" i="5"/>
  <c r="J250" i="5"/>
  <c r="I250" i="5"/>
  <c r="G250" i="5"/>
  <c r="F250" i="5"/>
  <c r="V249" i="5"/>
  <c r="U249" i="5"/>
  <c r="S249" i="5"/>
  <c r="R249" i="5"/>
  <c r="J249" i="5"/>
  <c r="I249" i="5"/>
  <c r="G249" i="5"/>
  <c r="F249" i="5"/>
  <c r="X248" i="5"/>
  <c r="V248" i="5"/>
  <c r="U248" i="5"/>
  <c r="S248" i="5"/>
  <c r="R248" i="5"/>
  <c r="L248" i="5"/>
  <c r="J248" i="5"/>
  <c r="I248" i="5"/>
  <c r="G248" i="5"/>
  <c r="F248" i="5"/>
  <c r="V244" i="5"/>
  <c r="U244" i="5"/>
  <c r="S244" i="5"/>
  <c r="R244" i="5"/>
  <c r="K244" i="5"/>
  <c r="J244" i="5"/>
  <c r="I244" i="5"/>
  <c r="H244" i="5"/>
  <c r="G244" i="5"/>
  <c r="F244" i="5"/>
  <c r="V243" i="5"/>
  <c r="U243" i="5"/>
  <c r="S243" i="5"/>
  <c r="R243" i="5"/>
  <c r="K243" i="5"/>
  <c r="J243" i="5"/>
  <c r="I243" i="5"/>
  <c r="H243" i="5"/>
  <c r="G243" i="5"/>
  <c r="F243" i="5"/>
  <c r="X242" i="5"/>
  <c r="V242" i="5"/>
  <c r="U242" i="5"/>
  <c r="S242" i="5"/>
  <c r="R242" i="5"/>
  <c r="M242" i="5"/>
  <c r="L242" i="5"/>
  <c r="K242" i="5"/>
  <c r="J242" i="5"/>
  <c r="I242" i="5"/>
  <c r="H242" i="5"/>
  <c r="G242" i="5"/>
  <c r="F242" i="5"/>
  <c r="V237" i="5"/>
  <c r="U237" i="5"/>
  <c r="S237" i="5"/>
  <c r="R237" i="5"/>
  <c r="J237" i="5"/>
  <c r="I237" i="5"/>
  <c r="G237" i="5"/>
  <c r="F237" i="5"/>
  <c r="V236" i="5"/>
  <c r="U236" i="5"/>
  <c r="S236" i="5"/>
  <c r="R236" i="5"/>
  <c r="J236" i="5"/>
  <c r="I236" i="5"/>
  <c r="G236" i="5"/>
  <c r="F236" i="5"/>
  <c r="X235" i="5"/>
  <c r="V235" i="5"/>
  <c r="U235" i="5"/>
  <c r="S235" i="5"/>
  <c r="R235" i="5"/>
  <c r="L235" i="5"/>
  <c r="J235" i="5"/>
  <c r="I235" i="5"/>
  <c r="G235" i="5"/>
  <c r="F235" i="5"/>
  <c r="V231" i="5"/>
  <c r="U231" i="5"/>
  <c r="S231" i="5"/>
  <c r="R231" i="5"/>
  <c r="K231" i="5"/>
  <c r="J231" i="5"/>
  <c r="I231" i="5"/>
  <c r="H231" i="5"/>
  <c r="G231" i="5"/>
  <c r="F231" i="5"/>
  <c r="V230" i="5"/>
  <c r="U230" i="5"/>
  <c r="S230" i="5"/>
  <c r="R230" i="5"/>
  <c r="K230" i="5"/>
  <c r="J230" i="5"/>
  <c r="I230" i="5"/>
  <c r="H230" i="5"/>
  <c r="G230" i="5"/>
  <c r="F230" i="5"/>
  <c r="X229" i="5"/>
  <c r="V229" i="5"/>
  <c r="U229" i="5"/>
  <c r="S229" i="5"/>
  <c r="R229" i="5"/>
  <c r="M229" i="5"/>
  <c r="L229" i="5"/>
  <c r="K229" i="5"/>
  <c r="J229" i="5"/>
  <c r="I229" i="5"/>
  <c r="H229" i="5"/>
  <c r="G229" i="5"/>
  <c r="F229" i="5"/>
  <c r="V224" i="5"/>
  <c r="U224" i="5"/>
  <c r="S224" i="5"/>
  <c r="R224" i="5"/>
  <c r="J224" i="5"/>
  <c r="I224" i="5"/>
  <c r="G224" i="5"/>
  <c r="F224" i="5"/>
  <c r="V223" i="5"/>
  <c r="U223" i="5"/>
  <c r="S223" i="5"/>
  <c r="R223" i="5"/>
  <c r="J223" i="5"/>
  <c r="I223" i="5"/>
  <c r="G223" i="5"/>
  <c r="F223" i="5"/>
  <c r="X222" i="5"/>
  <c r="V222" i="5"/>
  <c r="U222" i="5"/>
  <c r="S222" i="5"/>
  <c r="R222" i="5"/>
  <c r="L222" i="5"/>
  <c r="J222" i="5"/>
  <c r="I222" i="5"/>
  <c r="G222" i="5"/>
  <c r="F222" i="5"/>
  <c r="V218" i="5"/>
  <c r="U218" i="5"/>
  <c r="S218" i="5"/>
  <c r="R218" i="5"/>
  <c r="K218" i="5"/>
  <c r="J218" i="5"/>
  <c r="I218" i="5"/>
  <c r="H218" i="5"/>
  <c r="G218" i="5"/>
  <c r="F218" i="5"/>
  <c r="V217" i="5"/>
  <c r="U217" i="5"/>
  <c r="S217" i="5"/>
  <c r="R217" i="5"/>
  <c r="K217" i="5"/>
  <c r="J217" i="5"/>
  <c r="I217" i="5"/>
  <c r="H217" i="5"/>
  <c r="G217" i="5"/>
  <c r="F217" i="5"/>
  <c r="X216" i="5"/>
  <c r="V216" i="5"/>
  <c r="U216" i="5"/>
  <c r="S216" i="5"/>
  <c r="R216" i="5"/>
  <c r="M216" i="5"/>
  <c r="L216" i="5"/>
  <c r="K216" i="5"/>
  <c r="J216" i="5"/>
  <c r="I216" i="5"/>
  <c r="H216" i="5"/>
  <c r="G216" i="5"/>
  <c r="F216" i="5"/>
  <c r="V211" i="5"/>
  <c r="U211" i="5"/>
  <c r="S211" i="5"/>
  <c r="R211" i="5"/>
  <c r="J211" i="5"/>
  <c r="I211" i="5"/>
  <c r="G211" i="5"/>
  <c r="F211" i="5"/>
  <c r="V210" i="5"/>
  <c r="U210" i="5"/>
  <c r="S210" i="5"/>
  <c r="R210" i="5"/>
  <c r="J210" i="5"/>
  <c r="I210" i="5"/>
  <c r="G210" i="5"/>
  <c r="F210" i="5"/>
  <c r="X209" i="5"/>
  <c r="V209" i="5"/>
  <c r="U209" i="5"/>
  <c r="S209" i="5"/>
  <c r="R209" i="5"/>
  <c r="L209" i="5"/>
  <c r="J209" i="5"/>
  <c r="I209" i="5"/>
  <c r="G209" i="5"/>
  <c r="F209" i="5"/>
  <c r="V205" i="5"/>
  <c r="U205" i="5"/>
  <c r="S205" i="5"/>
  <c r="R205" i="5"/>
  <c r="K205" i="5"/>
  <c r="J205" i="5"/>
  <c r="I205" i="5"/>
  <c r="H205" i="5"/>
  <c r="G205" i="5"/>
  <c r="F205" i="5"/>
  <c r="V204" i="5"/>
  <c r="U204" i="5"/>
  <c r="S204" i="5"/>
  <c r="R204" i="5"/>
  <c r="K204" i="5"/>
  <c r="J204" i="5"/>
  <c r="I204" i="5"/>
  <c r="H204" i="5"/>
  <c r="G204" i="5"/>
  <c r="F204" i="5"/>
  <c r="X203" i="5"/>
  <c r="V203" i="5"/>
  <c r="U203" i="5"/>
  <c r="S203" i="5"/>
  <c r="R203" i="5"/>
  <c r="M203" i="5"/>
  <c r="L203" i="5"/>
  <c r="K203" i="5"/>
  <c r="J203" i="5"/>
  <c r="I203" i="5"/>
  <c r="H203" i="5"/>
  <c r="G203" i="5"/>
  <c r="F203" i="5"/>
  <c r="V198" i="5"/>
  <c r="U198" i="5"/>
  <c r="S198" i="5"/>
  <c r="R198" i="5"/>
  <c r="J198" i="5"/>
  <c r="I198" i="5"/>
  <c r="G198" i="5"/>
  <c r="F198" i="5"/>
  <c r="V197" i="5"/>
  <c r="U197" i="5"/>
  <c r="S197" i="5"/>
  <c r="R197" i="5"/>
  <c r="J197" i="5"/>
  <c r="I197" i="5"/>
  <c r="G197" i="5"/>
  <c r="F197" i="5"/>
  <c r="X196" i="5"/>
  <c r="V196" i="5"/>
  <c r="U196" i="5"/>
  <c r="S196" i="5"/>
  <c r="R196" i="5"/>
  <c r="L196" i="5"/>
  <c r="J196" i="5"/>
  <c r="I196" i="5"/>
  <c r="G196" i="5"/>
  <c r="F196" i="5"/>
  <c r="V192" i="5"/>
  <c r="U192" i="5"/>
  <c r="S192" i="5"/>
  <c r="R192" i="5"/>
  <c r="K192" i="5"/>
  <c r="J192" i="5"/>
  <c r="I192" i="5"/>
  <c r="H192" i="5"/>
  <c r="G192" i="5"/>
  <c r="F192" i="5"/>
  <c r="V191" i="5"/>
  <c r="U191" i="5"/>
  <c r="S191" i="5"/>
  <c r="R191" i="5"/>
  <c r="K191" i="5"/>
  <c r="J191" i="5"/>
  <c r="I191" i="5"/>
  <c r="H191" i="5"/>
  <c r="G191" i="5"/>
  <c r="F191" i="5"/>
  <c r="X190" i="5"/>
  <c r="V190" i="5"/>
  <c r="U190" i="5"/>
  <c r="S190" i="5"/>
  <c r="R190" i="5"/>
  <c r="M190" i="5"/>
  <c r="L190" i="5"/>
  <c r="K190" i="5"/>
  <c r="J190" i="5"/>
  <c r="I190" i="5"/>
  <c r="H190" i="5"/>
  <c r="G190" i="5"/>
  <c r="F190" i="5"/>
  <c r="V185" i="5"/>
  <c r="U185" i="5"/>
  <c r="S185" i="5"/>
  <c r="R185" i="5"/>
  <c r="J185" i="5"/>
  <c r="I185" i="5"/>
  <c r="G185" i="5"/>
  <c r="F185" i="5"/>
  <c r="V184" i="5"/>
  <c r="U184" i="5"/>
  <c r="S184" i="5"/>
  <c r="R184" i="5"/>
  <c r="J184" i="5"/>
  <c r="I184" i="5"/>
  <c r="G184" i="5"/>
  <c r="F184" i="5"/>
  <c r="X183" i="5"/>
  <c r="V183" i="5"/>
  <c r="U183" i="5"/>
  <c r="S183" i="5"/>
  <c r="R183" i="5"/>
  <c r="L183" i="5"/>
  <c r="J183" i="5"/>
  <c r="I183" i="5"/>
  <c r="G183" i="5"/>
  <c r="F183" i="5"/>
  <c r="V179" i="5"/>
  <c r="U179" i="5"/>
  <c r="S179" i="5"/>
  <c r="R179" i="5"/>
  <c r="K179" i="5"/>
  <c r="J179" i="5"/>
  <c r="I179" i="5"/>
  <c r="H179" i="5"/>
  <c r="G179" i="5"/>
  <c r="F179" i="5"/>
  <c r="V178" i="5"/>
  <c r="U178" i="5"/>
  <c r="S178" i="5"/>
  <c r="R178" i="5"/>
  <c r="K178" i="5"/>
  <c r="J178" i="5"/>
  <c r="I178" i="5"/>
  <c r="H178" i="5"/>
  <c r="G178" i="5"/>
  <c r="F178" i="5"/>
  <c r="X177" i="5"/>
  <c r="V177" i="5"/>
  <c r="U177" i="5"/>
  <c r="S177" i="5"/>
  <c r="R177" i="5"/>
  <c r="M177" i="5"/>
  <c r="L177" i="5"/>
  <c r="K177" i="5"/>
  <c r="J177" i="5"/>
  <c r="I177" i="5"/>
  <c r="H177" i="5"/>
  <c r="G177" i="5"/>
  <c r="F177" i="5"/>
  <c r="V172" i="5"/>
  <c r="U172" i="5"/>
  <c r="S172" i="5"/>
  <c r="R172" i="5"/>
  <c r="J172" i="5"/>
  <c r="I172" i="5"/>
  <c r="G172" i="5"/>
  <c r="F172" i="5"/>
  <c r="V171" i="5"/>
  <c r="U171" i="5"/>
  <c r="S171" i="5"/>
  <c r="R171" i="5"/>
  <c r="J171" i="5"/>
  <c r="I171" i="5"/>
  <c r="G171" i="5"/>
  <c r="F171" i="5"/>
  <c r="X170" i="5"/>
  <c r="V170" i="5"/>
  <c r="U170" i="5"/>
  <c r="S170" i="5"/>
  <c r="R170" i="5"/>
  <c r="L170" i="5"/>
  <c r="J170" i="5"/>
  <c r="I170" i="5"/>
  <c r="G170" i="5"/>
  <c r="F170" i="5"/>
  <c r="V166" i="5"/>
  <c r="U166" i="5"/>
  <c r="S166" i="5"/>
  <c r="R166" i="5"/>
  <c r="K166" i="5"/>
  <c r="J166" i="5"/>
  <c r="I166" i="5"/>
  <c r="H166" i="5"/>
  <c r="G166" i="5"/>
  <c r="F166" i="5"/>
  <c r="V165" i="5"/>
  <c r="U165" i="5"/>
  <c r="S165" i="5"/>
  <c r="R165" i="5"/>
  <c r="K165" i="5"/>
  <c r="J165" i="5"/>
  <c r="I165" i="5"/>
  <c r="H165" i="5"/>
  <c r="G165" i="5"/>
  <c r="F165" i="5"/>
  <c r="X164" i="5"/>
  <c r="V164" i="5"/>
  <c r="U164" i="5"/>
  <c r="S164" i="5"/>
  <c r="R164" i="5"/>
  <c r="M164" i="5"/>
  <c r="L164" i="5"/>
  <c r="K164" i="5"/>
  <c r="J164" i="5"/>
  <c r="I164" i="5"/>
  <c r="H164" i="5"/>
  <c r="G164" i="5"/>
  <c r="F164" i="5"/>
  <c r="V159" i="5"/>
  <c r="U159" i="5"/>
  <c r="S159" i="5"/>
  <c r="R159" i="5"/>
  <c r="J159" i="5"/>
  <c r="I159" i="5"/>
  <c r="G159" i="5"/>
  <c r="F159" i="5"/>
  <c r="V158" i="5"/>
  <c r="U158" i="5"/>
  <c r="S158" i="5"/>
  <c r="R158" i="5"/>
  <c r="J158" i="5"/>
  <c r="I158" i="5"/>
  <c r="G158" i="5"/>
  <c r="F158" i="5"/>
  <c r="X157" i="5"/>
  <c r="V157" i="5"/>
  <c r="U157" i="5"/>
  <c r="S157" i="5"/>
  <c r="R157" i="5"/>
  <c r="L157" i="5"/>
  <c r="J157" i="5"/>
  <c r="I157" i="5"/>
  <c r="G157" i="5"/>
  <c r="F157" i="5"/>
  <c r="V153" i="5"/>
  <c r="U153" i="5"/>
  <c r="S153" i="5"/>
  <c r="R153" i="5"/>
  <c r="K153" i="5"/>
  <c r="J153" i="5"/>
  <c r="I153" i="5"/>
  <c r="H153" i="5"/>
  <c r="G153" i="5"/>
  <c r="F153" i="5"/>
  <c r="V152" i="5"/>
  <c r="U152" i="5"/>
  <c r="S152" i="5"/>
  <c r="R152" i="5"/>
  <c r="K152" i="5"/>
  <c r="J152" i="5"/>
  <c r="I152" i="5"/>
  <c r="H152" i="5"/>
  <c r="G152" i="5"/>
  <c r="F152" i="5"/>
  <c r="X151" i="5"/>
  <c r="V151" i="5"/>
  <c r="U151" i="5"/>
  <c r="S151" i="5"/>
  <c r="R151" i="5"/>
  <c r="M151" i="5"/>
  <c r="L151" i="5"/>
  <c r="K151" i="5"/>
  <c r="J151" i="5"/>
  <c r="I151" i="5"/>
  <c r="H151" i="5"/>
  <c r="G151" i="5"/>
  <c r="F151" i="5"/>
  <c r="V146" i="5"/>
  <c r="U146" i="5"/>
  <c r="S146" i="5"/>
  <c r="R146" i="5"/>
  <c r="J146" i="5"/>
  <c r="I146" i="5"/>
  <c r="G146" i="5"/>
  <c r="F146" i="5"/>
  <c r="V145" i="5"/>
  <c r="U145" i="5"/>
  <c r="S145" i="5"/>
  <c r="R145" i="5"/>
  <c r="J145" i="5"/>
  <c r="I145" i="5"/>
  <c r="G145" i="5"/>
  <c r="F145" i="5"/>
  <c r="X144" i="5"/>
  <c r="V144" i="5"/>
  <c r="U144" i="5"/>
  <c r="S144" i="5"/>
  <c r="R144" i="5"/>
  <c r="L144" i="5"/>
  <c r="J144" i="5"/>
  <c r="I144" i="5"/>
  <c r="G144" i="5"/>
  <c r="F144" i="5"/>
  <c r="V140" i="5"/>
  <c r="U140" i="5"/>
  <c r="S140" i="5"/>
  <c r="R140" i="5"/>
  <c r="K140" i="5"/>
  <c r="J140" i="5"/>
  <c r="I140" i="5"/>
  <c r="H140" i="5"/>
  <c r="G140" i="5"/>
  <c r="F140" i="5"/>
  <c r="V139" i="5"/>
  <c r="U139" i="5"/>
  <c r="S139" i="5"/>
  <c r="R139" i="5"/>
  <c r="K139" i="5"/>
  <c r="J139" i="5"/>
  <c r="I139" i="5"/>
  <c r="H139" i="5"/>
  <c r="G139" i="5"/>
  <c r="F139" i="5"/>
  <c r="X138" i="5"/>
  <c r="V138" i="5"/>
  <c r="U138" i="5"/>
  <c r="S138" i="5"/>
  <c r="R138" i="5"/>
  <c r="M138" i="5"/>
  <c r="L138" i="5"/>
  <c r="K138" i="5"/>
  <c r="J138" i="5"/>
  <c r="I138" i="5"/>
  <c r="H138" i="5"/>
  <c r="G138" i="5"/>
  <c r="F138" i="5"/>
  <c r="V133" i="5"/>
  <c r="U133" i="5"/>
  <c r="S133" i="5"/>
  <c r="R133" i="5"/>
  <c r="J133" i="5"/>
  <c r="I133" i="5"/>
  <c r="G133" i="5"/>
  <c r="F133" i="5"/>
  <c r="V132" i="5"/>
  <c r="U132" i="5"/>
  <c r="S132" i="5"/>
  <c r="R132" i="5"/>
  <c r="J132" i="5"/>
  <c r="I132" i="5"/>
  <c r="G132" i="5"/>
  <c r="F132" i="5"/>
  <c r="X131" i="5"/>
  <c r="V131" i="5"/>
  <c r="U131" i="5"/>
  <c r="S131" i="5"/>
  <c r="R131" i="5"/>
  <c r="L131" i="5"/>
  <c r="J131" i="5"/>
  <c r="I131" i="5"/>
  <c r="G131" i="5"/>
  <c r="F131" i="5"/>
  <c r="V127" i="5"/>
  <c r="U127" i="5"/>
  <c r="S127" i="5"/>
  <c r="R127" i="5"/>
  <c r="K127" i="5"/>
  <c r="J127" i="5"/>
  <c r="I127" i="5"/>
  <c r="H127" i="5"/>
  <c r="G127" i="5"/>
  <c r="F127" i="5"/>
  <c r="V126" i="5"/>
  <c r="U126" i="5"/>
  <c r="S126" i="5"/>
  <c r="R126" i="5"/>
  <c r="K126" i="5"/>
  <c r="J126" i="5"/>
  <c r="I126" i="5"/>
  <c r="H126" i="5"/>
  <c r="G126" i="5"/>
  <c r="F126" i="5"/>
  <c r="X125" i="5"/>
  <c r="V125" i="5"/>
  <c r="U125" i="5"/>
  <c r="S125" i="5"/>
  <c r="R125" i="5"/>
  <c r="M125" i="5"/>
  <c r="L125" i="5"/>
  <c r="K125" i="5"/>
  <c r="J125" i="5"/>
  <c r="I125" i="5"/>
  <c r="H125" i="5"/>
  <c r="G125" i="5"/>
  <c r="F125" i="5"/>
  <c r="V120" i="5"/>
  <c r="U120" i="5"/>
  <c r="S120" i="5"/>
  <c r="R120" i="5"/>
  <c r="J120" i="5"/>
  <c r="I120" i="5"/>
  <c r="G120" i="5"/>
  <c r="F120" i="5"/>
  <c r="V119" i="5"/>
  <c r="U119" i="5"/>
  <c r="S119" i="5"/>
  <c r="R119" i="5"/>
  <c r="J119" i="5"/>
  <c r="I119" i="5"/>
  <c r="G119" i="5"/>
  <c r="F119" i="5"/>
  <c r="X118" i="5"/>
  <c r="V118" i="5"/>
  <c r="U118" i="5"/>
  <c r="S118" i="5"/>
  <c r="R118" i="5"/>
  <c r="L118" i="5"/>
  <c r="J118" i="5"/>
  <c r="I118" i="5"/>
  <c r="G118" i="5"/>
  <c r="F118" i="5"/>
  <c r="V114" i="5"/>
  <c r="U114" i="5"/>
  <c r="S114" i="5"/>
  <c r="R114" i="5"/>
  <c r="K114" i="5"/>
  <c r="J114" i="5"/>
  <c r="I114" i="5"/>
  <c r="H114" i="5"/>
  <c r="G114" i="5"/>
  <c r="F114" i="5"/>
  <c r="V113" i="5"/>
  <c r="U113" i="5"/>
  <c r="S113" i="5"/>
  <c r="R113" i="5"/>
  <c r="K113" i="5"/>
  <c r="J113" i="5"/>
  <c r="I113" i="5"/>
  <c r="H113" i="5"/>
  <c r="G113" i="5"/>
  <c r="F113" i="5"/>
  <c r="X112" i="5"/>
  <c r="V112" i="5"/>
  <c r="U112" i="5"/>
  <c r="S112" i="5"/>
  <c r="R112" i="5"/>
  <c r="M112" i="5"/>
  <c r="L112" i="5"/>
  <c r="K112" i="5"/>
  <c r="J112" i="5"/>
  <c r="I112" i="5"/>
  <c r="H112" i="5"/>
  <c r="G112" i="5"/>
  <c r="F112" i="5"/>
  <c r="V107" i="5"/>
  <c r="U107" i="5"/>
  <c r="S107" i="5"/>
  <c r="R107" i="5"/>
  <c r="J107" i="5"/>
  <c r="I107" i="5"/>
  <c r="G107" i="5"/>
  <c r="F107" i="5"/>
  <c r="V106" i="5"/>
  <c r="U106" i="5"/>
  <c r="S106" i="5"/>
  <c r="R106" i="5"/>
  <c r="J106" i="5"/>
  <c r="I106" i="5"/>
  <c r="G106" i="5"/>
  <c r="F106" i="5"/>
  <c r="X105" i="5"/>
  <c r="V105" i="5"/>
  <c r="U105" i="5"/>
  <c r="S105" i="5"/>
  <c r="R105" i="5"/>
  <c r="L105" i="5"/>
  <c r="J105" i="5"/>
  <c r="I105" i="5"/>
  <c r="G105" i="5"/>
  <c r="F105" i="5"/>
  <c r="V101" i="5"/>
  <c r="U101" i="5"/>
  <c r="S101" i="5"/>
  <c r="R101" i="5"/>
  <c r="K101" i="5"/>
  <c r="J101" i="5"/>
  <c r="I101" i="5"/>
  <c r="H101" i="5"/>
  <c r="G101" i="5"/>
  <c r="F101" i="5"/>
  <c r="V100" i="5"/>
  <c r="U100" i="5"/>
  <c r="S100" i="5"/>
  <c r="R100" i="5"/>
  <c r="K100" i="5"/>
  <c r="J100" i="5"/>
  <c r="I100" i="5"/>
  <c r="H100" i="5"/>
  <c r="G100" i="5"/>
  <c r="F100" i="5"/>
  <c r="X99" i="5"/>
  <c r="V99" i="5"/>
  <c r="U99" i="5"/>
  <c r="S99" i="5"/>
  <c r="R99" i="5"/>
  <c r="M99" i="5"/>
  <c r="L99" i="5"/>
  <c r="K99" i="5"/>
  <c r="J99" i="5"/>
  <c r="I99" i="5"/>
  <c r="H99" i="5"/>
  <c r="G99" i="5"/>
  <c r="F99" i="5"/>
  <c r="V94" i="5"/>
  <c r="U94" i="5"/>
  <c r="S94" i="5"/>
  <c r="R94" i="5"/>
  <c r="J94" i="5"/>
  <c r="I94" i="5"/>
  <c r="G94" i="5"/>
  <c r="F94" i="5"/>
  <c r="V93" i="5"/>
  <c r="U93" i="5"/>
  <c r="S93" i="5"/>
  <c r="R93" i="5"/>
  <c r="J93" i="5"/>
  <c r="I93" i="5"/>
  <c r="G93" i="5"/>
  <c r="F93" i="5"/>
  <c r="X92" i="5"/>
  <c r="V92" i="5"/>
  <c r="U92" i="5"/>
  <c r="S92" i="5"/>
  <c r="R92" i="5"/>
  <c r="L92" i="5"/>
  <c r="J92" i="5"/>
  <c r="I92" i="5"/>
  <c r="G92" i="5"/>
  <c r="F92" i="5"/>
  <c r="V88" i="5"/>
  <c r="U88" i="5"/>
  <c r="S88" i="5"/>
  <c r="R88" i="5"/>
  <c r="K88" i="5"/>
  <c r="J88" i="5"/>
  <c r="I88" i="5"/>
  <c r="H88" i="5"/>
  <c r="G88" i="5"/>
  <c r="F88" i="5"/>
  <c r="V87" i="5"/>
  <c r="U87" i="5"/>
  <c r="S87" i="5"/>
  <c r="R87" i="5"/>
  <c r="K87" i="5"/>
  <c r="J87" i="5"/>
  <c r="I87" i="5"/>
  <c r="H87" i="5"/>
  <c r="G87" i="5"/>
  <c r="F87" i="5"/>
  <c r="X86" i="5"/>
  <c r="V86" i="5"/>
  <c r="U86" i="5"/>
  <c r="S86" i="5"/>
  <c r="R86" i="5"/>
  <c r="M86" i="5"/>
  <c r="L86" i="5"/>
  <c r="K86" i="5"/>
  <c r="J86" i="5"/>
  <c r="I86" i="5"/>
  <c r="H86" i="5"/>
  <c r="G86" i="5"/>
  <c r="F86" i="5"/>
  <c r="V81" i="5"/>
  <c r="U81" i="5"/>
  <c r="S81" i="5"/>
  <c r="R81" i="5"/>
  <c r="J81" i="5"/>
  <c r="I81" i="5"/>
  <c r="G81" i="5"/>
  <c r="F81" i="5"/>
  <c r="V80" i="5"/>
  <c r="U80" i="5"/>
  <c r="S80" i="5"/>
  <c r="R80" i="5"/>
  <c r="J80" i="5"/>
  <c r="I80" i="5"/>
  <c r="G80" i="5"/>
  <c r="F80" i="5"/>
  <c r="X79" i="5"/>
  <c r="V79" i="5"/>
  <c r="U79" i="5"/>
  <c r="S79" i="5"/>
  <c r="R79" i="5"/>
  <c r="L79" i="5"/>
  <c r="J79" i="5"/>
  <c r="I79" i="5"/>
  <c r="G79" i="5"/>
  <c r="F79" i="5"/>
  <c r="V75" i="5"/>
  <c r="U75" i="5"/>
  <c r="S75" i="5"/>
  <c r="R75" i="5"/>
  <c r="K75" i="5"/>
  <c r="J75" i="5"/>
  <c r="I75" i="5"/>
  <c r="H75" i="5"/>
  <c r="G75" i="5"/>
  <c r="F75" i="5"/>
  <c r="V74" i="5"/>
  <c r="U74" i="5"/>
  <c r="S74" i="5"/>
  <c r="R74" i="5"/>
  <c r="K74" i="5"/>
  <c r="J74" i="5"/>
  <c r="I74" i="5"/>
  <c r="H74" i="5"/>
  <c r="G74" i="5"/>
  <c r="F74" i="5"/>
  <c r="X73" i="5"/>
  <c r="V73" i="5"/>
  <c r="U73" i="5"/>
  <c r="S73" i="5"/>
  <c r="R73" i="5"/>
  <c r="M73" i="5"/>
  <c r="L73" i="5"/>
  <c r="K73" i="5"/>
  <c r="J73" i="5"/>
  <c r="I73" i="5"/>
  <c r="H73" i="5"/>
  <c r="G73" i="5"/>
  <c r="F73" i="5"/>
  <c r="V263" i="1"/>
  <c r="U263" i="1"/>
  <c r="S263" i="1"/>
  <c r="R263" i="1"/>
  <c r="J263" i="1"/>
  <c r="I263" i="1"/>
  <c r="G263" i="1"/>
  <c r="F263" i="1"/>
  <c r="V262" i="1"/>
  <c r="U262" i="1"/>
  <c r="S262" i="1"/>
  <c r="R262" i="1"/>
  <c r="J262" i="1"/>
  <c r="I262" i="1"/>
  <c r="G262" i="1"/>
  <c r="F262" i="1"/>
  <c r="X261" i="1"/>
  <c r="V261" i="1"/>
  <c r="U261" i="1"/>
  <c r="S261" i="1"/>
  <c r="R261" i="1"/>
  <c r="L261" i="1"/>
  <c r="J261" i="1"/>
  <c r="I261" i="1"/>
  <c r="G261" i="1"/>
  <c r="F261" i="1"/>
  <c r="V257" i="1"/>
  <c r="U257" i="1"/>
  <c r="S257" i="1"/>
  <c r="R257" i="1"/>
  <c r="K257" i="1"/>
  <c r="J257" i="1"/>
  <c r="I257" i="1"/>
  <c r="H257" i="1"/>
  <c r="G257" i="1"/>
  <c r="F257" i="1"/>
  <c r="V256" i="1"/>
  <c r="U256" i="1"/>
  <c r="S256" i="1"/>
  <c r="R256" i="1"/>
  <c r="K256" i="1"/>
  <c r="J256" i="1"/>
  <c r="I256" i="1"/>
  <c r="H256" i="1"/>
  <c r="G256" i="1"/>
  <c r="F256" i="1"/>
  <c r="X255" i="1"/>
  <c r="V255" i="1"/>
  <c r="U255" i="1"/>
  <c r="S255" i="1"/>
  <c r="R255" i="1"/>
  <c r="M255" i="1"/>
  <c r="L255" i="1"/>
  <c r="K255" i="1"/>
  <c r="J255" i="1"/>
  <c r="I255" i="1"/>
  <c r="H255" i="1"/>
  <c r="G255" i="1"/>
  <c r="F255" i="1"/>
  <c r="V250" i="1"/>
  <c r="U250" i="1"/>
  <c r="S250" i="1"/>
  <c r="R250" i="1"/>
  <c r="J250" i="1"/>
  <c r="I250" i="1"/>
  <c r="G250" i="1"/>
  <c r="F250" i="1"/>
  <c r="V249" i="1"/>
  <c r="U249" i="1"/>
  <c r="S249" i="1"/>
  <c r="R249" i="1"/>
  <c r="J249" i="1"/>
  <c r="I249" i="1"/>
  <c r="G249" i="1"/>
  <c r="F249" i="1"/>
  <c r="X248" i="1"/>
  <c r="V248" i="1"/>
  <c r="U248" i="1"/>
  <c r="S248" i="1"/>
  <c r="R248" i="1"/>
  <c r="L248" i="1"/>
  <c r="J248" i="1"/>
  <c r="I248" i="1"/>
  <c r="G248" i="1"/>
  <c r="F248" i="1"/>
  <c r="V244" i="1"/>
  <c r="U244" i="1"/>
  <c r="S244" i="1"/>
  <c r="R244" i="1"/>
  <c r="K244" i="1"/>
  <c r="J244" i="1"/>
  <c r="I244" i="1"/>
  <c r="H244" i="1"/>
  <c r="G244" i="1"/>
  <c r="F244" i="1"/>
  <c r="V243" i="1"/>
  <c r="U243" i="1"/>
  <c r="S243" i="1"/>
  <c r="R243" i="1"/>
  <c r="K243" i="1"/>
  <c r="J243" i="1"/>
  <c r="I243" i="1"/>
  <c r="H243" i="1"/>
  <c r="G243" i="1"/>
  <c r="F243" i="1"/>
  <c r="X242" i="1"/>
  <c r="V242" i="1"/>
  <c r="U242" i="1"/>
  <c r="S242" i="1"/>
  <c r="R242" i="1"/>
  <c r="M242" i="1"/>
  <c r="L242" i="1"/>
  <c r="K242" i="1"/>
  <c r="J242" i="1"/>
  <c r="I242" i="1"/>
  <c r="H242" i="1"/>
  <c r="G242" i="1"/>
  <c r="F242" i="1"/>
  <c r="V237" i="1"/>
  <c r="U237" i="1"/>
  <c r="S237" i="1"/>
  <c r="R237" i="1"/>
  <c r="J237" i="1"/>
  <c r="I237" i="1"/>
  <c r="G237" i="1"/>
  <c r="F237" i="1"/>
  <c r="V236" i="1"/>
  <c r="U236" i="1"/>
  <c r="S236" i="1"/>
  <c r="R236" i="1"/>
  <c r="J236" i="1"/>
  <c r="I236" i="1"/>
  <c r="G236" i="1"/>
  <c r="F236" i="1"/>
  <c r="X235" i="1"/>
  <c r="V235" i="1"/>
  <c r="U235" i="1"/>
  <c r="S235" i="1"/>
  <c r="R235" i="1"/>
  <c r="L235" i="1"/>
  <c r="J235" i="1"/>
  <c r="I235" i="1"/>
  <c r="G235" i="1"/>
  <c r="F235" i="1"/>
  <c r="V231" i="1"/>
  <c r="U231" i="1"/>
  <c r="S231" i="1"/>
  <c r="R231" i="1"/>
  <c r="K231" i="1"/>
  <c r="J231" i="1"/>
  <c r="I231" i="1"/>
  <c r="H231" i="1"/>
  <c r="G231" i="1"/>
  <c r="F231" i="1"/>
  <c r="V230" i="1"/>
  <c r="U230" i="1"/>
  <c r="S230" i="1"/>
  <c r="R230" i="1"/>
  <c r="K230" i="1"/>
  <c r="J230" i="1"/>
  <c r="I230" i="1"/>
  <c r="H230" i="1"/>
  <c r="G230" i="1"/>
  <c r="F230" i="1"/>
  <c r="X229" i="1"/>
  <c r="V229" i="1"/>
  <c r="U229" i="1"/>
  <c r="S229" i="1"/>
  <c r="R229" i="1"/>
  <c r="M229" i="1"/>
  <c r="L229" i="1"/>
  <c r="K229" i="1"/>
  <c r="J229" i="1"/>
  <c r="I229" i="1"/>
  <c r="H229" i="1"/>
  <c r="G229" i="1"/>
  <c r="F229" i="1"/>
  <c r="V224" i="1"/>
  <c r="U224" i="1"/>
  <c r="S224" i="1"/>
  <c r="R224" i="1"/>
  <c r="J224" i="1"/>
  <c r="I224" i="1"/>
  <c r="G224" i="1"/>
  <c r="F224" i="1"/>
  <c r="V223" i="1"/>
  <c r="U223" i="1"/>
  <c r="S223" i="1"/>
  <c r="R223" i="1"/>
  <c r="J223" i="1"/>
  <c r="I223" i="1"/>
  <c r="G223" i="1"/>
  <c r="F223" i="1"/>
  <c r="X222" i="1"/>
  <c r="V222" i="1"/>
  <c r="U222" i="1"/>
  <c r="S222" i="1"/>
  <c r="R222" i="1"/>
  <c r="L222" i="1"/>
  <c r="J222" i="1"/>
  <c r="I222" i="1"/>
  <c r="G222" i="1"/>
  <c r="F222" i="1"/>
  <c r="V218" i="1"/>
  <c r="U218" i="1"/>
  <c r="S218" i="1"/>
  <c r="R218" i="1"/>
  <c r="K218" i="1"/>
  <c r="J218" i="1"/>
  <c r="I218" i="1"/>
  <c r="H218" i="1"/>
  <c r="G218" i="1"/>
  <c r="F218" i="1"/>
  <c r="V217" i="1"/>
  <c r="U217" i="1"/>
  <c r="S217" i="1"/>
  <c r="R217" i="1"/>
  <c r="K217" i="1"/>
  <c r="J217" i="1"/>
  <c r="I217" i="1"/>
  <c r="H217" i="1"/>
  <c r="G217" i="1"/>
  <c r="F217" i="1"/>
  <c r="X216" i="1"/>
  <c r="V216" i="1"/>
  <c r="U216" i="1"/>
  <c r="S216" i="1"/>
  <c r="R216" i="1"/>
  <c r="M216" i="1"/>
  <c r="L216" i="1"/>
  <c r="K216" i="1"/>
  <c r="J216" i="1"/>
  <c r="I216" i="1"/>
  <c r="H216" i="1"/>
  <c r="G216" i="1"/>
  <c r="F216" i="1"/>
  <c r="V211" i="1"/>
  <c r="U211" i="1"/>
  <c r="S211" i="1"/>
  <c r="R211" i="1"/>
  <c r="J211" i="1"/>
  <c r="I211" i="1"/>
  <c r="G211" i="1"/>
  <c r="F211" i="1"/>
  <c r="V210" i="1"/>
  <c r="U210" i="1"/>
  <c r="S210" i="1"/>
  <c r="R210" i="1"/>
  <c r="J210" i="1"/>
  <c r="I210" i="1"/>
  <c r="G210" i="1"/>
  <c r="F210" i="1"/>
  <c r="X209" i="1"/>
  <c r="V209" i="1"/>
  <c r="U209" i="1"/>
  <c r="S209" i="1"/>
  <c r="R209" i="1"/>
  <c r="L209" i="1"/>
  <c r="J209" i="1"/>
  <c r="I209" i="1"/>
  <c r="G209" i="1"/>
  <c r="F209" i="1"/>
  <c r="V205" i="1"/>
  <c r="U205" i="1"/>
  <c r="S205" i="1"/>
  <c r="R205" i="1"/>
  <c r="K205" i="1"/>
  <c r="J205" i="1"/>
  <c r="I205" i="1"/>
  <c r="H205" i="1"/>
  <c r="G205" i="1"/>
  <c r="F205" i="1"/>
  <c r="V204" i="1"/>
  <c r="U204" i="1"/>
  <c r="S204" i="1"/>
  <c r="R204" i="1"/>
  <c r="K204" i="1"/>
  <c r="J204" i="1"/>
  <c r="I204" i="1"/>
  <c r="H204" i="1"/>
  <c r="G204" i="1"/>
  <c r="F204" i="1"/>
  <c r="X203" i="1"/>
  <c r="V203" i="1"/>
  <c r="U203" i="1"/>
  <c r="S203" i="1"/>
  <c r="R203" i="1"/>
  <c r="M203" i="1"/>
  <c r="L203" i="1"/>
  <c r="K203" i="1"/>
  <c r="J203" i="1"/>
  <c r="I203" i="1"/>
  <c r="H203" i="1"/>
  <c r="G203" i="1"/>
  <c r="F203" i="1"/>
  <c r="V198" i="1"/>
  <c r="U198" i="1"/>
  <c r="S198" i="1"/>
  <c r="R198" i="1"/>
  <c r="J198" i="1"/>
  <c r="I198" i="1"/>
  <c r="G198" i="1"/>
  <c r="F198" i="1"/>
  <c r="V197" i="1"/>
  <c r="U197" i="1"/>
  <c r="S197" i="1"/>
  <c r="R197" i="1"/>
  <c r="J197" i="1"/>
  <c r="I197" i="1"/>
  <c r="G197" i="1"/>
  <c r="F197" i="1"/>
  <c r="X196" i="1"/>
  <c r="V196" i="1"/>
  <c r="U196" i="1"/>
  <c r="S196" i="1"/>
  <c r="R196" i="1"/>
  <c r="L196" i="1"/>
  <c r="J196" i="1"/>
  <c r="I196" i="1"/>
  <c r="G196" i="1"/>
  <c r="F196" i="1"/>
  <c r="V192" i="1"/>
  <c r="U192" i="1"/>
  <c r="S192" i="1"/>
  <c r="R192" i="1"/>
  <c r="K192" i="1"/>
  <c r="J192" i="1"/>
  <c r="I192" i="1"/>
  <c r="H192" i="1"/>
  <c r="G192" i="1"/>
  <c r="F192" i="1"/>
  <c r="V191" i="1"/>
  <c r="U191" i="1"/>
  <c r="S191" i="1"/>
  <c r="R191" i="1"/>
  <c r="K191" i="1"/>
  <c r="J191" i="1"/>
  <c r="I191" i="1"/>
  <c r="H191" i="1"/>
  <c r="G191" i="1"/>
  <c r="F191" i="1"/>
  <c r="X190" i="1"/>
  <c r="V190" i="1"/>
  <c r="U190" i="1"/>
  <c r="S190" i="1"/>
  <c r="R190" i="1"/>
  <c r="M190" i="1"/>
  <c r="L190" i="1"/>
  <c r="K190" i="1"/>
  <c r="J190" i="1"/>
  <c r="I190" i="1"/>
  <c r="H190" i="1"/>
  <c r="G190" i="1"/>
  <c r="F190" i="1"/>
  <c r="V185" i="1"/>
  <c r="U185" i="1"/>
  <c r="S185" i="1"/>
  <c r="R185" i="1"/>
  <c r="J185" i="1"/>
  <c r="I185" i="1"/>
  <c r="G185" i="1"/>
  <c r="F185" i="1"/>
  <c r="V184" i="1"/>
  <c r="U184" i="1"/>
  <c r="S184" i="1"/>
  <c r="R184" i="1"/>
  <c r="J184" i="1"/>
  <c r="I184" i="1"/>
  <c r="G184" i="1"/>
  <c r="F184" i="1"/>
  <c r="X183" i="1"/>
  <c r="V183" i="1"/>
  <c r="U183" i="1"/>
  <c r="S183" i="1"/>
  <c r="R183" i="1"/>
  <c r="L183" i="1"/>
  <c r="J183" i="1"/>
  <c r="I183" i="1"/>
  <c r="G183" i="1"/>
  <c r="F183" i="1"/>
  <c r="V179" i="1"/>
  <c r="U179" i="1"/>
  <c r="S179" i="1"/>
  <c r="R179" i="1"/>
  <c r="K179" i="1"/>
  <c r="J179" i="1"/>
  <c r="I179" i="1"/>
  <c r="H179" i="1"/>
  <c r="G179" i="1"/>
  <c r="F179" i="1"/>
  <c r="V178" i="1"/>
  <c r="U178" i="1"/>
  <c r="S178" i="1"/>
  <c r="R178" i="1"/>
  <c r="K178" i="1"/>
  <c r="J178" i="1"/>
  <c r="I178" i="1"/>
  <c r="H178" i="1"/>
  <c r="G178" i="1"/>
  <c r="F178" i="1"/>
  <c r="X177" i="1"/>
  <c r="V177" i="1"/>
  <c r="U177" i="1"/>
  <c r="S177" i="1"/>
  <c r="R177" i="1"/>
  <c r="M177" i="1"/>
  <c r="L177" i="1"/>
  <c r="K177" i="1"/>
  <c r="J177" i="1"/>
  <c r="I177" i="1"/>
  <c r="H177" i="1"/>
  <c r="G177" i="1"/>
  <c r="F177" i="1"/>
  <c r="V172" i="1"/>
  <c r="U172" i="1"/>
  <c r="S172" i="1"/>
  <c r="R172" i="1"/>
  <c r="J172" i="1"/>
  <c r="I172" i="1"/>
  <c r="G172" i="1"/>
  <c r="F172" i="1"/>
  <c r="V171" i="1"/>
  <c r="U171" i="1"/>
  <c r="S171" i="1"/>
  <c r="R171" i="1"/>
  <c r="J171" i="1"/>
  <c r="I171" i="1"/>
  <c r="G171" i="1"/>
  <c r="F171" i="1"/>
  <c r="X170" i="1"/>
  <c r="V170" i="1"/>
  <c r="U170" i="1"/>
  <c r="S170" i="1"/>
  <c r="R170" i="1"/>
  <c r="L170" i="1"/>
  <c r="J170" i="1"/>
  <c r="I170" i="1"/>
  <c r="G170" i="1"/>
  <c r="F170" i="1"/>
  <c r="V166" i="1"/>
  <c r="U166" i="1"/>
  <c r="S166" i="1"/>
  <c r="R166" i="1"/>
  <c r="K166" i="1"/>
  <c r="J166" i="1"/>
  <c r="I166" i="1"/>
  <c r="H166" i="1"/>
  <c r="G166" i="1"/>
  <c r="F166" i="1"/>
  <c r="V165" i="1"/>
  <c r="U165" i="1"/>
  <c r="S165" i="1"/>
  <c r="R165" i="1"/>
  <c r="K165" i="1"/>
  <c r="J165" i="1"/>
  <c r="I165" i="1"/>
  <c r="H165" i="1"/>
  <c r="G165" i="1"/>
  <c r="F165" i="1"/>
  <c r="X164" i="1"/>
  <c r="V164" i="1"/>
  <c r="U164" i="1"/>
  <c r="S164" i="1"/>
  <c r="R164" i="1"/>
  <c r="M164" i="1"/>
  <c r="L164" i="1"/>
  <c r="K164" i="1"/>
  <c r="J164" i="1"/>
  <c r="I164" i="1"/>
  <c r="H164" i="1"/>
  <c r="G164" i="1"/>
  <c r="F164" i="1"/>
  <c r="V159" i="1"/>
  <c r="U159" i="1"/>
  <c r="S159" i="1"/>
  <c r="R159" i="1"/>
  <c r="J159" i="1"/>
  <c r="I159" i="1"/>
  <c r="G159" i="1"/>
  <c r="F159" i="1"/>
  <c r="V158" i="1"/>
  <c r="U158" i="1"/>
  <c r="S158" i="1"/>
  <c r="R158" i="1"/>
  <c r="J158" i="1"/>
  <c r="I158" i="1"/>
  <c r="G158" i="1"/>
  <c r="F158" i="1"/>
  <c r="X157" i="1"/>
  <c r="V157" i="1"/>
  <c r="U157" i="1"/>
  <c r="S157" i="1"/>
  <c r="R157" i="1"/>
  <c r="L157" i="1"/>
  <c r="J157" i="1"/>
  <c r="I157" i="1"/>
  <c r="G157" i="1"/>
  <c r="F157" i="1"/>
  <c r="V153" i="1"/>
  <c r="U153" i="1"/>
  <c r="S153" i="1"/>
  <c r="R153" i="1"/>
  <c r="K153" i="1"/>
  <c r="J153" i="1"/>
  <c r="I153" i="1"/>
  <c r="H153" i="1"/>
  <c r="G153" i="1"/>
  <c r="F153" i="1"/>
  <c r="V152" i="1"/>
  <c r="U152" i="1"/>
  <c r="S152" i="1"/>
  <c r="R152" i="1"/>
  <c r="K152" i="1"/>
  <c r="J152" i="1"/>
  <c r="I152" i="1"/>
  <c r="H152" i="1"/>
  <c r="G152" i="1"/>
  <c r="F152" i="1"/>
  <c r="X151" i="1"/>
  <c r="V151" i="1"/>
  <c r="U151" i="1"/>
  <c r="S151" i="1"/>
  <c r="R151" i="1"/>
  <c r="M151" i="1"/>
  <c r="L151" i="1"/>
  <c r="K151" i="1"/>
  <c r="J151" i="1"/>
  <c r="I151" i="1"/>
  <c r="H151" i="1"/>
  <c r="G151" i="1"/>
  <c r="F151" i="1"/>
  <c r="V146" i="1"/>
  <c r="U146" i="1"/>
  <c r="S146" i="1"/>
  <c r="R146" i="1"/>
  <c r="J146" i="1"/>
  <c r="I146" i="1"/>
  <c r="G146" i="1"/>
  <c r="F146" i="1"/>
  <c r="V145" i="1"/>
  <c r="U145" i="1"/>
  <c r="S145" i="1"/>
  <c r="R145" i="1"/>
  <c r="J145" i="1"/>
  <c r="I145" i="1"/>
  <c r="G145" i="1"/>
  <c r="F145" i="1"/>
  <c r="X144" i="1"/>
  <c r="V144" i="1"/>
  <c r="U144" i="1"/>
  <c r="S144" i="1"/>
  <c r="R144" i="1"/>
  <c r="L144" i="1"/>
  <c r="J144" i="1"/>
  <c r="I144" i="1"/>
  <c r="G144" i="1"/>
  <c r="F144" i="1"/>
  <c r="V140" i="1"/>
  <c r="U140" i="1"/>
  <c r="S140" i="1"/>
  <c r="R140" i="1"/>
  <c r="K140" i="1"/>
  <c r="J140" i="1"/>
  <c r="I140" i="1"/>
  <c r="H140" i="1"/>
  <c r="G140" i="1"/>
  <c r="F140" i="1"/>
  <c r="V139" i="1"/>
  <c r="U139" i="1"/>
  <c r="S139" i="1"/>
  <c r="R139" i="1"/>
  <c r="K139" i="1"/>
  <c r="J139" i="1"/>
  <c r="I139" i="1"/>
  <c r="H139" i="1"/>
  <c r="G139" i="1"/>
  <c r="F139" i="1"/>
  <c r="X138" i="1"/>
  <c r="V138" i="1"/>
  <c r="U138" i="1"/>
  <c r="S138" i="1"/>
  <c r="R138" i="1"/>
  <c r="M138" i="1"/>
  <c r="L138" i="1"/>
  <c r="K138" i="1"/>
  <c r="J138" i="1"/>
  <c r="I138" i="1"/>
  <c r="H138" i="1"/>
  <c r="G138" i="1"/>
  <c r="F138" i="1"/>
  <c r="V133" i="1"/>
  <c r="U133" i="1"/>
  <c r="S133" i="1"/>
  <c r="R133" i="1"/>
  <c r="J133" i="1"/>
  <c r="I133" i="1"/>
  <c r="G133" i="1"/>
  <c r="F133" i="1"/>
  <c r="V132" i="1"/>
  <c r="U132" i="1"/>
  <c r="S132" i="1"/>
  <c r="R132" i="1"/>
  <c r="J132" i="1"/>
  <c r="I132" i="1"/>
  <c r="G132" i="1"/>
  <c r="F132" i="1"/>
  <c r="X131" i="1"/>
  <c r="V131" i="1"/>
  <c r="U131" i="1"/>
  <c r="S131" i="1"/>
  <c r="R131" i="1"/>
  <c r="L131" i="1"/>
  <c r="J131" i="1"/>
  <c r="I131" i="1"/>
  <c r="G131" i="1"/>
  <c r="F131" i="1"/>
  <c r="V127" i="1"/>
  <c r="U127" i="1"/>
  <c r="S127" i="1"/>
  <c r="R127" i="1"/>
  <c r="K127" i="1"/>
  <c r="J127" i="1"/>
  <c r="I127" i="1"/>
  <c r="H127" i="1"/>
  <c r="G127" i="1"/>
  <c r="F127" i="1"/>
  <c r="V126" i="1"/>
  <c r="U126" i="1"/>
  <c r="S126" i="1"/>
  <c r="R126" i="1"/>
  <c r="K126" i="1"/>
  <c r="J126" i="1"/>
  <c r="I126" i="1"/>
  <c r="H126" i="1"/>
  <c r="G126" i="1"/>
  <c r="F126" i="1"/>
  <c r="X125" i="1"/>
  <c r="V125" i="1"/>
  <c r="U125" i="1"/>
  <c r="S125" i="1"/>
  <c r="R125" i="1"/>
  <c r="M125" i="1"/>
  <c r="L125" i="1"/>
  <c r="K125" i="1"/>
  <c r="J125" i="1"/>
  <c r="I125" i="1"/>
  <c r="H125" i="1"/>
  <c r="G125" i="1"/>
  <c r="F125" i="1"/>
  <c r="V120" i="1"/>
  <c r="U120" i="1"/>
  <c r="S120" i="1"/>
  <c r="R120" i="1"/>
  <c r="J120" i="1"/>
  <c r="I120" i="1"/>
  <c r="G120" i="1"/>
  <c r="F120" i="1"/>
  <c r="V119" i="1"/>
  <c r="U119" i="1"/>
  <c r="S119" i="1"/>
  <c r="R119" i="1"/>
  <c r="J119" i="1"/>
  <c r="I119" i="1"/>
  <c r="G119" i="1"/>
  <c r="F119" i="1"/>
  <c r="X118" i="1"/>
  <c r="V118" i="1"/>
  <c r="U118" i="1"/>
  <c r="S118" i="1"/>
  <c r="R118" i="1"/>
  <c r="L118" i="1"/>
  <c r="J118" i="1"/>
  <c r="I118" i="1"/>
  <c r="G118" i="1"/>
  <c r="F118" i="1"/>
  <c r="V114" i="1"/>
  <c r="U114" i="1"/>
  <c r="S114" i="1"/>
  <c r="R114" i="1"/>
  <c r="K114" i="1"/>
  <c r="J114" i="1"/>
  <c r="I114" i="1"/>
  <c r="H114" i="1"/>
  <c r="G114" i="1"/>
  <c r="F114" i="1"/>
  <c r="V113" i="1"/>
  <c r="U113" i="1"/>
  <c r="S113" i="1"/>
  <c r="R113" i="1"/>
  <c r="K113" i="1"/>
  <c r="J113" i="1"/>
  <c r="I113" i="1"/>
  <c r="H113" i="1"/>
  <c r="G113" i="1"/>
  <c r="F113" i="1"/>
  <c r="X112" i="1"/>
  <c r="V112" i="1"/>
  <c r="U112" i="1"/>
  <c r="S112" i="1"/>
  <c r="R112" i="1"/>
  <c r="M112" i="1"/>
  <c r="L112" i="1"/>
  <c r="K112" i="1"/>
  <c r="J112" i="1"/>
  <c r="I112" i="1"/>
  <c r="H112" i="1"/>
  <c r="G112" i="1"/>
  <c r="F112" i="1"/>
  <c r="V107" i="1"/>
  <c r="U107" i="1"/>
  <c r="S107" i="1"/>
  <c r="R107" i="1"/>
  <c r="J107" i="1"/>
  <c r="I107" i="1"/>
  <c r="G107" i="1"/>
  <c r="F107" i="1"/>
  <c r="V106" i="1"/>
  <c r="U106" i="1"/>
  <c r="S106" i="1"/>
  <c r="R106" i="1"/>
  <c r="J106" i="1"/>
  <c r="I106" i="1"/>
  <c r="G106" i="1"/>
  <c r="F106" i="1"/>
  <c r="X105" i="1"/>
  <c r="V105" i="1"/>
  <c r="U105" i="1"/>
  <c r="S105" i="1"/>
  <c r="R105" i="1"/>
  <c r="L105" i="1"/>
  <c r="J105" i="1"/>
  <c r="I105" i="1"/>
  <c r="G105" i="1"/>
  <c r="F105" i="1"/>
  <c r="V101" i="1"/>
  <c r="U101" i="1"/>
  <c r="S101" i="1"/>
  <c r="R101" i="1"/>
  <c r="K101" i="1"/>
  <c r="J101" i="1"/>
  <c r="I101" i="1"/>
  <c r="H101" i="1"/>
  <c r="G101" i="1"/>
  <c r="F101" i="1"/>
  <c r="V100" i="1"/>
  <c r="U100" i="1"/>
  <c r="S100" i="1"/>
  <c r="R100" i="1"/>
  <c r="K100" i="1"/>
  <c r="J100" i="1"/>
  <c r="I100" i="1"/>
  <c r="H100" i="1"/>
  <c r="G100" i="1"/>
  <c r="F100" i="1"/>
  <c r="X99" i="1"/>
  <c r="V99" i="1"/>
  <c r="U99" i="1"/>
  <c r="S99" i="1"/>
  <c r="R99" i="1"/>
  <c r="M99" i="1"/>
  <c r="L99" i="1"/>
  <c r="K99" i="1"/>
  <c r="J99" i="1"/>
  <c r="I99" i="1"/>
  <c r="H99" i="1"/>
  <c r="G99" i="1"/>
  <c r="F99" i="1"/>
  <c r="V94" i="1"/>
  <c r="U94" i="1"/>
  <c r="S94" i="1"/>
  <c r="R94" i="1"/>
  <c r="J94" i="1"/>
  <c r="I94" i="1"/>
  <c r="G94" i="1"/>
  <c r="F94" i="1"/>
  <c r="V93" i="1"/>
  <c r="U93" i="1"/>
  <c r="S93" i="1"/>
  <c r="R93" i="1"/>
  <c r="J93" i="1"/>
  <c r="I93" i="1"/>
  <c r="G93" i="1"/>
  <c r="F93" i="1"/>
  <c r="X92" i="1"/>
  <c r="V92" i="1"/>
  <c r="U92" i="1"/>
  <c r="S92" i="1"/>
  <c r="R92" i="1"/>
  <c r="L92" i="1"/>
  <c r="J92" i="1"/>
  <c r="I92" i="1"/>
  <c r="G92" i="1"/>
  <c r="F92" i="1"/>
  <c r="V88" i="1"/>
  <c r="U88" i="1"/>
  <c r="S88" i="1"/>
  <c r="R88" i="1"/>
  <c r="K88" i="1"/>
  <c r="J88" i="1"/>
  <c r="I88" i="1"/>
  <c r="H88" i="1"/>
  <c r="G88" i="1"/>
  <c r="F88" i="1"/>
  <c r="V87" i="1"/>
  <c r="U87" i="1"/>
  <c r="S87" i="1"/>
  <c r="R87" i="1"/>
  <c r="K87" i="1"/>
  <c r="J87" i="1"/>
  <c r="I87" i="1"/>
  <c r="H87" i="1"/>
  <c r="G87" i="1"/>
  <c r="F87" i="1"/>
  <c r="X86" i="1"/>
  <c r="V86" i="1"/>
  <c r="U86" i="1"/>
  <c r="S86" i="1"/>
  <c r="R86" i="1"/>
  <c r="M86" i="1"/>
  <c r="L86" i="1"/>
  <c r="K86" i="1"/>
  <c r="J86" i="1"/>
  <c r="I86" i="1"/>
  <c r="H86" i="1"/>
  <c r="G86" i="1"/>
  <c r="F86" i="1"/>
  <c r="V81" i="1"/>
  <c r="U81" i="1"/>
  <c r="S81" i="1"/>
  <c r="R81" i="1"/>
  <c r="J81" i="1"/>
  <c r="I81" i="1"/>
  <c r="G81" i="1"/>
  <c r="F81" i="1"/>
  <c r="V80" i="1"/>
  <c r="U80" i="1"/>
  <c r="S80" i="1"/>
  <c r="R80" i="1"/>
  <c r="J80" i="1"/>
  <c r="I80" i="1"/>
  <c r="G80" i="1"/>
  <c r="F80" i="1"/>
  <c r="X79" i="1"/>
  <c r="V79" i="1"/>
  <c r="U79" i="1"/>
  <c r="S79" i="1"/>
  <c r="R79" i="1"/>
  <c r="L79" i="1"/>
  <c r="J79" i="1"/>
  <c r="I79" i="1"/>
  <c r="G79" i="1"/>
  <c r="F79" i="1"/>
  <c r="V75" i="1"/>
  <c r="U75" i="1"/>
  <c r="S75" i="1"/>
  <c r="R75" i="1"/>
  <c r="K75" i="1"/>
  <c r="J75" i="1"/>
  <c r="I75" i="1"/>
  <c r="H75" i="1"/>
  <c r="G75" i="1"/>
  <c r="F75" i="1"/>
  <c r="V74" i="1"/>
  <c r="U74" i="1"/>
  <c r="S74" i="1"/>
  <c r="R74" i="1"/>
  <c r="K74" i="1"/>
  <c r="J74" i="1"/>
  <c r="I74" i="1"/>
  <c r="H74" i="1"/>
  <c r="G74" i="1"/>
  <c r="F74" i="1"/>
  <c r="X73" i="1"/>
  <c r="V73" i="1"/>
  <c r="U73" i="1"/>
  <c r="S73" i="1"/>
  <c r="R73" i="1"/>
  <c r="M73" i="1"/>
  <c r="L73" i="1"/>
  <c r="K73" i="1"/>
  <c r="J73" i="1"/>
  <c r="I73" i="1"/>
  <c r="H73" i="1"/>
  <c r="G73" i="1"/>
  <c r="F73" i="1"/>
  <c r="V263" i="45"/>
  <c r="U263" i="45"/>
  <c r="S263" i="45"/>
  <c r="R263" i="45"/>
  <c r="J263" i="45"/>
  <c r="I263" i="45"/>
  <c r="G263" i="45"/>
  <c r="F263" i="45"/>
  <c r="V262" i="45"/>
  <c r="U262" i="45"/>
  <c r="S262" i="45"/>
  <c r="R262" i="45"/>
  <c r="J262" i="45"/>
  <c r="I262" i="45"/>
  <c r="G262" i="45"/>
  <c r="F262" i="45"/>
  <c r="X261" i="45"/>
  <c r="V261" i="45"/>
  <c r="U261" i="45"/>
  <c r="S261" i="45"/>
  <c r="R261" i="45"/>
  <c r="L261" i="45"/>
  <c r="J261" i="45"/>
  <c r="I261" i="45"/>
  <c r="G261" i="45"/>
  <c r="F261" i="45"/>
  <c r="V257" i="45"/>
  <c r="U257" i="45"/>
  <c r="S257" i="45"/>
  <c r="R257" i="45"/>
  <c r="K257" i="45"/>
  <c r="J257" i="45"/>
  <c r="I257" i="45"/>
  <c r="H257" i="45"/>
  <c r="G257" i="45"/>
  <c r="F257" i="45"/>
  <c r="V256" i="45"/>
  <c r="U256" i="45"/>
  <c r="S256" i="45"/>
  <c r="R256" i="45"/>
  <c r="K256" i="45"/>
  <c r="J256" i="45"/>
  <c r="I256" i="45"/>
  <c r="H256" i="45"/>
  <c r="G256" i="45"/>
  <c r="F256" i="45"/>
  <c r="X255" i="45"/>
  <c r="V255" i="45"/>
  <c r="U255" i="45"/>
  <c r="S255" i="45"/>
  <c r="R255" i="45"/>
  <c r="M255" i="45"/>
  <c r="L255" i="45"/>
  <c r="K255" i="45"/>
  <c r="J255" i="45"/>
  <c r="I255" i="45"/>
  <c r="H255" i="45"/>
  <c r="G255" i="45"/>
  <c r="F255" i="45"/>
  <c r="V250" i="45"/>
  <c r="U250" i="45"/>
  <c r="S250" i="45"/>
  <c r="R250" i="45"/>
  <c r="J250" i="45"/>
  <c r="I250" i="45"/>
  <c r="G250" i="45"/>
  <c r="F250" i="45"/>
  <c r="V249" i="45"/>
  <c r="U249" i="45"/>
  <c r="S249" i="45"/>
  <c r="R249" i="45"/>
  <c r="J249" i="45"/>
  <c r="I249" i="45"/>
  <c r="G249" i="45"/>
  <c r="F249" i="45"/>
  <c r="X248" i="45"/>
  <c r="V248" i="45"/>
  <c r="U248" i="45"/>
  <c r="S248" i="45"/>
  <c r="R248" i="45"/>
  <c r="L248" i="45"/>
  <c r="J248" i="45"/>
  <c r="I248" i="45"/>
  <c r="G248" i="45"/>
  <c r="F248" i="45"/>
  <c r="V244" i="45"/>
  <c r="U244" i="45"/>
  <c r="S244" i="45"/>
  <c r="R244" i="45"/>
  <c r="K244" i="45"/>
  <c r="J244" i="45"/>
  <c r="I244" i="45"/>
  <c r="H244" i="45"/>
  <c r="G244" i="45"/>
  <c r="F244" i="45"/>
  <c r="V243" i="45"/>
  <c r="U243" i="45"/>
  <c r="S243" i="45"/>
  <c r="R243" i="45"/>
  <c r="K243" i="45"/>
  <c r="J243" i="45"/>
  <c r="I243" i="45"/>
  <c r="H243" i="45"/>
  <c r="G243" i="45"/>
  <c r="F243" i="45"/>
  <c r="X242" i="45"/>
  <c r="V242" i="45"/>
  <c r="U242" i="45"/>
  <c r="S242" i="45"/>
  <c r="R242" i="45"/>
  <c r="M242" i="45"/>
  <c r="L242" i="45"/>
  <c r="K242" i="45"/>
  <c r="J242" i="45"/>
  <c r="I242" i="45"/>
  <c r="H242" i="45"/>
  <c r="G242" i="45"/>
  <c r="F242" i="45"/>
  <c r="V237" i="45"/>
  <c r="U237" i="45"/>
  <c r="S237" i="45"/>
  <c r="R237" i="45"/>
  <c r="J237" i="45"/>
  <c r="I237" i="45"/>
  <c r="G237" i="45"/>
  <c r="F237" i="45"/>
  <c r="V236" i="45"/>
  <c r="U236" i="45"/>
  <c r="S236" i="45"/>
  <c r="R236" i="45"/>
  <c r="J236" i="45"/>
  <c r="I236" i="45"/>
  <c r="G236" i="45"/>
  <c r="F236" i="45"/>
  <c r="X235" i="45"/>
  <c r="V235" i="45"/>
  <c r="U235" i="45"/>
  <c r="S235" i="45"/>
  <c r="R235" i="45"/>
  <c r="L235" i="45"/>
  <c r="J235" i="45"/>
  <c r="I235" i="45"/>
  <c r="G235" i="45"/>
  <c r="F235" i="45"/>
  <c r="V231" i="45"/>
  <c r="U231" i="45"/>
  <c r="S231" i="45"/>
  <c r="R231" i="45"/>
  <c r="K231" i="45"/>
  <c r="J231" i="45"/>
  <c r="I231" i="45"/>
  <c r="H231" i="45"/>
  <c r="G231" i="45"/>
  <c r="F231" i="45"/>
  <c r="V230" i="45"/>
  <c r="U230" i="45"/>
  <c r="S230" i="45"/>
  <c r="R230" i="45"/>
  <c r="K230" i="45"/>
  <c r="J230" i="45"/>
  <c r="I230" i="45"/>
  <c r="H230" i="45"/>
  <c r="G230" i="45"/>
  <c r="F230" i="45"/>
  <c r="X229" i="45"/>
  <c r="V229" i="45"/>
  <c r="U229" i="45"/>
  <c r="S229" i="45"/>
  <c r="R229" i="45"/>
  <c r="M229" i="45"/>
  <c r="L229" i="45"/>
  <c r="K229" i="45"/>
  <c r="J229" i="45"/>
  <c r="I229" i="45"/>
  <c r="H229" i="45"/>
  <c r="G229" i="45"/>
  <c r="F229" i="45"/>
  <c r="V224" i="45"/>
  <c r="U224" i="45"/>
  <c r="S224" i="45"/>
  <c r="R224" i="45"/>
  <c r="J224" i="45"/>
  <c r="I224" i="45"/>
  <c r="G224" i="45"/>
  <c r="F224" i="45"/>
  <c r="V223" i="45"/>
  <c r="U223" i="45"/>
  <c r="S223" i="45"/>
  <c r="R223" i="45"/>
  <c r="J223" i="45"/>
  <c r="I223" i="45"/>
  <c r="G223" i="45"/>
  <c r="F223" i="45"/>
  <c r="X222" i="45"/>
  <c r="V222" i="45"/>
  <c r="U222" i="45"/>
  <c r="S222" i="45"/>
  <c r="R222" i="45"/>
  <c r="L222" i="45"/>
  <c r="J222" i="45"/>
  <c r="I222" i="45"/>
  <c r="G222" i="45"/>
  <c r="F222" i="45"/>
  <c r="V218" i="45"/>
  <c r="U218" i="45"/>
  <c r="S218" i="45"/>
  <c r="R218" i="45"/>
  <c r="K218" i="45"/>
  <c r="J218" i="45"/>
  <c r="I218" i="45"/>
  <c r="H218" i="45"/>
  <c r="G218" i="45"/>
  <c r="F218" i="45"/>
  <c r="V217" i="45"/>
  <c r="U217" i="45"/>
  <c r="S217" i="45"/>
  <c r="R217" i="45"/>
  <c r="K217" i="45"/>
  <c r="J217" i="45"/>
  <c r="I217" i="45"/>
  <c r="H217" i="45"/>
  <c r="G217" i="45"/>
  <c r="F217" i="45"/>
  <c r="X216" i="45"/>
  <c r="V216" i="45"/>
  <c r="U216" i="45"/>
  <c r="S216" i="45"/>
  <c r="R216" i="45"/>
  <c r="M216" i="45"/>
  <c r="L216" i="45"/>
  <c r="K216" i="45"/>
  <c r="J216" i="45"/>
  <c r="I216" i="45"/>
  <c r="H216" i="45"/>
  <c r="G216" i="45"/>
  <c r="F216" i="45"/>
  <c r="V211" i="45"/>
  <c r="U211" i="45"/>
  <c r="S211" i="45"/>
  <c r="R211" i="45"/>
  <c r="J211" i="45"/>
  <c r="I211" i="45"/>
  <c r="G211" i="45"/>
  <c r="F211" i="45"/>
  <c r="V210" i="45"/>
  <c r="U210" i="45"/>
  <c r="S210" i="45"/>
  <c r="R210" i="45"/>
  <c r="J210" i="45"/>
  <c r="I210" i="45"/>
  <c r="G210" i="45"/>
  <c r="F210" i="45"/>
  <c r="X209" i="45"/>
  <c r="V209" i="45"/>
  <c r="U209" i="45"/>
  <c r="S209" i="45"/>
  <c r="R209" i="45"/>
  <c r="L209" i="45"/>
  <c r="J209" i="45"/>
  <c r="I209" i="45"/>
  <c r="G209" i="45"/>
  <c r="F209" i="45"/>
  <c r="V205" i="45"/>
  <c r="U205" i="45"/>
  <c r="S205" i="45"/>
  <c r="R205" i="45"/>
  <c r="K205" i="45"/>
  <c r="J205" i="45"/>
  <c r="I205" i="45"/>
  <c r="H205" i="45"/>
  <c r="G205" i="45"/>
  <c r="F205" i="45"/>
  <c r="V204" i="45"/>
  <c r="U204" i="45"/>
  <c r="S204" i="45"/>
  <c r="R204" i="45"/>
  <c r="K204" i="45"/>
  <c r="J204" i="45"/>
  <c r="I204" i="45"/>
  <c r="H204" i="45"/>
  <c r="G204" i="45"/>
  <c r="F204" i="45"/>
  <c r="X203" i="45"/>
  <c r="V203" i="45"/>
  <c r="U203" i="45"/>
  <c r="S203" i="45"/>
  <c r="R203" i="45"/>
  <c r="M203" i="45"/>
  <c r="L203" i="45"/>
  <c r="K203" i="45"/>
  <c r="J203" i="45"/>
  <c r="I203" i="45"/>
  <c r="H203" i="45"/>
  <c r="G203" i="45"/>
  <c r="F203" i="45"/>
  <c r="V198" i="45"/>
  <c r="U198" i="45"/>
  <c r="S198" i="45"/>
  <c r="R198" i="45"/>
  <c r="J198" i="45"/>
  <c r="I198" i="45"/>
  <c r="G198" i="45"/>
  <c r="F198" i="45"/>
  <c r="V197" i="45"/>
  <c r="U197" i="45"/>
  <c r="S197" i="45"/>
  <c r="R197" i="45"/>
  <c r="J197" i="45"/>
  <c r="I197" i="45"/>
  <c r="G197" i="45"/>
  <c r="F197" i="45"/>
  <c r="X196" i="45"/>
  <c r="V196" i="45"/>
  <c r="U196" i="45"/>
  <c r="S196" i="45"/>
  <c r="R196" i="45"/>
  <c r="L196" i="45"/>
  <c r="J196" i="45"/>
  <c r="I196" i="45"/>
  <c r="G196" i="45"/>
  <c r="F196" i="45"/>
  <c r="V192" i="45"/>
  <c r="U192" i="45"/>
  <c r="S192" i="45"/>
  <c r="R192" i="45"/>
  <c r="K192" i="45"/>
  <c r="J192" i="45"/>
  <c r="I192" i="45"/>
  <c r="H192" i="45"/>
  <c r="G192" i="45"/>
  <c r="F192" i="45"/>
  <c r="V191" i="45"/>
  <c r="U191" i="45"/>
  <c r="S191" i="45"/>
  <c r="R191" i="45"/>
  <c r="K191" i="45"/>
  <c r="J191" i="45"/>
  <c r="I191" i="45"/>
  <c r="H191" i="45"/>
  <c r="G191" i="45"/>
  <c r="F191" i="45"/>
  <c r="X190" i="45"/>
  <c r="V190" i="45"/>
  <c r="U190" i="45"/>
  <c r="S190" i="45"/>
  <c r="R190" i="45"/>
  <c r="M190" i="45"/>
  <c r="L190" i="45"/>
  <c r="K190" i="45"/>
  <c r="J190" i="45"/>
  <c r="I190" i="45"/>
  <c r="H190" i="45"/>
  <c r="G190" i="45"/>
  <c r="F190" i="45"/>
  <c r="V185" i="45"/>
  <c r="U185" i="45"/>
  <c r="S185" i="45"/>
  <c r="R185" i="45"/>
  <c r="J185" i="45"/>
  <c r="I185" i="45"/>
  <c r="G185" i="45"/>
  <c r="F185" i="45"/>
  <c r="V184" i="45"/>
  <c r="U184" i="45"/>
  <c r="S184" i="45"/>
  <c r="R184" i="45"/>
  <c r="J184" i="45"/>
  <c r="I184" i="45"/>
  <c r="G184" i="45"/>
  <c r="F184" i="45"/>
  <c r="X183" i="45"/>
  <c r="V183" i="45"/>
  <c r="U183" i="45"/>
  <c r="S183" i="45"/>
  <c r="R183" i="45"/>
  <c r="L183" i="45"/>
  <c r="J183" i="45"/>
  <c r="I183" i="45"/>
  <c r="G183" i="45"/>
  <c r="F183" i="45"/>
  <c r="V179" i="45"/>
  <c r="U179" i="45"/>
  <c r="S179" i="45"/>
  <c r="R179" i="45"/>
  <c r="K179" i="45"/>
  <c r="J179" i="45"/>
  <c r="I179" i="45"/>
  <c r="H179" i="45"/>
  <c r="G179" i="45"/>
  <c r="F179" i="45"/>
  <c r="V178" i="45"/>
  <c r="U178" i="45"/>
  <c r="S178" i="45"/>
  <c r="R178" i="45"/>
  <c r="K178" i="45"/>
  <c r="J178" i="45"/>
  <c r="I178" i="45"/>
  <c r="H178" i="45"/>
  <c r="G178" i="45"/>
  <c r="F178" i="45"/>
  <c r="X177" i="45"/>
  <c r="V177" i="45"/>
  <c r="U177" i="45"/>
  <c r="S177" i="45"/>
  <c r="R177" i="45"/>
  <c r="M177" i="45"/>
  <c r="L177" i="45"/>
  <c r="K177" i="45"/>
  <c r="J177" i="45"/>
  <c r="I177" i="45"/>
  <c r="H177" i="45"/>
  <c r="G177" i="45"/>
  <c r="F177" i="45"/>
  <c r="V172" i="45"/>
  <c r="U172" i="45"/>
  <c r="S172" i="45"/>
  <c r="R172" i="45"/>
  <c r="J172" i="45"/>
  <c r="I172" i="45"/>
  <c r="G172" i="45"/>
  <c r="F172" i="45"/>
  <c r="V171" i="45"/>
  <c r="U171" i="45"/>
  <c r="S171" i="45"/>
  <c r="R171" i="45"/>
  <c r="J171" i="45"/>
  <c r="I171" i="45"/>
  <c r="G171" i="45"/>
  <c r="F171" i="45"/>
  <c r="X170" i="45"/>
  <c r="V170" i="45"/>
  <c r="U170" i="45"/>
  <c r="S170" i="45"/>
  <c r="R170" i="45"/>
  <c r="L170" i="45"/>
  <c r="J170" i="45"/>
  <c r="I170" i="45"/>
  <c r="G170" i="45"/>
  <c r="F170" i="45"/>
  <c r="V166" i="45"/>
  <c r="U166" i="45"/>
  <c r="S166" i="45"/>
  <c r="R166" i="45"/>
  <c r="K166" i="45"/>
  <c r="J166" i="45"/>
  <c r="I166" i="45"/>
  <c r="H166" i="45"/>
  <c r="G166" i="45"/>
  <c r="F166" i="45"/>
  <c r="V165" i="45"/>
  <c r="U165" i="45"/>
  <c r="S165" i="45"/>
  <c r="R165" i="45"/>
  <c r="K165" i="45"/>
  <c r="J165" i="45"/>
  <c r="I165" i="45"/>
  <c r="H165" i="45"/>
  <c r="G165" i="45"/>
  <c r="F165" i="45"/>
  <c r="X164" i="45"/>
  <c r="V164" i="45"/>
  <c r="U164" i="45"/>
  <c r="S164" i="45"/>
  <c r="R164" i="45"/>
  <c r="M164" i="45"/>
  <c r="L164" i="45"/>
  <c r="K164" i="45"/>
  <c r="J164" i="45"/>
  <c r="I164" i="45"/>
  <c r="H164" i="45"/>
  <c r="G164" i="45"/>
  <c r="F164" i="45"/>
  <c r="V159" i="45"/>
  <c r="U159" i="45"/>
  <c r="S159" i="45"/>
  <c r="R159" i="45"/>
  <c r="J159" i="45"/>
  <c r="I159" i="45"/>
  <c r="G159" i="45"/>
  <c r="F159" i="45"/>
  <c r="V158" i="45"/>
  <c r="U158" i="45"/>
  <c r="S158" i="45"/>
  <c r="R158" i="45"/>
  <c r="J158" i="45"/>
  <c r="I158" i="45"/>
  <c r="G158" i="45"/>
  <c r="F158" i="45"/>
  <c r="X157" i="45"/>
  <c r="V157" i="45"/>
  <c r="U157" i="45"/>
  <c r="S157" i="45"/>
  <c r="R157" i="45"/>
  <c r="L157" i="45"/>
  <c r="J157" i="45"/>
  <c r="I157" i="45"/>
  <c r="G157" i="45"/>
  <c r="F157" i="45"/>
  <c r="V153" i="45"/>
  <c r="U153" i="45"/>
  <c r="S153" i="45"/>
  <c r="R153" i="45"/>
  <c r="K153" i="45"/>
  <c r="J153" i="45"/>
  <c r="I153" i="45"/>
  <c r="H153" i="45"/>
  <c r="G153" i="45"/>
  <c r="F153" i="45"/>
  <c r="V152" i="45"/>
  <c r="U152" i="45"/>
  <c r="S152" i="45"/>
  <c r="R152" i="45"/>
  <c r="K152" i="45"/>
  <c r="J152" i="45"/>
  <c r="I152" i="45"/>
  <c r="H152" i="45"/>
  <c r="G152" i="45"/>
  <c r="F152" i="45"/>
  <c r="X151" i="45"/>
  <c r="V151" i="45"/>
  <c r="U151" i="45"/>
  <c r="S151" i="45"/>
  <c r="R151" i="45"/>
  <c r="M151" i="45"/>
  <c r="L151" i="45"/>
  <c r="K151" i="45"/>
  <c r="J151" i="45"/>
  <c r="I151" i="45"/>
  <c r="H151" i="45"/>
  <c r="G151" i="45"/>
  <c r="F151" i="45"/>
  <c r="V146" i="45"/>
  <c r="U146" i="45"/>
  <c r="S146" i="45"/>
  <c r="R146" i="45"/>
  <c r="J146" i="45"/>
  <c r="I146" i="45"/>
  <c r="G146" i="45"/>
  <c r="F146" i="45"/>
  <c r="V145" i="45"/>
  <c r="U145" i="45"/>
  <c r="S145" i="45"/>
  <c r="R145" i="45"/>
  <c r="J145" i="45"/>
  <c r="I145" i="45"/>
  <c r="G145" i="45"/>
  <c r="F145" i="45"/>
  <c r="X144" i="45"/>
  <c r="V144" i="45"/>
  <c r="U144" i="45"/>
  <c r="S144" i="45"/>
  <c r="R144" i="45"/>
  <c r="L144" i="45"/>
  <c r="J144" i="45"/>
  <c r="I144" i="45"/>
  <c r="G144" i="45"/>
  <c r="F144" i="45"/>
  <c r="V140" i="45"/>
  <c r="U140" i="45"/>
  <c r="S140" i="45"/>
  <c r="R140" i="45"/>
  <c r="K140" i="45"/>
  <c r="J140" i="45"/>
  <c r="I140" i="45"/>
  <c r="H140" i="45"/>
  <c r="G140" i="45"/>
  <c r="F140" i="45"/>
  <c r="V139" i="45"/>
  <c r="U139" i="45"/>
  <c r="S139" i="45"/>
  <c r="R139" i="45"/>
  <c r="K139" i="45"/>
  <c r="J139" i="45"/>
  <c r="I139" i="45"/>
  <c r="H139" i="45"/>
  <c r="G139" i="45"/>
  <c r="F139" i="45"/>
  <c r="X138" i="45"/>
  <c r="V138" i="45"/>
  <c r="U138" i="45"/>
  <c r="S138" i="45"/>
  <c r="R138" i="45"/>
  <c r="M138" i="45"/>
  <c r="L138" i="45"/>
  <c r="K138" i="45"/>
  <c r="J138" i="45"/>
  <c r="I138" i="45"/>
  <c r="H138" i="45"/>
  <c r="G138" i="45"/>
  <c r="F138" i="45"/>
  <c r="V133" i="45"/>
  <c r="U133" i="45"/>
  <c r="S133" i="45"/>
  <c r="R133" i="45"/>
  <c r="J133" i="45"/>
  <c r="I133" i="45"/>
  <c r="G133" i="45"/>
  <c r="F133" i="45"/>
  <c r="V132" i="45"/>
  <c r="U132" i="45"/>
  <c r="S132" i="45"/>
  <c r="R132" i="45"/>
  <c r="J132" i="45"/>
  <c r="I132" i="45"/>
  <c r="G132" i="45"/>
  <c r="F132" i="45"/>
  <c r="X131" i="45"/>
  <c r="V131" i="45"/>
  <c r="U131" i="45"/>
  <c r="S131" i="45"/>
  <c r="R131" i="45"/>
  <c r="L131" i="45"/>
  <c r="J131" i="45"/>
  <c r="I131" i="45"/>
  <c r="G131" i="45"/>
  <c r="F131" i="45"/>
  <c r="V127" i="45"/>
  <c r="U127" i="45"/>
  <c r="S127" i="45"/>
  <c r="R127" i="45"/>
  <c r="K127" i="45"/>
  <c r="J127" i="45"/>
  <c r="I127" i="45"/>
  <c r="H127" i="45"/>
  <c r="G127" i="45"/>
  <c r="F127" i="45"/>
  <c r="V126" i="45"/>
  <c r="U126" i="45"/>
  <c r="S126" i="45"/>
  <c r="R126" i="45"/>
  <c r="K126" i="45"/>
  <c r="J126" i="45"/>
  <c r="I126" i="45"/>
  <c r="H126" i="45"/>
  <c r="G126" i="45"/>
  <c r="F126" i="45"/>
  <c r="X125" i="45"/>
  <c r="V125" i="45"/>
  <c r="U125" i="45"/>
  <c r="S125" i="45"/>
  <c r="R125" i="45"/>
  <c r="M125" i="45"/>
  <c r="L125" i="45"/>
  <c r="K125" i="45"/>
  <c r="J125" i="45"/>
  <c r="I125" i="45"/>
  <c r="H125" i="45"/>
  <c r="G125" i="45"/>
  <c r="F125" i="45"/>
  <c r="V120" i="45"/>
  <c r="U120" i="45"/>
  <c r="S120" i="45"/>
  <c r="R120" i="45"/>
  <c r="J120" i="45"/>
  <c r="I120" i="45"/>
  <c r="G120" i="45"/>
  <c r="F120" i="45"/>
  <c r="V119" i="45"/>
  <c r="U119" i="45"/>
  <c r="S119" i="45"/>
  <c r="R119" i="45"/>
  <c r="J119" i="45"/>
  <c r="I119" i="45"/>
  <c r="G119" i="45"/>
  <c r="F119" i="45"/>
  <c r="X118" i="45"/>
  <c r="V118" i="45"/>
  <c r="U118" i="45"/>
  <c r="S118" i="45"/>
  <c r="R118" i="45"/>
  <c r="L118" i="45"/>
  <c r="J118" i="45"/>
  <c r="I118" i="45"/>
  <c r="G118" i="45"/>
  <c r="F118" i="45"/>
  <c r="V114" i="45"/>
  <c r="U114" i="45"/>
  <c r="S114" i="45"/>
  <c r="R114" i="45"/>
  <c r="K114" i="45"/>
  <c r="J114" i="45"/>
  <c r="I114" i="45"/>
  <c r="H114" i="45"/>
  <c r="G114" i="45"/>
  <c r="F114" i="45"/>
  <c r="V113" i="45"/>
  <c r="U113" i="45"/>
  <c r="S113" i="45"/>
  <c r="R113" i="45"/>
  <c r="K113" i="45"/>
  <c r="J113" i="45"/>
  <c r="I113" i="45"/>
  <c r="H113" i="45"/>
  <c r="G113" i="45"/>
  <c r="F113" i="45"/>
  <c r="X112" i="45"/>
  <c r="V112" i="45"/>
  <c r="U112" i="45"/>
  <c r="S112" i="45"/>
  <c r="R112" i="45"/>
  <c r="M112" i="45"/>
  <c r="L112" i="45"/>
  <c r="K112" i="45"/>
  <c r="J112" i="45"/>
  <c r="I112" i="45"/>
  <c r="H112" i="45"/>
  <c r="G112" i="45"/>
  <c r="F112" i="45"/>
  <c r="V107" i="45"/>
  <c r="U107" i="45"/>
  <c r="S107" i="45"/>
  <c r="R107" i="45"/>
  <c r="J107" i="45"/>
  <c r="I107" i="45"/>
  <c r="G107" i="45"/>
  <c r="F107" i="45"/>
  <c r="V106" i="45"/>
  <c r="U106" i="45"/>
  <c r="S106" i="45"/>
  <c r="R106" i="45"/>
  <c r="J106" i="45"/>
  <c r="I106" i="45"/>
  <c r="G106" i="45"/>
  <c r="F106" i="45"/>
  <c r="X105" i="45"/>
  <c r="V105" i="45"/>
  <c r="U105" i="45"/>
  <c r="S105" i="45"/>
  <c r="R105" i="45"/>
  <c r="L105" i="45"/>
  <c r="J105" i="45"/>
  <c r="I105" i="45"/>
  <c r="G105" i="45"/>
  <c r="F105" i="45"/>
  <c r="V101" i="45"/>
  <c r="U101" i="45"/>
  <c r="S101" i="45"/>
  <c r="R101" i="45"/>
  <c r="K101" i="45"/>
  <c r="J101" i="45"/>
  <c r="I101" i="45"/>
  <c r="H101" i="45"/>
  <c r="G101" i="45"/>
  <c r="F101" i="45"/>
  <c r="V100" i="45"/>
  <c r="U100" i="45"/>
  <c r="S100" i="45"/>
  <c r="R100" i="45"/>
  <c r="K100" i="45"/>
  <c r="J100" i="45"/>
  <c r="I100" i="45"/>
  <c r="H100" i="45"/>
  <c r="G100" i="45"/>
  <c r="F100" i="45"/>
  <c r="X99" i="45"/>
  <c r="V99" i="45"/>
  <c r="U99" i="45"/>
  <c r="S99" i="45"/>
  <c r="R99" i="45"/>
  <c r="M99" i="45"/>
  <c r="L99" i="45"/>
  <c r="K99" i="45"/>
  <c r="J99" i="45"/>
  <c r="I99" i="45"/>
  <c r="H99" i="45"/>
  <c r="G99" i="45"/>
  <c r="F99" i="45"/>
  <c r="V94" i="45"/>
  <c r="U94" i="45"/>
  <c r="S94" i="45"/>
  <c r="R94" i="45"/>
  <c r="J94" i="45"/>
  <c r="I94" i="45"/>
  <c r="G94" i="45"/>
  <c r="F94" i="45"/>
  <c r="V93" i="45"/>
  <c r="U93" i="45"/>
  <c r="S93" i="45"/>
  <c r="R93" i="45"/>
  <c r="J93" i="45"/>
  <c r="I93" i="45"/>
  <c r="G93" i="45"/>
  <c r="F93" i="45"/>
  <c r="X92" i="45"/>
  <c r="V92" i="45"/>
  <c r="U92" i="45"/>
  <c r="S92" i="45"/>
  <c r="R92" i="45"/>
  <c r="L92" i="45"/>
  <c r="J92" i="45"/>
  <c r="I92" i="45"/>
  <c r="G92" i="45"/>
  <c r="F92" i="45"/>
  <c r="V88" i="45"/>
  <c r="U88" i="45"/>
  <c r="S88" i="45"/>
  <c r="R88" i="45"/>
  <c r="K88" i="45"/>
  <c r="J88" i="45"/>
  <c r="I88" i="45"/>
  <c r="H88" i="45"/>
  <c r="G88" i="45"/>
  <c r="F88" i="45"/>
  <c r="V87" i="45"/>
  <c r="U87" i="45"/>
  <c r="S87" i="45"/>
  <c r="R87" i="45"/>
  <c r="K87" i="45"/>
  <c r="J87" i="45"/>
  <c r="I87" i="45"/>
  <c r="H87" i="45"/>
  <c r="G87" i="45"/>
  <c r="F87" i="45"/>
  <c r="X86" i="45"/>
  <c r="V86" i="45"/>
  <c r="U86" i="45"/>
  <c r="S86" i="45"/>
  <c r="R86" i="45"/>
  <c r="M86" i="45"/>
  <c r="L86" i="45"/>
  <c r="K86" i="45"/>
  <c r="J86" i="45"/>
  <c r="I86" i="45"/>
  <c r="H86" i="45"/>
  <c r="G86" i="45"/>
  <c r="F86" i="45"/>
  <c r="V81" i="45"/>
  <c r="U81" i="45"/>
  <c r="S81" i="45"/>
  <c r="R81" i="45"/>
  <c r="J81" i="45"/>
  <c r="I81" i="45"/>
  <c r="G81" i="45"/>
  <c r="F81" i="45"/>
  <c r="V80" i="45"/>
  <c r="U80" i="45"/>
  <c r="S80" i="45"/>
  <c r="R80" i="45"/>
  <c r="J80" i="45"/>
  <c r="I80" i="45"/>
  <c r="G80" i="45"/>
  <c r="F80" i="45"/>
  <c r="X79" i="45"/>
  <c r="V79" i="45"/>
  <c r="U79" i="45"/>
  <c r="S79" i="45"/>
  <c r="R79" i="45"/>
  <c r="L79" i="45"/>
  <c r="J79" i="45"/>
  <c r="I79" i="45"/>
  <c r="G79" i="45"/>
  <c r="F79" i="45"/>
  <c r="V75" i="45"/>
  <c r="U75" i="45"/>
  <c r="S75" i="45"/>
  <c r="R75" i="45"/>
  <c r="K75" i="45"/>
  <c r="J75" i="45"/>
  <c r="I75" i="45"/>
  <c r="H75" i="45"/>
  <c r="G75" i="45"/>
  <c r="F75" i="45"/>
  <c r="V74" i="45"/>
  <c r="U74" i="45"/>
  <c r="S74" i="45"/>
  <c r="R74" i="45"/>
  <c r="K74" i="45"/>
  <c r="J74" i="45"/>
  <c r="I74" i="45"/>
  <c r="H74" i="45"/>
  <c r="G74" i="45"/>
  <c r="F74" i="45"/>
  <c r="X73" i="45"/>
  <c r="V73" i="45"/>
  <c r="U73" i="45"/>
  <c r="S73" i="45"/>
  <c r="R73" i="45"/>
  <c r="M73" i="45"/>
  <c r="L73" i="45"/>
  <c r="K73" i="45"/>
  <c r="J73" i="45"/>
  <c r="I73" i="45"/>
  <c r="H73" i="45"/>
  <c r="G73" i="45"/>
  <c r="F73" i="45"/>
  <c r="V263" i="44"/>
  <c r="U263" i="44"/>
  <c r="S263" i="44"/>
  <c r="R263" i="44"/>
  <c r="J263" i="44"/>
  <c r="I263" i="44"/>
  <c r="G263" i="44"/>
  <c r="F263" i="44"/>
  <c r="V262" i="44"/>
  <c r="U262" i="44"/>
  <c r="S262" i="44"/>
  <c r="R262" i="44"/>
  <c r="J262" i="44"/>
  <c r="I262" i="44"/>
  <c r="G262" i="44"/>
  <c r="F262" i="44"/>
  <c r="X261" i="44"/>
  <c r="V261" i="44"/>
  <c r="U261" i="44"/>
  <c r="S261" i="44"/>
  <c r="R261" i="44"/>
  <c r="L261" i="44"/>
  <c r="J261" i="44"/>
  <c r="I261" i="44"/>
  <c r="G261" i="44"/>
  <c r="F261" i="44"/>
  <c r="V257" i="44"/>
  <c r="U257" i="44"/>
  <c r="S257" i="44"/>
  <c r="R257" i="44"/>
  <c r="K257" i="44"/>
  <c r="J257" i="44"/>
  <c r="I257" i="44"/>
  <c r="H257" i="44"/>
  <c r="G257" i="44"/>
  <c r="F257" i="44"/>
  <c r="V256" i="44"/>
  <c r="U256" i="44"/>
  <c r="S256" i="44"/>
  <c r="R256" i="44"/>
  <c r="K256" i="44"/>
  <c r="J256" i="44"/>
  <c r="I256" i="44"/>
  <c r="H256" i="44"/>
  <c r="G256" i="44"/>
  <c r="F256" i="44"/>
  <c r="X255" i="44"/>
  <c r="V255" i="44"/>
  <c r="U255" i="44"/>
  <c r="S255" i="44"/>
  <c r="R255" i="44"/>
  <c r="M255" i="44"/>
  <c r="L255" i="44"/>
  <c r="K255" i="44"/>
  <c r="J255" i="44"/>
  <c r="I255" i="44"/>
  <c r="H255" i="44"/>
  <c r="G255" i="44"/>
  <c r="F255" i="44"/>
  <c r="V250" i="44"/>
  <c r="U250" i="44"/>
  <c r="S250" i="44"/>
  <c r="R250" i="44"/>
  <c r="J250" i="44"/>
  <c r="I250" i="44"/>
  <c r="G250" i="44"/>
  <c r="F250" i="44"/>
  <c r="V249" i="44"/>
  <c r="U249" i="44"/>
  <c r="S249" i="44"/>
  <c r="R249" i="44"/>
  <c r="J249" i="44"/>
  <c r="I249" i="44"/>
  <c r="G249" i="44"/>
  <c r="F249" i="44"/>
  <c r="X248" i="44"/>
  <c r="V248" i="44"/>
  <c r="U248" i="44"/>
  <c r="S248" i="44"/>
  <c r="R248" i="44"/>
  <c r="L248" i="44"/>
  <c r="J248" i="44"/>
  <c r="I248" i="44"/>
  <c r="G248" i="44"/>
  <c r="F248" i="44"/>
  <c r="V244" i="44"/>
  <c r="U244" i="44"/>
  <c r="S244" i="44"/>
  <c r="R244" i="44"/>
  <c r="K244" i="44"/>
  <c r="J244" i="44"/>
  <c r="I244" i="44"/>
  <c r="H244" i="44"/>
  <c r="G244" i="44"/>
  <c r="F244" i="44"/>
  <c r="V243" i="44"/>
  <c r="U243" i="44"/>
  <c r="S243" i="44"/>
  <c r="R243" i="44"/>
  <c r="K243" i="44"/>
  <c r="J243" i="44"/>
  <c r="I243" i="44"/>
  <c r="H243" i="44"/>
  <c r="G243" i="44"/>
  <c r="F243" i="44"/>
  <c r="X242" i="44"/>
  <c r="V242" i="44"/>
  <c r="U242" i="44"/>
  <c r="S242" i="44"/>
  <c r="R242" i="44"/>
  <c r="M242" i="44"/>
  <c r="L242" i="44"/>
  <c r="K242" i="44"/>
  <c r="J242" i="44"/>
  <c r="I242" i="44"/>
  <c r="H242" i="44"/>
  <c r="G242" i="44"/>
  <c r="F242" i="44"/>
  <c r="V237" i="44"/>
  <c r="U237" i="44"/>
  <c r="S237" i="44"/>
  <c r="R237" i="44"/>
  <c r="J237" i="44"/>
  <c r="I237" i="44"/>
  <c r="G237" i="44"/>
  <c r="F237" i="44"/>
  <c r="V236" i="44"/>
  <c r="U236" i="44"/>
  <c r="S236" i="44"/>
  <c r="R236" i="44"/>
  <c r="J236" i="44"/>
  <c r="I236" i="44"/>
  <c r="G236" i="44"/>
  <c r="F236" i="44"/>
  <c r="X235" i="44"/>
  <c r="V235" i="44"/>
  <c r="U235" i="44"/>
  <c r="S235" i="44"/>
  <c r="R235" i="44"/>
  <c r="L235" i="44"/>
  <c r="J235" i="44"/>
  <c r="I235" i="44"/>
  <c r="G235" i="44"/>
  <c r="F235" i="44"/>
  <c r="V231" i="44"/>
  <c r="U231" i="44"/>
  <c r="S231" i="44"/>
  <c r="R231" i="44"/>
  <c r="K231" i="44"/>
  <c r="J231" i="44"/>
  <c r="I231" i="44"/>
  <c r="H231" i="44"/>
  <c r="G231" i="44"/>
  <c r="F231" i="44"/>
  <c r="V230" i="44"/>
  <c r="U230" i="44"/>
  <c r="S230" i="44"/>
  <c r="R230" i="44"/>
  <c r="K230" i="44"/>
  <c r="J230" i="44"/>
  <c r="I230" i="44"/>
  <c r="H230" i="44"/>
  <c r="G230" i="44"/>
  <c r="F230" i="44"/>
  <c r="X229" i="44"/>
  <c r="V229" i="44"/>
  <c r="U229" i="44"/>
  <c r="S229" i="44"/>
  <c r="R229" i="44"/>
  <c r="M229" i="44"/>
  <c r="L229" i="44"/>
  <c r="K229" i="44"/>
  <c r="J229" i="44"/>
  <c r="I229" i="44"/>
  <c r="H229" i="44"/>
  <c r="G229" i="44"/>
  <c r="F229" i="44"/>
  <c r="V224" i="44"/>
  <c r="U224" i="44"/>
  <c r="S224" i="44"/>
  <c r="R224" i="44"/>
  <c r="J224" i="44"/>
  <c r="I224" i="44"/>
  <c r="G224" i="44"/>
  <c r="F224" i="44"/>
  <c r="V223" i="44"/>
  <c r="U223" i="44"/>
  <c r="S223" i="44"/>
  <c r="R223" i="44"/>
  <c r="J223" i="44"/>
  <c r="I223" i="44"/>
  <c r="G223" i="44"/>
  <c r="F223" i="44"/>
  <c r="X222" i="44"/>
  <c r="V222" i="44"/>
  <c r="U222" i="44"/>
  <c r="S222" i="44"/>
  <c r="R222" i="44"/>
  <c r="L222" i="44"/>
  <c r="J222" i="44"/>
  <c r="I222" i="44"/>
  <c r="G222" i="44"/>
  <c r="F222" i="44"/>
  <c r="V218" i="44"/>
  <c r="U218" i="44"/>
  <c r="S218" i="44"/>
  <c r="R218" i="44"/>
  <c r="K218" i="44"/>
  <c r="J218" i="44"/>
  <c r="I218" i="44"/>
  <c r="H218" i="44"/>
  <c r="G218" i="44"/>
  <c r="F218" i="44"/>
  <c r="V217" i="44"/>
  <c r="U217" i="44"/>
  <c r="S217" i="44"/>
  <c r="R217" i="44"/>
  <c r="K217" i="44"/>
  <c r="J217" i="44"/>
  <c r="I217" i="44"/>
  <c r="H217" i="44"/>
  <c r="G217" i="44"/>
  <c r="F217" i="44"/>
  <c r="X216" i="44"/>
  <c r="V216" i="44"/>
  <c r="U216" i="44"/>
  <c r="S216" i="44"/>
  <c r="R216" i="44"/>
  <c r="M216" i="44"/>
  <c r="L216" i="44"/>
  <c r="K216" i="44"/>
  <c r="J216" i="44"/>
  <c r="I216" i="44"/>
  <c r="H216" i="44"/>
  <c r="G216" i="44"/>
  <c r="F216" i="44"/>
  <c r="V211" i="44"/>
  <c r="U211" i="44"/>
  <c r="S211" i="44"/>
  <c r="R211" i="44"/>
  <c r="J211" i="44"/>
  <c r="I211" i="44"/>
  <c r="G211" i="44"/>
  <c r="F211" i="44"/>
  <c r="V210" i="44"/>
  <c r="U210" i="44"/>
  <c r="S210" i="44"/>
  <c r="R210" i="44"/>
  <c r="J210" i="44"/>
  <c r="I210" i="44"/>
  <c r="G210" i="44"/>
  <c r="F210" i="44"/>
  <c r="X209" i="44"/>
  <c r="V209" i="44"/>
  <c r="U209" i="44"/>
  <c r="S209" i="44"/>
  <c r="R209" i="44"/>
  <c r="L209" i="44"/>
  <c r="J209" i="44"/>
  <c r="I209" i="44"/>
  <c r="G209" i="44"/>
  <c r="F209" i="44"/>
  <c r="V205" i="44"/>
  <c r="U205" i="44"/>
  <c r="S205" i="44"/>
  <c r="R205" i="44"/>
  <c r="K205" i="44"/>
  <c r="J205" i="44"/>
  <c r="I205" i="44"/>
  <c r="H205" i="44"/>
  <c r="G205" i="44"/>
  <c r="F205" i="44"/>
  <c r="V204" i="44"/>
  <c r="U204" i="44"/>
  <c r="S204" i="44"/>
  <c r="R204" i="44"/>
  <c r="K204" i="44"/>
  <c r="J204" i="44"/>
  <c r="I204" i="44"/>
  <c r="H204" i="44"/>
  <c r="G204" i="44"/>
  <c r="F204" i="44"/>
  <c r="X203" i="44"/>
  <c r="V203" i="44"/>
  <c r="U203" i="44"/>
  <c r="S203" i="44"/>
  <c r="R203" i="44"/>
  <c r="M203" i="44"/>
  <c r="L203" i="44"/>
  <c r="K203" i="44"/>
  <c r="J203" i="44"/>
  <c r="I203" i="44"/>
  <c r="H203" i="44"/>
  <c r="G203" i="44"/>
  <c r="F203" i="44"/>
  <c r="V198" i="44"/>
  <c r="U198" i="44"/>
  <c r="S198" i="44"/>
  <c r="R198" i="44"/>
  <c r="J198" i="44"/>
  <c r="I198" i="44"/>
  <c r="G198" i="44"/>
  <c r="F198" i="44"/>
  <c r="V197" i="44"/>
  <c r="U197" i="44"/>
  <c r="S197" i="44"/>
  <c r="R197" i="44"/>
  <c r="J197" i="44"/>
  <c r="I197" i="44"/>
  <c r="G197" i="44"/>
  <c r="F197" i="44"/>
  <c r="X196" i="44"/>
  <c r="V196" i="44"/>
  <c r="U196" i="44"/>
  <c r="S196" i="44"/>
  <c r="R196" i="44"/>
  <c r="L196" i="44"/>
  <c r="J196" i="44"/>
  <c r="I196" i="44"/>
  <c r="G196" i="44"/>
  <c r="F196" i="44"/>
  <c r="V192" i="44"/>
  <c r="U192" i="44"/>
  <c r="S192" i="44"/>
  <c r="R192" i="44"/>
  <c r="K192" i="44"/>
  <c r="J192" i="44"/>
  <c r="I192" i="44"/>
  <c r="H192" i="44"/>
  <c r="G192" i="44"/>
  <c r="F192" i="44"/>
  <c r="V191" i="44"/>
  <c r="U191" i="44"/>
  <c r="S191" i="44"/>
  <c r="R191" i="44"/>
  <c r="K191" i="44"/>
  <c r="J191" i="44"/>
  <c r="I191" i="44"/>
  <c r="H191" i="44"/>
  <c r="G191" i="44"/>
  <c r="F191" i="44"/>
  <c r="X190" i="44"/>
  <c r="V190" i="44"/>
  <c r="U190" i="44"/>
  <c r="S190" i="44"/>
  <c r="R190" i="44"/>
  <c r="M190" i="44"/>
  <c r="L190" i="44"/>
  <c r="K190" i="44"/>
  <c r="J190" i="44"/>
  <c r="I190" i="44"/>
  <c r="H190" i="44"/>
  <c r="G190" i="44"/>
  <c r="F190" i="44"/>
  <c r="V185" i="44"/>
  <c r="U185" i="44"/>
  <c r="S185" i="44"/>
  <c r="R185" i="44"/>
  <c r="J185" i="44"/>
  <c r="I185" i="44"/>
  <c r="G185" i="44"/>
  <c r="F185" i="44"/>
  <c r="V184" i="44"/>
  <c r="U184" i="44"/>
  <c r="S184" i="44"/>
  <c r="R184" i="44"/>
  <c r="J184" i="44"/>
  <c r="I184" i="44"/>
  <c r="G184" i="44"/>
  <c r="F184" i="44"/>
  <c r="X183" i="44"/>
  <c r="V183" i="44"/>
  <c r="U183" i="44"/>
  <c r="S183" i="44"/>
  <c r="R183" i="44"/>
  <c r="L183" i="44"/>
  <c r="J183" i="44"/>
  <c r="I183" i="44"/>
  <c r="G183" i="44"/>
  <c r="F183" i="44"/>
  <c r="V179" i="44"/>
  <c r="U179" i="44"/>
  <c r="S179" i="44"/>
  <c r="R179" i="44"/>
  <c r="K179" i="44"/>
  <c r="J179" i="44"/>
  <c r="I179" i="44"/>
  <c r="H179" i="44"/>
  <c r="G179" i="44"/>
  <c r="F179" i="44"/>
  <c r="V178" i="44"/>
  <c r="U178" i="44"/>
  <c r="S178" i="44"/>
  <c r="R178" i="44"/>
  <c r="K178" i="44"/>
  <c r="J178" i="44"/>
  <c r="I178" i="44"/>
  <c r="H178" i="44"/>
  <c r="G178" i="44"/>
  <c r="F178" i="44"/>
  <c r="X177" i="44"/>
  <c r="V177" i="44"/>
  <c r="U177" i="44"/>
  <c r="S177" i="44"/>
  <c r="R177" i="44"/>
  <c r="M177" i="44"/>
  <c r="L177" i="44"/>
  <c r="K177" i="44"/>
  <c r="J177" i="44"/>
  <c r="I177" i="44"/>
  <c r="H177" i="44"/>
  <c r="G177" i="44"/>
  <c r="F177" i="44"/>
  <c r="V172" i="44"/>
  <c r="U172" i="44"/>
  <c r="S172" i="44"/>
  <c r="R172" i="44"/>
  <c r="J172" i="44"/>
  <c r="I172" i="44"/>
  <c r="G172" i="44"/>
  <c r="F172" i="44"/>
  <c r="V171" i="44"/>
  <c r="U171" i="44"/>
  <c r="S171" i="44"/>
  <c r="R171" i="44"/>
  <c r="J171" i="44"/>
  <c r="I171" i="44"/>
  <c r="G171" i="44"/>
  <c r="F171" i="44"/>
  <c r="X170" i="44"/>
  <c r="V170" i="44"/>
  <c r="U170" i="44"/>
  <c r="S170" i="44"/>
  <c r="R170" i="44"/>
  <c r="L170" i="44"/>
  <c r="J170" i="44"/>
  <c r="I170" i="44"/>
  <c r="G170" i="44"/>
  <c r="F170" i="44"/>
  <c r="V166" i="44"/>
  <c r="U166" i="44"/>
  <c r="S166" i="44"/>
  <c r="R166" i="44"/>
  <c r="K166" i="44"/>
  <c r="J166" i="44"/>
  <c r="I166" i="44"/>
  <c r="H166" i="44"/>
  <c r="G166" i="44"/>
  <c r="F166" i="44"/>
  <c r="V165" i="44"/>
  <c r="U165" i="44"/>
  <c r="S165" i="44"/>
  <c r="R165" i="44"/>
  <c r="K165" i="44"/>
  <c r="J165" i="44"/>
  <c r="I165" i="44"/>
  <c r="H165" i="44"/>
  <c r="G165" i="44"/>
  <c r="F165" i="44"/>
  <c r="X164" i="44"/>
  <c r="V164" i="44"/>
  <c r="U164" i="44"/>
  <c r="S164" i="44"/>
  <c r="R164" i="44"/>
  <c r="M164" i="44"/>
  <c r="L164" i="44"/>
  <c r="K164" i="44"/>
  <c r="J164" i="44"/>
  <c r="I164" i="44"/>
  <c r="H164" i="44"/>
  <c r="G164" i="44"/>
  <c r="F164" i="44"/>
  <c r="V159" i="44"/>
  <c r="U159" i="44"/>
  <c r="S159" i="44"/>
  <c r="R159" i="44"/>
  <c r="J159" i="44"/>
  <c r="I159" i="44"/>
  <c r="G159" i="44"/>
  <c r="F159" i="44"/>
  <c r="V158" i="44"/>
  <c r="U158" i="44"/>
  <c r="S158" i="44"/>
  <c r="R158" i="44"/>
  <c r="J158" i="44"/>
  <c r="I158" i="44"/>
  <c r="G158" i="44"/>
  <c r="F158" i="44"/>
  <c r="X157" i="44"/>
  <c r="V157" i="44"/>
  <c r="U157" i="44"/>
  <c r="S157" i="44"/>
  <c r="R157" i="44"/>
  <c r="L157" i="44"/>
  <c r="J157" i="44"/>
  <c r="I157" i="44"/>
  <c r="G157" i="44"/>
  <c r="F157" i="44"/>
  <c r="V153" i="44"/>
  <c r="U153" i="44"/>
  <c r="S153" i="44"/>
  <c r="R153" i="44"/>
  <c r="K153" i="44"/>
  <c r="J153" i="44"/>
  <c r="I153" i="44"/>
  <c r="H153" i="44"/>
  <c r="G153" i="44"/>
  <c r="F153" i="44"/>
  <c r="V152" i="44"/>
  <c r="U152" i="44"/>
  <c r="S152" i="44"/>
  <c r="R152" i="44"/>
  <c r="K152" i="44"/>
  <c r="J152" i="44"/>
  <c r="I152" i="44"/>
  <c r="H152" i="44"/>
  <c r="G152" i="44"/>
  <c r="F152" i="44"/>
  <c r="X151" i="44"/>
  <c r="V151" i="44"/>
  <c r="U151" i="44"/>
  <c r="S151" i="44"/>
  <c r="R151" i="44"/>
  <c r="M151" i="44"/>
  <c r="L151" i="44"/>
  <c r="K151" i="44"/>
  <c r="J151" i="44"/>
  <c r="I151" i="44"/>
  <c r="H151" i="44"/>
  <c r="G151" i="44"/>
  <c r="F151" i="44"/>
  <c r="V146" i="44"/>
  <c r="U146" i="44"/>
  <c r="S146" i="44"/>
  <c r="R146" i="44"/>
  <c r="J146" i="44"/>
  <c r="I146" i="44"/>
  <c r="G146" i="44"/>
  <c r="F146" i="44"/>
  <c r="V145" i="44"/>
  <c r="U145" i="44"/>
  <c r="S145" i="44"/>
  <c r="R145" i="44"/>
  <c r="J145" i="44"/>
  <c r="I145" i="44"/>
  <c r="G145" i="44"/>
  <c r="F145" i="44"/>
  <c r="X144" i="44"/>
  <c r="V144" i="44"/>
  <c r="U144" i="44"/>
  <c r="S144" i="44"/>
  <c r="R144" i="44"/>
  <c r="L144" i="44"/>
  <c r="J144" i="44"/>
  <c r="I144" i="44"/>
  <c r="G144" i="44"/>
  <c r="F144" i="44"/>
  <c r="V140" i="44"/>
  <c r="U140" i="44"/>
  <c r="S140" i="44"/>
  <c r="R140" i="44"/>
  <c r="K140" i="44"/>
  <c r="J140" i="44"/>
  <c r="I140" i="44"/>
  <c r="H140" i="44"/>
  <c r="G140" i="44"/>
  <c r="F140" i="44"/>
  <c r="V139" i="44"/>
  <c r="U139" i="44"/>
  <c r="S139" i="44"/>
  <c r="R139" i="44"/>
  <c r="K139" i="44"/>
  <c r="J139" i="44"/>
  <c r="I139" i="44"/>
  <c r="H139" i="44"/>
  <c r="G139" i="44"/>
  <c r="F139" i="44"/>
  <c r="X138" i="44"/>
  <c r="V138" i="44"/>
  <c r="U138" i="44"/>
  <c r="S138" i="44"/>
  <c r="R138" i="44"/>
  <c r="M138" i="44"/>
  <c r="L138" i="44"/>
  <c r="K138" i="44"/>
  <c r="J138" i="44"/>
  <c r="I138" i="44"/>
  <c r="H138" i="44"/>
  <c r="G138" i="44"/>
  <c r="F138" i="44"/>
  <c r="V133" i="44"/>
  <c r="U133" i="44"/>
  <c r="S133" i="44"/>
  <c r="R133" i="44"/>
  <c r="J133" i="44"/>
  <c r="I133" i="44"/>
  <c r="G133" i="44"/>
  <c r="F133" i="44"/>
  <c r="V132" i="44"/>
  <c r="U132" i="44"/>
  <c r="S132" i="44"/>
  <c r="R132" i="44"/>
  <c r="J132" i="44"/>
  <c r="I132" i="44"/>
  <c r="G132" i="44"/>
  <c r="F132" i="44"/>
  <c r="X131" i="44"/>
  <c r="V131" i="44"/>
  <c r="U131" i="44"/>
  <c r="S131" i="44"/>
  <c r="R131" i="44"/>
  <c r="L131" i="44"/>
  <c r="J131" i="44"/>
  <c r="I131" i="44"/>
  <c r="G131" i="44"/>
  <c r="F131" i="44"/>
  <c r="V127" i="44"/>
  <c r="U127" i="44"/>
  <c r="S127" i="44"/>
  <c r="R127" i="44"/>
  <c r="K127" i="44"/>
  <c r="J127" i="44"/>
  <c r="I127" i="44"/>
  <c r="H127" i="44"/>
  <c r="G127" i="44"/>
  <c r="F127" i="44"/>
  <c r="V126" i="44"/>
  <c r="U126" i="44"/>
  <c r="S126" i="44"/>
  <c r="R126" i="44"/>
  <c r="K126" i="44"/>
  <c r="J126" i="44"/>
  <c r="I126" i="44"/>
  <c r="H126" i="44"/>
  <c r="G126" i="44"/>
  <c r="F126" i="44"/>
  <c r="X125" i="44"/>
  <c r="V125" i="44"/>
  <c r="U125" i="44"/>
  <c r="S125" i="44"/>
  <c r="R125" i="44"/>
  <c r="M125" i="44"/>
  <c r="L125" i="44"/>
  <c r="K125" i="44"/>
  <c r="J125" i="44"/>
  <c r="I125" i="44"/>
  <c r="H125" i="44"/>
  <c r="G125" i="44"/>
  <c r="F125" i="44"/>
  <c r="V120" i="44"/>
  <c r="U120" i="44"/>
  <c r="S120" i="44"/>
  <c r="R120" i="44"/>
  <c r="J120" i="44"/>
  <c r="I120" i="44"/>
  <c r="G120" i="44"/>
  <c r="F120" i="44"/>
  <c r="V119" i="44"/>
  <c r="U119" i="44"/>
  <c r="S119" i="44"/>
  <c r="R119" i="44"/>
  <c r="J119" i="44"/>
  <c r="I119" i="44"/>
  <c r="G119" i="44"/>
  <c r="F119" i="44"/>
  <c r="X118" i="44"/>
  <c r="V118" i="44"/>
  <c r="U118" i="44"/>
  <c r="S118" i="44"/>
  <c r="R118" i="44"/>
  <c r="L118" i="44"/>
  <c r="J118" i="44"/>
  <c r="I118" i="44"/>
  <c r="G118" i="44"/>
  <c r="F118" i="44"/>
  <c r="V114" i="44"/>
  <c r="U114" i="44"/>
  <c r="S114" i="44"/>
  <c r="R114" i="44"/>
  <c r="K114" i="44"/>
  <c r="J114" i="44"/>
  <c r="I114" i="44"/>
  <c r="H114" i="44"/>
  <c r="G114" i="44"/>
  <c r="F114" i="44"/>
  <c r="V113" i="44"/>
  <c r="U113" i="44"/>
  <c r="S113" i="44"/>
  <c r="R113" i="44"/>
  <c r="K113" i="44"/>
  <c r="J113" i="44"/>
  <c r="I113" i="44"/>
  <c r="H113" i="44"/>
  <c r="G113" i="44"/>
  <c r="F113" i="44"/>
  <c r="X112" i="44"/>
  <c r="V112" i="44"/>
  <c r="U112" i="44"/>
  <c r="S112" i="44"/>
  <c r="R112" i="44"/>
  <c r="M112" i="44"/>
  <c r="L112" i="44"/>
  <c r="K112" i="44"/>
  <c r="J112" i="44"/>
  <c r="I112" i="44"/>
  <c r="H112" i="44"/>
  <c r="G112" i="44"/>
  <c r="F112" i="44"/>
  <c r="V107" i="44"/>
  <c r="U107" i="44"/>
  <c r="S107" i="44"/>
  <c r="R107" i="44"/>
  <c r="J107" i="44"/>
  <c r="I107" i="44"/>
  <c r="G107" i="44"/>
  <c r="F107" i="44"/>
  <c r="V106" i="44"/>
  <c r="U106" i="44"/>
  <c r="S106" i="44"/>
  <c r="R106" i="44"/>
  <c r="J106" i="44"/>
  <c r="I106" i="44"/>
  <c r="G106" i="44"/>
  <c r="F106" i="44"/>
  <c r="X105" i="44"/>
  <c r="V105" i="44"/>
  <c r="U105" i="44"/>
  <c r="S105" i="44"/>
  <c r="R105" i="44"/>
  <c r="L105" i="44"/>
  <c r="J105" i="44"/>
  <c r="I105" i="44"/>
  <c r="G105" i="44"/>
  <c r="F105" i="44"/>
  <c r="V101" i="44"/>
  <c r="U101" i="44"/>
  <c r="S101" i="44"/>
  <c r="R101" i="44"/>
  <c r="K101" i="44"/>
  <c r="J101" i="44"/>
  <c r="I101" i="44"/>
  <c r="H101" i="44"/>
  <c r="G101" i="44"/>
  <c r="F101" i="44"/>
  <c r="V100" i="44"/>
  <c r="U100" i="44"/>
  <c r="S100" i="44"/>
  <c r="R100" i="44"/>
  <c r="K100" i="44"/>
  <c r="J100" i="44"/>
  <c r="I100" i="44"/>
  <c r="H100" i="44"/>
  <c r="G100" i="44"/>
  <c r="F100" i="44"/>
  <c r="X99" i="44"/>
  <c r="V99" i="44"/>
  <c r="U99" i="44"/>
  <c r="S99" i="44"/>
  <c r="R99" i="44"/>
  <c r="M99" i="44"/>
  <c r="L99" i="44"/>
  <c r="K99" i="44"/>
  <c r="J99" i="44"/>
  <c r="I99" i="44"/>
  <c r="H99" i="44"/>
  <c r="G99" i="44"/>
  <c r="F99" i="44"/>
  <c r="V94" i="44"/>
  <c r="U94" i="44"/>
  <c r="S94" i="44"/>
  <c r="R94" i="44"/>
  <c r="J94" i="44"/>
  <c r="I94" i="44"/>
  <c r="G94" i="44"/>
  <c r="F94" i="44"/>
  <c r="V93" i="44"/>
  <c r="U93" i="44"/>
  <c r="S93" i="44"/>
  <c r="R93" i="44"/>
  <c r="J93" i="44"/>
  <c r="I93" i="44"/>
  <c r="G93" i="44"/>
  <c r="F93" i="44"/>
  <c r="X92" i="44"/>
  <c r="V92" i="44"/>
  <c r="U92" i="44"/>
  <c r="S92" i="44"/>
  <c r="R92" i="44"/>
  <c r="L92" i="44"/>
  <c r="J92" i="44"/>
  <c r="I92" i="44"/>
  <c r="G92" i="44"/>
  <c r="F92" i="44"/>
  <c r="V88" i="44"/>
  <c r="U88" i="44"/>
  <c r="S88" i="44"/>
  <c r="R88" i="44"/>
  <c r="K88" i="44"/>
  <c r="J88" i="44"/>
  <c r="I88" i="44"/>
  <c r="H88" i="44"/>
  <c r="G88" i="44"/>
  <c r="F88" i="44"/>
  <c r="V87" i="44"/>
  <c r="U87" i="44"/>
  <c r="S87" i="44"/>
  <c r="R87" i="44"/>
  <c r="K87" i="44"/>
  <c r="J87" i="44"/>
  <c r="I87" i="44"/>
  <c r="H87" i="44"/>
  <c r="G87" i="44"/>
  <c r="F87" i="44"/>
  <c r="X86" i="44"/>
  <c r="V86" i="44"/>
  <c r="U86" i="44"/>
  <c r="S86" i="44"/>
  <c r="R86" i="44"/>
  <c r="M86" i="44"/>
  <c r="L86" i="44"/>
  <c r="K86" i="44"/>
  <c r="J86" i="44"/>
  <c r="I86" i="44"/>
  <c r="H86" i="44"/>
  <c r="G86" i="44"/>
  <c r="F86" i="44"/>
  <c r="V81" i="44"/>
  <c r="U81" i="44"/>
  <c r="S81" i="44"/>
  <c r="R81" i="44"/>
  <c r="J81" i="44"/>
  <c r="I81" i="44"/>
  <c r="G81" i="44"/>
  <c r="F81" i="44"/>
  <c r="V80" i="44"/>
  <c r="U80" i="44"/>
  <c r="S80" i="44"/>
  <c r="R80" i="44"/>
  <c r="J80" i="44"/>
  <c r="I80" i="44"/>
  <c r="G80" i="44"/>
  <c r="F80" i="44"/>
  <c r="X79" i="44"/>
  <c r="V79" i="44"/>
  <c r="U79" i="44"/>
  <c r="S79" i="44"/>
  <c r="R79" i="44"/>
  <c r="L79" i="44"/>
  <c r="J79" i="44"/>
  <c r="I79" i="44"/>
  <c r="G79" i="44"/>
  <c r="F79" i="44"/>
  <c r="V75" i="44"/>
  <c r="U75" i="44"/>
  <c r="S75" i="44"/>
  <c r="R75" i="44"/>
  <c r="K75" i="44"/>
  <c r="J75" i="44"/>
  <c r="I75" i="44"/>
  <c r="H75" i="44"/>
  <c r="G75" i="44"/>
  <c r="F75" i="44"/>
  <c r="V74" i="44"/>
  <c r="U74" i="44"/>
  <c r="S74" i="44"/>
  <c r="R74" i="44"/>
  <c r="K74" i="44"/>
  <c r="J74" i="44"/>
  <c r="I74" i="44"/>
  <c r="H74" i="44"/>
  <c r="G74" i="44"/>
  <c r="F74" i="44"/>
  <c r="X73" i="44"/>
  <c r="V73" i="44"/>
  <c r="U73" i="44"/>
  <c r="S73" i="44"/>
  <c r="R73" i="44"/>
  <c r="M73" i="44"/>
  <c r="L73" i="44"/>
  <c r="K73" i="44"/>
  <c r="J73" i="44"/>
  <c r="I73" i="44"/>
  <c r="H73" i="44"/>
  <c r="G73" i="44"/>
  <c r="F73" i="44"/>
</calcChain>
</file>

<file path=xl/sharedStrings.xml><?xml version="1.0" encoding="utf-8"?>
<sst xmlns="http://schemas.openxmlformats.org/spreadsheetml/2006/main" count="47779" uniqueCount="159">
  <si>
    <t>pbi</t>
  </si>
  <si>
    <t>1-pbi</t>
  </si>
  <si>
    <t>pbj</t>
  </si>
  <si>
    <t>1-pbj</t>
  </si>
  <si>
    <t>pbk</t>
  </si>
  <si>
    <t>1-pbk</t>
  </si>
  <si>
    <t>R0=0.1</t>
  </si>
  <si>
    <t>R0=0.3</t>
  </si>
  <si>
    <t>n1=0</t>
  </si>
  <si>
    <t>n1=1</t>
  </si>
  <si>
    <t>n1=2</t>
  </si>
  <si>
    <t>n1=3</t>
  </si>
  <si>
    <t>RLP</t>
  </si>
  <si>
    <t>5个全塑性</t>
  </si>
  <si>
    <t>4个塑，1个脆</t>
  </si>
  <si>
    <t>3个塑，2个脆</t>
  </si>
  <si>
    <t>4个塑，3个脆</t>
  </si>
  <si>
    <t>下界</t>
  </si>
  <si>
    <t>上界</t>
  </si>
  <si>
    <t>CPU计算时间</t>
  </si>
  <si>
    <t>K=1</t>
  </si>
  <si>
    <t>K=2</t>
  </si>
  <si>
    <t>K=3</t>
  </si>
  <si>
    <t>LP</t>
  </si>
  <si>
    <t>MC</t>
  </si>
  <si>
    <t>计算结果</t>
  </si>
  <si>
    <t>R0=0.5</t>
  </si>
  <si>
    <t>R0=0.7</t>
  </si>
  <si>
    <t>7个全塑性</t>
  </si>
  <si>
    <t>6个塑，1个脆</t>
  </si>
  <si>
    <t>5个塑，2个脆</t>
  </si>
  <si>
    <t>R0=0.9</t>
  </si>
  <si>
    <t>计算最终结果</t>
  </si>
  <si>
    <t xml:space="preserve">cpu计算时间 </t>
  </si>
  <si>
    <t>cpu计算时间</t>
  </si>
  <si>
    <t>Pbi=0.05</t>
  </si>
  <si>
    <t>k=1</t>
  </si>
  <si>
    <t>Pbi=0.1</t>
  </si>
  <si>
    <t>k=2</t>
  </si>
  <si>
    <t>k=3</t>
  </si>
  <si>
    <t>Pbi=0.2</t>
  </si>
  <si>
    <t>Pbi=0.3</t>
  </si>
  <si>
    <t>Pbj=0.05</t>
  </si>
  <si>
    <t>Pbj=0.1</t>
  </si>
  <si>
    <t>Pbj=0.2</t>
  </si>
  <si>
    <t>Pbj=0.3</t>
  </si>
  <si>
    <t>Pbk=0.05</t>
  </si>
  <si>
    <t>Pbk=0.1</t>
  </si>
  <si>
    <t>Pbk=0.2</t>
  </si>
  <si>
    <t>Pbk=0.3</t>
  </si>
  <si>
    <t>6个全塑性</t>
  </si>
  <si>
    <t>5个塑，1个脆</t>
  </si>
  <si>
    <t>4个塑，2个脆</t>
  </si>
  <si>
    <t>6个塑，3个脆</t>
  </si>
  <si>
    <t>3个塑，3个脆</t>
  </si>
  <si>
    <t>8个全塑性</t>
  </si>
  <si>
    <t>7个塑，1个脆</t>
  </si>
  <si>
    <t>6个塑，2个脆</t>
  </si>
  <si>
    <t>5个塑，3个脆</t>
  </si>
  <si>
    <t>9个全塑性</t>
  </si>
  <si>
    <t>8个塑，1个脆</t>
  </si>
  <si>
    <t>7个塑，2个脆</t>
  </si>
  <si>
    <t>10个全塑性</t>
  </si>
  <si>
    <t>9个塑，1个脆</t>
  </si>
  <si>
    <t>8个塑，2个脆</t>
  </si>
  <si>
    <t>7个塑，3个脆</t>
  </si>
  <si>
    <t>11个全塑性</t>
  </si>
  <si>
    <t>10个塑，1个脆</t>
  </si>
  <si>
    <t>9个塑，2个脆</t>
  </si>
  <si>
    <t>8个塑，3个脆</t>
  </si>
  <si>
    <t>12个全塑性</t>
  </si>
  <si>
    <t>11个塑，1个脆</t>
  </si>
  <si>
    <t>10个塑，2个脆</t>
  </si>
  <si>
    <t>9个塑，3个脆</t>
  </si>
  <si>
    <t>13个全塑性</t>
  </si>
  <si>
    <t>12个塑，1个脆</t>
  </si>
  <si>
    <t>11个塑，2个脆</t>
  </si>
  <si>
    <t>10个塑，3个脆</t>
  </si>
  <si>
    <t>14个全塑性</t>
  </si>
  <si>
    <t>13个塑，1个脆</t>
  </si>
  <si>
    <t>12个塑，2个脆</t>
  </si>
  <si>
    <t>11个塑，3个脆</t>
  </si>
  <si>
    <t>15个全塑性</t>
  </si>
  <si>
    <t>14个塑，1个脆</t>
  </si>
  <si>
    <t>13个塑，2个脆</t>
  </si>
  <si>
    <t>12个塑，3个脆</t>
  </si>
  <si>
    <t>16个全塑性</t>
  </si>
  <si>
    <t>15个塑，1个脆</t>
  </si>
  <si>
    <t>14个塑，2个脆</t>
  </si>
  <si>
    <t>13个塑，3个脆</t>
  </si>
  <si>
    <t>17个全塑性</t>
  </si>
  <si>
    <t>16个塑，1个脆</t>
  </si>
  <si>
    <t>15个塑，2个脆</t>
  </si>
  <si>
    <t>14个塑，3个脆</t>
  </si>
  <si>
    <t>18个全塑性</t>
  </si>
  <si>
    <t>17个塑，1个脆</t>
  </si>
  <si>
    <t>16个塑，2个脆</t>
  </si>
  <si>
    <t>15个塑，3个脆</t>
  </si>
  <si>
    <t>19个全塑性</t>
  </si>
  <si>
    <t>18个塑，1个脆</t>
  </si>
  <si>
    <t>17个塑，2个脆</t>
  </si>
  <si>
    <t>16个塑，3个脆</t>
  </si>
  <si>
    <t>20个全塑性</t>
  </si>
  <si>
    <t>19个塑，1个脆</t>
  </si>
  <si>
    <t>18个塑，2个脆</t>
  </si>
  <si>
    <t>17个塑，3个脆</t>
  </si>
  <si>
    <t>21个全塑性</t>
  </si>
  <si>
    <t>20个塑，1个脆</t>
  </si>
  <si>
    <t>19个塑，2个脆</t>
  </si>
  <si>
    <t>18个塑，3个脆</t>
  </si>
  <si>
    <t>22个全塑性</t>
  </si>
  <si>
    <t>21个塑，1个脆</t>
  </si>
  <si>
    <t>20个塑，2个脆</t>
  </si>
  <si>
    <t>19个塑，3个脆</t>
  </si>
  <si>
    <t>23个全塑性</t>
  </si>
  <si>
    <t>22个塑，1个脆</t>
  </si>
  <si>
    <t>21个塑，2个脆</t>
  </si>
  <si>
    <t>20个塑，3个脆</t>
  </si>
  <si>
    <t>24个全塑性</t>
  </si>
  <si>
    <t>23个塑，1个脆</t>
  </si>
  <si>
    <t>22个塑，2个脆</t>
  </si>
  <si>
    <t>21个塑，3个脆</t>
  </si>
  <si>
    <t>25个全塑性</t>
  </si>
  <si>
    <t>24个塑，1个脆</t>
  </si>
  <si>
    <t>23个塑，2个脆</t>
  </si>
  <si>
    <t>22个塑，3个脆</t>
  </si>
  <si>
    <t>26个全塑性</t>
  </si>
  <si>
    <t>25个塑，1个脆</t>
  </si>
  <si>
    <t>24个塑，2个脆</t>
  </si>
  <si>
    <t>23个塑，3个脆</t>
  </si>
  <si>
    <t>28个全塑性</t>
  </si>
  <si>
    <t>27个塑，1个脆</t>
  </si>
  <si>
    <t>26个塑，2个脆</t>
  </si>
  <si>
    <t>25个塑，3个脆</t>
  </si>
  <si>
    <t>30个全塑性</t>
  </si>
  <si>
    <t>29个塑，1个脆</t>
  </si>
  <si>
    <t>28个塑，2个脆</t>
  </si>
  <si>
    <t>27个塑，3个脆</t>
  </si>
  <si>
    <t xml:space="preserve">    </t>
  </si>
  <si>
    <t>32个全塑性</t>
  </si>
  <si>
    <t>31个塑，1个脆</t>
  </si>
  <si>
    <t>30个塑，2个脆</t>
  </si>
  <si>
    <t>29个塑，3个脆</t>
  </si>
  <si>
    <t>27个全塑性</t>
    <phoneticPr fontId="5" type="noConversion"/>
  </si>
  <si>
    <t>26个塑，1个脆</t>
    <phoneticPr fontId="5" type="noConversion"/>
  </si>
  <si>
    <t>25个塑，2个脆</t>
    <phoneticPr fontId="5" type="noConversion"/>
  </si>
  <si>
    <t>24个塑，3个脆</t>
    <phoneticPr fontId="5" type="noConversion"/>
  </si>
  <si>
    <t>R0：构件间的相关系数</t>
    <phoneticPr fontId="5" type="noConversion"/>
  </si>
  <si>
    <t>Pbk:潜在脆性破坏构件k呈现脆性性能的发生概率</t>
    <phoneticPr fontId="5" type="noConversion"/>
  </si>
  <si>
    <t>Pbi:潜在脆性破坏构件i呈现脆性性能的发生概率</t>
    <phoneticPr fontId="5" type="noConversion"/>
  </si>
  <si>
    <t>1-Pbk:潜在脆性破坏构件k呈现塑性性能的发生概率</t>
    <phoneticPr fontId="5" type="noConversion"/>
  </si>
  <si>
    <t>1-Pbi:潜在脆性破坏构件i呈现塑性性能的发生概率</t>
    <phoneticPr fontId="5" type="noConversion"/>
  </si>
  <si>
    <t>n1：潜在脆性破坏构件个数</t>
    <phoneticPr fontId="5" type="noConversion"/>
  </si>
  <si>
    <t>Pbj:潜在脆性破坏构件j呈现脆性性能的发生概率</t>
    <phoneticPr fontId="5" type="noConversion"/>
  </si>
  <si>
    <t>RLP:松弛线性规划法</t>
    <phoneticPr fontId="5" type="noConversion"/>
  </si>
  <si>
    <t>1-Pbj:潜在脆性破坏构件j呈现塑性性能的发生概率</t>
    <phoneticPr fontId="5" type="noConversion"/>
  </si>
  <si>
    <t>LP:线性规划法</t>
    <phoneticPr fontId="5" type="noConversion"/>
  </si>
  <si>
    <t>MC：蒙特卡洛法</t>
    <phoneticPr fontId="5" type="noConversion"/>
  </si>
  <si>
    <r>
      <t>注，本人从n=8开始计算，后面的计算方法与本页相同，不做赘述。</t>
    </r>
    <r>
      <rPr>
        <sz val="11"/>
        <color theme="1"/>
        <rFont val="宋体"/>
        <family val="3"/>
        <charset val="134"/>
        <scheme val="minor"/>
      </rPr>
      <t>黑色字体</t>
    </r>
    <r>
      <rPr>
        <sz val="11"/>
        <color rgb="FFFF0000"/>
        <rFont val="宋体"/>
        <family val="3"/>
        <charset val="134"/>
        <scheme val="minor"/>
      </rPr>
      <t>为计算过后的数据，后面的红色字体为未进行计算的数据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</si>
</sst>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11" fontId="0" fillId="8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1" fontId="0" fillId="8" borderId="3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 applyFont="1" applyAlignment="1">
      <alignment vertical="center"/>
    </xf>
    <xf numFmtId="0" fontId="1" fillId="0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11" fontId="6" fillId="0" borderId="0" xfId="0" applyNumberFormat="1" applyFont="1" applyAlignment="1">
      <alignment vertical="center"/>
    </xf>
    <xf numFmtId="0" fontId="0" fillId="0" borderId="0" xfId="0" applyFill="1" applyBorder="1">
      <alignment vertical="center"/>
    </xf>
    <xf numFmtId="0" fontId="6" fillId="0" borderId="0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1" fontId="0" fillId="0" borderId="0" xfId="0" applyNumberFormat="1" applyFill="1" applyBorder="1" applyAlignment="1">
      <alignment horizontal="center" vertical="center"/>
    </xf>
    <xf numFmtId="11" fontId="6" fillId="0" borderId="0" xfId="0" applyNumberFormat="1" applyFont="1" applyFill="1" applyBorder="1" applyAlignment="1">
      <alignment vertical="center"/>
    </xf>
    <xf numFmtId="0" fontId="6" fillId="0" borderId="0" xfId="0" applyFont="1" applyFill="1">
      <alignment vertical="center"/>
    </xf>
    <xf numFmtId="11" fontId="6" fillId="0" borderId="0" xfId="0" applyNumberFormat="1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7" fillId="0" borderId="0" xfId="0" applyFont="1" applyFill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11" fontId="7" fillId="0" borderId="0" xfId="0" applyNumberFormat="1" applyFont="1" applyAlignment="1">
      <alignment vertical="center"/>
    </xf>
    <xf numFmtId="11" fontId="1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3"/>
  <sheetViews>
    <sheetView topLeftCell="A61" zoomScale="70" zoomScaleNormal="70" workbookViewId="0">
      <selection activeCell="L190" sqref="L190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1.44140625" customWidth="1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1" width="9.6640625"/>
    <col min="32" max="32" width="9.6640625" style="2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1" t="s">
        <v>11</v>
      </c>
      <c r="O8" s="71"/>
      <c r="P8" s="71"/>
      <c r="Q8" s="71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1" t="s">
        <v>11</v>
      </c>
      <c r="AG8" s="71"/>
      <c r="AH8" s="71"/>
      <c r="AI8" s="71"/>
    </row>
    <row r="9" spans="1:35" x14ac:dyDescent="0.25">
      <c r="A9" s="63" t="s">
        <v>12</v>
      </c>
      <c r="B9" s="70" t="s">
        <v>13</v>
      </c>
      <c r="C9" s="70"/>
      <c r="D9" s="70"/>
      <c r="E9" s="70"/>
      <c r="F9" s="70" t="s">
        <v>14</v>
      </c>
      <c r="G9" s="70"/>
      <c r="H9" s="70"/>
      <c r="I9" s="70"/>
      <c r="J9" s="70" t="s">
        <v>15</v>
      </c>
      <c r="K9" s="70"/>
      <c r="L9" s="70"/>
      <c r="M9" s="70"/>
      <c r="N9" s="71" t="s">
        <v>16</v>
      </c>
      <c r="O9" s="71"/>
      <c r="P9" s="71"/>
      <c r="Q9" s="71"/>
      <c r="S9" s="63" t="s">
        <v>12</v>
      </c>
      <c r="T9" s="70" t="s">
        <v>13</v>
      </c>
      <c r="U9" s="70"/>
      <c r="V9" s="70"/>
      <c r="W9" s="70"/>
      <c r="X9" s="70" t="s">
        <v>14</v>
      </c>
      <c r="Y9" s="70"/>
      <c r="Z9" s="70"/>
      <c r="AA9" s="70"/>
      <c r="AB9" s="70" t="s">
        <v>15</v>
      </c>
      <c r="AC9" s="70"/>
      <c r="AD9" s="70"/>
      <c r="AE9" s="70"/>
      <c r="AF9" s="71" t="s">
        <v>16</v>
      </c>
      <c r="AG9" s="71"/>
      <c r="AH9" s="71"/>
      <c r="AI9" s="71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9"/>
      <c r="O10" s="29" t="s">
        <v>17</v>
      </c>
      <c r="P10" s="29" t="s">
        <v>18</v>
      </c>
      <c r="Q10" s="29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8"/>
      <c r="AG10" s="29" t="s">
        <v>17</v>
      </c>
      <c r="AH10" s="29" t="s">
        <v>18</v>
      </c>
      <c r="AI10" s="29" t="s">
        <v>19</v>
      </c>
    </row>
    <row r="11" spans="1:35" x14ac:dyDescent="0.25">
      <c r="A11" s="63"/>
      <c r="B11" t="s">
        <v>20</v>
      </c>
      <c r="C11" s="3">
        <v>0</v>
      </c>
      <c r="D11" s="3">
        <v>2.5999999999999999E-3</v>
      </c>
      <c r="E11" s="8">
        <v>1.0176160000000001</v>
      </c>
      <c r="F11" t="s">
        <v>20</v>
      </c>
      <c r="G11" s="3">
        <v>0</v>
      </c>
      <c r="H11" s="3">
        <v>2.5999999999999999E-3</v>
      </c>
      <c r="I11" s="3">
        <v>1.017944</v>
      </c>
      <c r="J11" t="s">
        <v>20</v>
      </c>
      <c r="K11" s="3">
        <v>0</v>
      </c>
      <c r="L11" s="3">
        <v>2.5999999999999999E-3</v>
      </c>
      <c r="M11" s="3">
        <v>1.017601</v>
      </c>
      <c r="N11" s="29" t="s">
        <v>20</v>
      </c>
      <c r="O11" s="29">
        <v>2.5999999999999999E-3</v>
      </c>
      <c r="P11" s="29">
        <v>1.3100000000000001E-2</v>
      </c>
      <c r="Q11" s="29">
        <v>0.87568800000000002</v>
      </c>
      <c r="S11" s="63"/>
      <c r="T11" t="s">
        <v>20</v>
      </c>
      <c r="U11" s="3">
        <v>0</v>
      </c>
      <c r="V11" s="3">
        <v>2.5999999999999999E-3</v>
      </c>
      <c r="W11" s="3">
        <v>1.0165329999999999</v>
      </c>
      <c r="X11" t="s">
        <v>20</v>
      </c>
      <c r="Y11" s="3">
        <v>0</v>
      </c>
      <c r="Z11" s="3">
        <v>2.5999999999999999E-3</v>
      </c>
      <c r="AA11" s="3">
        <v>1.0160480000000001</v>
      </c>
      <c r="AB11" t="s">
        <v>20</v>
      </c>
      <c r="AC11" s="3">
        <v>0</v>
      </c>
      <c r="AD11" s="3">
        <v>2.5999999999999999E-3</v>
      </c>
      <c r="AE11" s="3">
        <v>1.01637</v>
      </c>
      <c r="AF11" s="28" t="s">
        <v>20</v>
      </c>
      <c r="AG11" s="29">
        <v>2.5999999999999999E-3</v>
      </c>
      <c r="AH11" s="29">
        <v>1.3100000000000001E-2</v>
      </c>
      <c r="AI11" s="29">
        <v>0.87940099999999999</v>
      </c>
    </row>
    <row r="12" spans="1:35" x14ac:dyDescent="0.25">
      <c r="A12" s="63"/>
      <c r="B12" t="s">
        <v>21</v>
      </c>
      <c r="C12" s="3">
        <v>0</v>
      </c>
      <c r="D12" s="3">
        <v>1.579E-5</v>
      </c>
      <c r="E12" s="3">
        <v>1.0411010000000001</v>
      </c>
      <c r="F12" t="s">
        <v>21</v>
      </c>
      <c r="G12" s="3">
        <v>0</v>
      </c>
      <c r="H12" s="3">
        <v>1.579E-5</v>
      </c>
      <c r="I12" s="3">
        <v>1.040691</v>
      </c>
      <c r="J12" t="s">
        <v>21</v>
      </c>
      <c r="K12" s="3">
        <v>0</v>
      </c>
      <c r="L12" s="3">
        <v>1.579E-5</v>
      </c>
      <c r="M12" s="3">
        <v>1.0456080000000001</v>
      </c>
      <c r="N12" s="29" t="s">
        <v>21</v>
      </c>
      <c r="O12" s="29">
        <v>1.29E-2</v>
      </c>
      <c r="P12" s="29">
        <v>1.2999999999999999E-2</v>
      </c>
      <c r="Q12" s="29">
        <v>0.90649800000000003</v>
      </c>
      <c r="S12" s="63"/>
      <c r="T12" t="s">
        <v>21</v>
      </c>
      <c r="U12" s="3">
        <v>0</v>
      </c>
      <c r="V12" s="3">
        <v>6.4850000000000004E-5</v>
      </c>
      <c r="W12" s="3">
        <v>1.034572</v>
      </c>
      <c r="X12" t="s">
        <v>21</v>
      </c>
      <c r="Y12" s="3">
        <v>0</v>
      </c>
      <c r="Z12" s="3">
        <v>6.4850000000000004E-5</v>
      </c>
      <c r="AA12" s="3">
        <v>1.039312</v>
      </c>
      <c r="AB12" t="s">
        <v>21</v>
      </c>
      <c r="AC12" s="3">
        <v>0</v>
      </c>
      <c r="AD12" s="3">
        <v>6.4850000000000004E-5</v>
      </c>
      <c r="AE12" s="3">
        <v>1.028</v>
      </c>
      <c r="AF12" s="28" t="s">
        <v>21</v>
      </c>
      <c r="AG12" s="29">
        <v>1.23E-2</v>
      </c>
      <c r="AH12" s="29">
        <v>1.2800000000000001E-2</v>
      </c>
      <c r="AI12" s="29">
        <v>0.91202799999999995</v>
      </c>
    </row>
    <row r="13" spans="1:35" x14ac:dyDescent="0.25">
      <c r="A13" s="63"/>
      <c r="B13" t="s">
        <v>22</v>
      </c>
      <c r="C13" s="3">
        <v>0</v>
      </c>
      <c r="D13" s="3">
        <v>1.9219999999999999E-7</v>
      </c>
      <c r="E13" s="3">
        <v>1.0484180000000001</v>
      </c>
      <c r="F13" t="s">
        <v>22</v>
      </c>
      <c r="G13" s="3">
        <v>0</v>
      </c>
      <c r="H13" s="3">
        <v>3.1969999999999998E-7</v>
      </c>
      <c r="I13" s="3">
        <v>1.0509040000000001</v>
      </c>
      <c r="J13" t="s">
        <v>22</v>
      </c>
      <c r="K13" s="3">
        <v>0</v>
      </c>
      <c r="L13" s="3">
        <v>5.1949999999999996E-7</v>
      </c>
      <c r="M13" s="3">
        <v>1.0516490000000001</v>
      </c>
      <c r="N13" s="29" t="s">
        <v>22</v>
      </c>
      <c r="O13" s="29">
        <v>1.29E-2</v>
      </c>
      <c r="P13" s="29">
        <v>1.29E-2</v>
      </c>
      <c r="Q13" s="29">
        <v>0.91664999999999996</v>
      </c>
      <c r="S13" s="63"/>
      <c r="T13" t="s">
        <v>22</v>
      </c>
      <c r="U13" s="3">
        <v>0</v>
      </c>
      <c r="V13" s="3">
        <v>4.8799999999999999E-6</v>
      </c>
      <c r="W13" s="3">
        <v>1.014837</v>
      </c>
      <c r="X13" t="s">
        <v>22</v>
      </c>
      <c r="Y13" s="3">
        <v>0</v>
      </c>
      <c r="Z13" s="3">
        <v>4.8799999999999999E-6</v>
      </c>
      <c r="AA13" s="3">
        <v>1.0508459999999999</v>
      </c>
      <c r="AB13" t="s">
        <v>22</v>
      </c>
      <c r="AC13" s="3">
        <v>0</v>
      </c>
      <c r="AD13" s="3">
        <v>4.8799999999999999E-6</v>
      </c>
      <c r="AE13" s="3">
        <v>1.051995</v>
      </c>
      <c r="AF13" s="28" t="s">
        <v>22</v>
      </c>
      <c r="AG13" s="29">
        <v>1.23E-2</v>
      </c>
      <c r="AH13" s="29">
        <v>1.23E-2</v>
      </c>
      <c r="AI13" s="29">
        <v>0.93034899999999998</v>
      </c>
    </row>
    <row r="14" spans="1:35" x14ac:dyDescent="0.25">
      <c r="N14" s="29"/>
      <c r="O14" s="29"/>
      <c r="P14" s="29"/>
      <c r="Q14" s="29"/>
      <c r="AF14" s="28"/>
      <c r="AG14" s="29"/>
      <c r="AH14" s="29"/>
      <c r="AI14" s="29"/>
    </row>
    <row r="15" spans="1:35" x14ac:dyDescent="0.25">
      <c r="N15" s="29"/>
      <c r="O15" s="29"/>
      <c r="P15" s="29"/>
      <c r="Q15" s="29"/>
      <c r="AF15" s="28"/>
      <c r="AG15" s="29"/>
      <c r="AH15" s="29"/>
      <c r="AI15" s="29"/>
    </row>
    <row r="16" spans="1:35" x14ac:dyDescent="0.25">
      <c r="A16" s="64" t="s">
        <v>23</v>
      </c>
      <c r="B16" s="70" t="s">
        <v>13</v>
      </c>
      <c r="C16" s="70"/>
      <c r="D16" s="70"/>
      <c r="E16" s="70"/>
      <c r="F16" s="70" t="s">
        <v>14</v>
      </c>
      <c r="G16" s="70"/>
      <c r="H16" s="70"/>
      <c r="I16" s="70"/>
      <c r="J16" s="70" t="s">
        <v>15</v>
      </c>
      <c r="K16" s="70"/>
      <c r="L16" s="70"/>
      <c r="M16" s="70"/>
      <c r="N16" s="71" t="s">
        <v>16</v>
      </c>
      <c r="O16" s="71"/>
      <c r="P16" s="71"/>
      <c r="Q16" s="71"/>
      <c r="S16" s="64" t="s">
        <v>23</v>
      </c>
      <c r="T16" s="70" t="s">
        <v>13</v>
      </c>
      <c r="U16" s="70"/>
      <c r="V16" s="70"/>
      <c r="W16" s="70"/>
      <c r="X16" s="70" t="s">
        <v>14</v>
      </c>
      <c r="Y16" s="70"/>
      <c r="Z16" s="70"/>
      <c r="AA16" s="70"/>
      <c r="AB16" s="70" t="s">
        <v>15</v>
      </c>
      <c r="AC16" s="70"/>
      <c r="AD16" s="70"/>
      <c r="AE16" s="70"/>
      <c r="AF16" s="71" t="s">
        <v>16</v>
      </c>
      <c r="AG16" s="71"/>
      <c r="AH16" s="71"/>
      <c r="AI16" s="71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29"/>
      <c r="O17" s="29" t="s">
        <v>17</v>
      </c>
      <c r="P17" s="29" t="s">
        <v>18</v>
      </c>
      <c r="Q17" s="29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28"/>
      <c r="AG17" s="29" t="s">
        <v>17</v>
      </c>
      <c r="AH17" s="29" t="s">
        <v>18</v>
      </c>
      <c r="AI17" s="29" t="s">
        <v>19</v>
      </c>
    </row>
    <row r="18" spans="1:35" x14ac:dyDescent="0.25">
      <c r="A18" s="64"/>
      <c r="B18" t="s">
        <v>20</v>
      </c>
      <c r="C18" s="8">
        <v>0</v>
      </c>
      <c r="D18" s="8">
        <v>2.5999999999999999E-3</v>
      </c>
      <c r="E18" s="8">
        <v>1.0002470000000001</v>
      </c>
      <c r="F18" t="s">
        <v>20</v>
      </c>
      <c r="G18" s="8">
        <v>0</v>
      </c>
      <c r="H18" s="8">
        <v>2.5999999999999999E-3</v>
      </c>
      <c r="I18" s="8">
        <v>0.97369300000000003</v>
      </c>
      <c r="J18" t="s">
        <v>20</v>
      </c>
      <c r="K18" s="8">
        <v>0</v>
      </c>
      <c r="L18" s="8">
        <v>2.5999999999999999E-3</v>
      </c>
      <c r="M18" s="8">
        <v>0.98166600000000004</v>
      </c>
      <c r="N18" s="29" t="s">
        <v>20</v>
      </c>
      <c r="O18" s="29">
        <v>2.5999999999999999E-3</v>
      </c>
      <c r="P18" s="29">
        <v>1.3100000000000001E-2</v>
      </c>
      <c r="Q18" s="29">
        <v>0.84557199999999999</v>
      </c>
      <c r="S18" s="64"/>
      <c r="T18" t="s">
        <v>20</v>
      </c>
      <c r="U18" s="8">
        <v>0</v>
      </c>
      <c r="V18" s="8">
        <v>2.5999999999999999E-3</v>
      </c>
      <c r="W18" s="26">
        <v>0.99745700000000004</v>
      </c>
      <c r="X18" t="s">
        <v>20</v>
      </c>
      <c r="Y18" s="8">
        <v>0</v>
      </c>
      <c r="Z18" s="8">
        <v>2.5999999999999999E-3</v>
      </c>
      <c r="AA18" s="26">
        <v>0.987035</v>
      </c>
      <c r="AB18" t="s">
        <v>20</v>
      </c>
      <c r="AC18" s="8">
        <v>0</v>
      </c>
      <c r="AD18" s="8">
        <v>2.5999999999999999E-3</v>
      </c>
      <c r="AE18" s="26">
        <v>0.978742</v>
      </c>
      <c r="AF18" s="28" t="s">
        <v>20</v>
      </c>
      <c r="AG18" s="29">
        <v>2.5999999999999999E-3</v>
      </c>
      <c r="AH18" s="29">
        <v>1.3100000000000001E-2</v>
      </c>
      <c r="AI18" s="29">
        <v>0.86358299999999999</v>
      </c>
    </row>
    <row r="19" spans="1:35" x14ac:dyDescent="0.25">
      <c r="A19" s="64"/>
      <c r="B19" t="s">
        <v>21</v>
      </c>
      <c r="C19" s="8">
        <v>0</v>
      </c>
      <c r="D19" s="8">
        <v>1.579E-5</v>
      </c>
      <c r="E19" s="8">
        <v>0.99326599999999998</v>
      </c>
      <c r="F19" t="s">
        <v>21</v>
      </c>
      <c r="G19" s="8">
        <v>0</v>
      </c>
      <c r="H19" s="8">
        <v>1.579E-5</v>
      </c>
      <c r="I19" s="8">
        <v>1.006114</v>
      </c>
      <c r="J19" t="s">
        <v>21</v>
      </c>
      <c r="K19" s="8">
        <v>0</v>
      </c>
      <c r="L19" s="8">
        <v>1.579E-5</v>
      </c>
      <c r="M19" s="8">
        <v>0.98799800000000004</v>
      </c>
      <c r="N19" s="29" t="s">
        <v>21</v>
      </c>
      <c r="O19" s="29">
        <v>1.29E-2</v>
      </c>
      <c r="P19" s="29">
        <v>1.2999999999999999E-2</v>
      </c>
      <c r="Q19" s="29">
        <v>0.86219900000000005</v>
      </c>
      <c r="S19" s="64"/>
      <c r="T19" t="s">
        <v>21</v>
      </c>
      <c r="U19" s="8">
        <v>0</v>
      </c>
      <c r="V19" s="8">
        <v>6.4850000000000004E-5</v>
      </c>
      <c r="W19" s="26">
        <v>1.0016929999999999</v>
      </c>
      <c r="X19" t="s">
        <v>21</v>
      </c>
      <c r="Y19" s="8">
        <v>0</v>
      </c>
      <c r="Z19" s="8">
        <v>6.4850000000000004E-5</v>
      </c>
      <c r="AA19" s="26">
        <v>0.98765599999999998</v>
      </c>
      <c r="AB19" t="s">
        <v>21</v>
      </c>
      <c r="AC19" s="8">
        <v>0</v>
      </c>
      <c r="AD19" s="8">
        <v>6.4850000000000004E-5</v>
      </c>
      <c r="AE19" s="26">
        <v>1.0082709999999999</v>
      </c>
      <c r="AF19" s="28" t="s">
        <v>21</v>
      </c>
      <c r="AG19" s="29">
        <v>1.23E-2</v>
      </c>
      <c r="AH19" s="29">
        <v>1.2800000000000001E-2</v>
      </c>
      <c r="AI19" s="29">
        <v>0.87743599999999999</v>
      </c>
    </row>
    <row r="20" spans="1:35" x14ac:dyDescent="0.25">
      <c r="A20" s="64"/>
      <c r="B20" t="s">
        <v>22</v>
      </c>
      <c r="C20" s="8">
        <v>0</v>
      </c>
      <c r="D20" s="8">
        <v>1.9219999999999999E-7</v>
      </c>
      <c r="E20" s="8">
        <v>1.007987</v>
      </c>
      <c r="F20" t="s">
        <v>22</v>
      </c>
      <c r="G20" s="8">
        <v>0</v>
      </c>
      <c r="H20" s="8">
        <v>1.9219999999999999E-7</v>
      </c>
      <c r="I20" s="8">
        <v>1.0072430000000001</v>
      </c>
      <c r="J20" t="s">
        <v>22</v>
      </c>
      <c r="K20" s="8">
        <v>0</v>
      </c>
      <c r="L20" s="8">
        <v>1.9219999999999999E-7</v>
      </c>
      <c r="M20" s="8">
        <v>0.99617100000000003</v>
      </c>
      <c r="N20" s="29" t="s">
        <v>22</v>
      </c>
      <c r="O20" s="29">
        <v>1.29E-2</v>
      </c>
      <c r="P20" s="29">
        <v>1.29E-2</v>
      </c>
      <c r="Q20" s="29">
        <v>0.94253100000000001</v>
      </c>
      <c r="S20" s="64"/>
      <c r="T20" t="s">
        <v>22</v>
      </c>
      <c r="U20" s="8">
        <v>0</v>
      </c>
      <c r="V20" s="8">
        <v>4.8799999999999999E-6</v>
      </c>
      <c r="W20" s="26">
        <v>1.0492669999999999</v>
      </c>
      <c r="X20" t="s">
        <v>22</v>
      </c>
      <c r="Y20" s="8">
        <v>0</v>
      </c>
      <c r="Z20" s="8">
        <v>4.8799999999999999E-6</v>
      </c>
      <c r="AA20" s="26">
        <v>1.0133319999999999</v>
      </c>
      <c r="AB20" t="s">
        <v>22</v>
      </c>
      <c r="AC20" s="8">
        <v>0</v>
      </c>
      <c r="AD20" s="8">
        <v>4.8799999999999999E-6</v>
      </c>
      <c r="AE20" s="26">
        <v>1.026848</v>
      </c>
      <c r="AF20" s="28" t="s">
        <v>22</v>
      </c>
      <c r="AG20" s="29">
        <v>1.23E-2</v>
      </c>
      <c r="AH20" s="29">
        <v>1.23E-2</v>
      </c>
      <c r="AI20" s="29">
        <v>0.93376499999999996</v>
      </c>
    </row>
    <row r="21" spans="1:35" x14ac:dyDescent="0.25">
      <c r="N21" s="29"/>
      <c r="O21" s="29"/>
      <c r="P21" s="29"/>
      <c r="Q21" s="29"/>
      <c r="AF21" s="28"/>
      <c r="AG21" s="29"/>
      <c r="AH21" s="29"/>
      <c r="AI21" s="29"/>
    </row>
    <row r="22" spans="1:35" x14ac:dyDescent="0.25">
      <c r="N22" s="29"/>
      <c r="O22" s="29"/>
      <c r="P22" s="29"/>
      <c r="Q22" s="29"/>
      <c r="AF22" s="28"/>
      <c r="AG22" s="29"/>
      <c r="AH22" s="29"/>
      <c r="AI22" s="29"/>
    </row>
    <row r="23" spans="1:35" x14ac:dyDescent="0.25">
      <c r="A23" s="65" t="s">
        <v>24</v>
      </c>
      <c r="B23" s="70" t="s">
        <v>13</v>
      </c>
      <c r="C23" s="70"/>
      <c r="D23" s="70"/>
      <c r="E23" s="70"/>
      <c r="F23" s="70" t="s">
        <v>14</v>
      </c>
      <c r="G23" s="70"/>
      <c r="H23" s="70"/>
      <c r="I23" s="70"/>
      <c r="J23" s="70" t="s">
        <v>15</v>
      </c>
      <c r="K23" s="70"/>
      <c r="L23" s="70"/>
      <c r="M23" s="70"/>
      <c r="N23" s="71" t="s">
        <v>16</v>
      </c>
      <c r="O23" s="71"/>
      <c r="P23" s="71"/>
      <c r="Q23" s="71"/>
      <c r="S23" s="65" t="s">
        <v>24</v>
      </c>
      <c r="T23" s="70" t="s">
        <v>13</v>
      </c>
      <c r="U23" s="70"/>
      <c r="V23" s="70"/>
      <c r="W23" s="70"/>
      <c r="X23" s="70" t="s">
        <v>14</v>
      </c>
      <c r="Y23" s="70"/>
      <c r="Z23" s="70"/>
      <c r="AA23" s="70"/>
      <c r="AB23" s="70" t="s">
        <v>15</v>
      </c>
      <c r="AC23" s="70"/>
      <c r="AD23" s="70"/>
      <c r="AE23" s="70"/>
      <c r="AF23" s="71" t="s">
        <v>16</v>
      </c>
      <c r="AG23" s="71"/>
      <c r="AH23" s="71"/>
      <c r="AI23" s="71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1" t="s">
        <v>25</v>
      </c>
      <c r="O24" s="71"/>
      <c r="P24" s="71"/>
      <c r="Q24" s="29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1" t="s">
        <v>25</v>
      </c>
      <c r="AG24" s="71"/>
      <c r="AH24" s="71"/>
      <c r="AI24" s="29" t="s">
        <v>19</v>
      </c>
    </row>
    <row r="25" spans="1:35" x14ac:dyDescent="0.25">
      <c r="A25" s="65"/>
      <c r="B25" s="70">
        <v>0</v>
      </c>
      <c r="C25" s="70"/>
      <c r="D25" s="70"/>
      <c r="E25" s="6">
        <v>1.361807</v>
      </c>
      <c r="F25" s="70">
        <v>0</v>
      </c>
      <c r="G25" s="70"/>
      <c r="H25" s="70"/>
      <c r="I25" s="6">
        <v>1.3467100000000001</v>
      </c>
      <c r="J25" s="70">
        <v>0</v>
      </c>
      <c r="K25" s="70"/>
      <c r="L25" s="70"/>
      <c r="M25" s="6">
        <v>1.3467640000000001</v>
      </c>
      <c r="N25" s="71">
        <v>1.29E-2</v>
      </c>
      <c r="O25" s="71"/>
      <c r="P25" s="71"/>
      <c r="Q25" s="29">
        <v>1.658369</v>
      </c>
      <c r="S25" s="65"/>
      <c r="T25" s="12">
        <v>1.9999999999999999E-7</v>
      </c>
      <c r="U25" s="5"/>
      <c r="V25" s="5"/>
      <c r="W25" s="9">
        <v>1.36083</v>
      </c>
      <c r="X25" s="12">
        <v>3.9999999999999998E-7</v>
      </c>
      <c r="Y25" s="5"/>
      <c r="Z25" s="5"/>
      <c r="AA25" s="9">
        <v>1.407422</v>
      </c>
      <c r="AB25" s="12">
        <v>3.9999999999999998E-7</v>
      </c>
      <c r="AC25" s="5"/>
      <c r="AD25" s="5"/>
      <c r="AE25" s="9">
        <v>1.404352</v>
      </c>
      <c r="AF25" s="28">
        <v>1.23E-2</v>
      </c>
      <c r="AG25" s="30"/>
      <c r="AH25" s="30"/>
      <c r="AI25" s="29">
        <v>1.6517269999999999</v>
      </c>
    </row>
    <row r="26" spans="1:35" x14ac:dyDescent="0.25">
      <c r="N26" s="29"/>
      <c r="O26" s="29"/>
      <c r="P26" s="29"/>
      <c r="Q26" s="29"/>
      <c r="AF26" s="28"/>
      <c r="AG26" s="29"/>
      <c r="AH26" s="29"/>
      <c r="AI26" s="29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30"/>
      <c r="O27" s="30"/>
      <c r="P27" s="30"/>
      <c r="Q27" s="30"/>
      <c r="R27" s="7"/>
      <c r="S27" s="7"/>
      <c r="T27" s="7"/>
      <c r="AF27" s="28"/>
      <c r="AG27" s="29"/>
      <c r="AH27" s="29"/>
      <c r="AI27" s="29"/>
    </row>
    <row r="28" spans="1:35" x14ac:dyDescent="0.25">
      <c r="A28" s="1" t="s">
        <v>26</v>
      </c>
      <c r="N28" s="29"/>
      <c r="O28" s="29"/>
      <c r="P28" s="29"/>
      <c r="Q28" s="29"/>
      <c r="S28" s="1" t="s">
        <v>27</v>
      </c>
      <c r="AF28" s="28"/>
      <c r="AG28" s="29"/>
      <c r="AH28" s="29"/>
      <c r="AI28" s="29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1" t="s">
        <v>11</v>
      </c>
      <c r="O29" s="71"/>
      <c r="P29" s="71"/>
      <c r="Q29" s="71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1" t="s">
        <v>11</v>
      </c>
      <c r="AG29" s="71"/>
      <c r="AH29" s="71"/>
      <c r="AI29" s="71"/>
    </row>
    <row r="30" spans="1:35" x14ac:dyDescent="0.25">
      <c r="A30" s="63" t="s">
        <v>12</v>
      </c>
      <c r="B30" s="70" t="s">
        <v>13</v>
      </c>
      <c r="C30" s="70"/>
      <c r="D30" s="70"/>
      <c r="E30" s="70"/>
      <c r="F30" s="70" t="s">
        <v>14</v>
      </c>
      <c r="G30" s="70"/>
      <c r="H30" s="70"/>
      <c r="I30" s="70"/>
      <c r="J30" s="70" t="s">
        <v>15</v>
      </c>
      <c r="K30" s="70"/>
      <c r="L30" s="70"/>
      <c r="M30" s="70"/>
      <c r="N30" s="71" t="s">
        <v>16</v>
      </c>
      <c r="O30" s="71"/>
      <c r="P30" s="71"/>
      <c r="Q30" s="71"/>
      <c r="S30" s="63" t="s">
        <v>12</v>
      </c>
      <c r="T30" s="70" t="s">
        <v>28</v>
      </c>
      <c r="U30" s="70"/>
      <c r="V30" s="70"/>
      <c r="W30" s="70"/>
      <c r="X30" s="70" t="s">
        <v>29</v>
      </c>
      <c r="Y30" s="70"/>
      <c r="Z30" s="70"/>
      <c r="AA30" s="70"/>
      <c r="AB30" s="70" t="s">
        <v>30</v>
      </c>
      <c r="AC30" s="70"/>
      <c r="AD30" s="70"/>
      <c r="AE30" s="70"/>
      <c r="AF30" s="71" t="s">
        <v>16</v>
      </c>
      <c r="AG30" s="71"/>
      <c r="AH30" s="71"/>
      <c r="AI30" s="71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9"/>
      <c r="O31" s="29" t="s">
        <v>17</v>
      </c>
      <c r="P31" s="29" t="s">
        <v>18</v>
      </c>
      <c r="Q31" s="29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8"/>
      <c r="AG31" s="29" t="s">
        <v>17</v>
      </c>
      <c r="AH31" s="29" t="s">
        <v>18</v>
      </c>
      <c r="AI31" s="29" t="s">
        <v>19</v>
      </c>
    </row>
    <row r="32" spans="1:35" x14ac:dyDescent="0.25">
      <c r="A32" s="63"/>
      <c r="B32" t="s">
        <v>20</v>
      </c>
      <c r="C32" s="3">
        <v>0</v>
      </c>
      <c r="D32" s="3">
        <v>2.5999999999999999E-3</v>
      </c>
      <c r="E32" s="3">
        <v>1.0179339999999999</v>
      </c>
      <c r="F32" t="s">
        <v>20</v>
      </c>
      <c r="G32" s="3">
        <v>0</v>
      </c>
      <c r="H32" s="3">
        <v>2.5999999999999999E-3</v>
      </c>
      <c r="I32" s="3">
        <v>1.014346</v>
      </c>
      <c r="J32" t="s">
        <v>20</v>
      </c>
      <c r="K32" s="3">
        <v>0</v>
      </c>
      <c r="L32" s="3">
        <v>2.5999999999999999E-3</v>
      </c>
      <c r="M32" s="3">
        <v>1.015865</v>
      </c>
      <c r="N32" s="29" t="s">
        <v>20</v>
      </c>
      <c r="O32" s="29">
        <v>2.5999999999999999E-3</v>
      </c>
      <c r="P32" s="29">
        <v>1.3100000000000001E-2</v>
      </c>
      <c r="Q32" s="29">
        <v>0.89790599999999998</v>
      </c>
      <c r="S32" s="63"/>
      <c r="T32" t="s">
        <v>20</v>
      </c>
      <c r="U32" s="3">
        <v>0</v>
      </c>
      <c r="V32" s="3">
        <v>2.5999999999999999E-3</v>
      </c>
      <c r="W32" s="3">
        <v>1.0302469999999999</v>
      </c>
      <c r="X32" t="s">
        <v>20</v>
      </c>
      <c r="Y32" s="3">
        <v>0</v>
      </c>
      <c r="Z32" s="3">
        <v>2.5999999999999999E-3</v>
      </c>
      <c r="AA32" s="3">
        <v>1.0286770000000001</v>
      </c>
      <c r="AB32" t="s">
        <v>20</v>
      </c>
      <c r="AC32" s="3">
        <v>0</v>
      </c>
      <c r="AD32" s="3">
        <v>2.5999999999999999E-3</v>
      </c>
      <c r="AE32" s="3">
        <v>1.036637</v>
      </c>
      <c r="AF32" s="28" t="s">
        <v>20</v>
      </c>
      <c r="AG32" s="29">
        <v>2.5999999999999999E-3</v>
      </c>
      <c r="AH32" s="29">
        <v>1.3100000000000001E-2</v>
      </c>
      <c r="AI32" s="29">
        <v>0.89291900000000002</v>
      </c>
    </row>
    <row r="33" spans="1:35" x14ac:dyDescent="0.25">
      <c r="A33" s="63"/>
      <c r="B33" t="s">
        <v>21</v>
      </c>
      <c r="C33" s="3">
        <v>0</v>
      </c>
      <c r="D33" s="3">
        <v>1.964E-4</v>
      </c>
      <c r="E33" s="3">
        <v>1.0414639999999999</v>
      </c>
      <c r="F33" t="s">
        <v>21</v>
      </c>
      <c r="G33" s="3">
        <v>0</v>
      </c>
      <c r="H33" s="3">
        <v>1.964E-4</v>
      </c>
      <c r="I33" s="3">
        <v>1.0331779999999999</v>
      </c>
      <c r="J33" t="s">
        <v>21</v>
      </c>
      <c r="K33" s="3">
        <v>0</v>
      </c>
      <c r="L33" s="3">
        <v>1.964E-4</v>
      </c>
      <c r="M33" s="3">
        <v>1.0548519999999999</v>
      </c>
      <c r="N33" s="29" t="s">
        <v>21</v>
      </c>
      <c r="O33" s="29">
        <v>1.0500000000000001E-2</v>
      </c>
      <c r="P33" s="29">
        <v>1.2200000000000001E-2</v>
      </c>
      <c r="Q33" s="29">
        <v>0.91591500000000003</v>
      </c>
      <c r="S33" s="63"/>
      <c r="T33" t="s">
        <v>21</v>
      </c>
      <c r="U33" s="3">
        <v>0</v>
      </c>
      <c r="V33" s="3">
        <v>5.0279999999999997E-4</v>
      </c>
      <c r="W33" s="3">
        <v>1.0472170000000001</v>
      </c>
      <c r="X33" t="s">
        <v>21</v>
      </c>
      <c r="Y33" s="3">
        <v>0</v>
      </c>
      <c r="Z33" s="3">
        <v>5.0279999999999997E-4</v>
      </c>
      <c r="AA33" s="3">
        <v>1.0474650000000001</v>
      </c>
      <c r="AB33" t="s">
        <v>21</v>
      </c>
      <c r="AC33" s="3">
        <v>0</v>
      </c>
      <c r="AD33" s="3">
        <v>5.0279999999999997E-4</v>
      </c>
      <c r="AE33" s="3">
        <v>1.0524849999999999</v>
      </c>
      <c r="AF33" s="28" t="s">
        <v>21</v>
      </c>
      <c r="AG33" s="29">
        <v>6.4000000000000003E-3</v>
      </c>
      <c r="AH33" s="29">
        <v>1.0800000000000001E-2</v>
      </c>
      <c r="AI33" s="29">
        <v>0.91790000000000005</v>
      </c>
    </row>
    <row r="34" spans="1:35" x14ac:dyDescent="0.25">
      <c r="A34" s="63"/>
      <c r="B34" t="s">
        <v>22</v>
      </c>
      <c r="C34" s="3">
        <v>0</v>
      </c>
      <c r="D34" s="3">
        <v>4.0899999999999998E-5</v>
      </c>
      <c r="E34" s="3">
        <v>1.045445</v>
      </c>
      <c r="F34" t="s">
        <v>22</v>
      </c>
      <c r="G34" s="3">
        <v>0</v>
      </c>
      <c r="H34" s="3">
        <v>4.0899999999999998E-5</v>
      </c>
      <c r="I34" s="3">
        <v>1.0466059999999999</v>
      </c>
      <c r="J34" t="s">
        <v>22</v>
      </c>
      <c r="K34" s="3">
        <v>0</v>
      </c>
      <c r="L34" s="3">
        <v>4.0899999999999998E-5</v>
      </c>
      <c r="M34" s="3">
        <v>1.058047</v>
      </c>
      <c r="N34" s="29" t="s">
        <v>22</v>
      </c>
      <c r="O34" s="29">
        <v>1.09E-2</v>
      </c>
      <c r="P34" s="29">
        <v>1.1299999999999999E-2</v>
      </c>
      <c r="Q34" s="29">
        <v>0.92364100000000005</v>
      </c>
      <c r="S34" s="63"/>
      <c r="T34" t="s">
        <v>22</v>
      </c>
      <c r="U34" s="3">
        <v>0</v>
      </c>
      <c r="V34" s="3">
        <v>2.0460000000000001E-4</v>
      </c>
      <c r="W34" s="3">
        <v>1.069834</v>
      </c>
      <c r="X34" t="s">
        <v>22</v>
      </c>
      <c r="Y34" s="3">
        <v>0</v>
      </c>
      <c r="Z34" s="3">
        <v>2.0460000000000001E-4</v>
      </c>
      <c r="AA34" s="3">
        <v>1.0523830000000001</v>
      </c>
      <c r="AB34" t="s">
        <v>22</v>
      </c>
      <c r="AC34" s="3">
        <v>0</v>
      </c>
      <c r="AD34" s="3">
        <v>2.0460000000000001E-4</v>
      </c>
      <c r="AE34" s="3">
        <v>1.0398540000000001</v>
      </c>
      <c r="AF34" s="28" t="s">
        <v>22</v>
      </c>
      <c r="AG34" s="29">
        <v>8.2000000000000007E-3</v>
      </c>
      <c r="AH34" s="29">
        <v>9.4999999999999998E-3</v>
      </c>
      <c r="AI34" s="29">
        <v>0.92244400000000004</v>
      </c>
    </row>
    <row r="35" spans="1:35" x14ac:dyDescent="0.25">
      <c r="N35" s="29"/>
      <c r="O35" s="29"/>
      <c r="P35" s="29"/>
      <c r="Q35" s="29"/>
      <c r="AF35" s="28"/>
      <c r="AG35" s="29"/>
      <c r="AH35" s="29"/>
      <c r="AI35" s="29"/>
    </row>
    <row r="36" spans="1:35" x14ac:dyDescent="0.25">
      <c r="N36" s="29"/>
      <c r="O36" s="29"/>
      <c r="P36" s="29"/>
      <c r="Q36" s="29"/>
      <c r="AF36" s="28"/>
      <c r="AG36" s="29"/>
      <c r="AH36" s="29"/>
      <c r="AI36" s="29"/>
    </row>
    <row r="37" spans="1:35" x14ac:dyDescent="0.25">
      <c r="A37" s="64" t="s">
        <v>23</v>
      </c>
      <c r="B37" s="70" t="s">
        <v>13</v>
      </c>
      <c r="C37" s="70"/>
      <c r="D37" s="70"/>
      <c r="E37" s="70"/>
      <c r="F37" s="70" t="s">
        <v>14</v>
      </c>
      <c r="G37" s="70"/>
      <c r="H37" s="70"/>
      <c r="I37" s="70"/>
      <c r="J37" s="70" t="s">
        <v>15</v>
      </c>
      <c r="K37" s="70"/>
      <c r="L37" s="70"/>
      <c r="M37" s="70"/>
      <c r="N37" s="71" t="s">
        <v>16</v>
      </c>
      <c r="O37" s="71"/>
      <c r="P37" s="71"/>
      <c r="Q37" s="71"/>
      <c r="S37" s="64" t="s">
        <v>23</v>
      </c>
      <c r="T37" s="70" t="s">
        <v>28</v>
      </c>
      <c r="U37" s="70"/>
      <c r="V37" s="70"/>
      <c r="W37" s="70"/>
      <c r="X37" s="70" t="s">
        <v>29</v>
      </c>
      <c r="Y37" s="70"/>
      <c r="Z37" s="70"/>
      <c r="AA37" s="70"/>
      <c r="AB37" s="70" t="s">
        <v>30</v>
      </c>
      <c r="AC37" s="70"/>
      <c r="AD37" s="70"/>
      <c r="AE37" s="70"/>
      <c r="AF37" s="71" t="s">
        <v>16</v>
      </c>
      <c r="AG37" s="71"/>
      <c r="AH37" s="71"/>
      <c r="AI37" s="71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29"/>
      <c r="O38" s="29" t="s">
        <v>17</v>
      </c>
      <c r="P38" s="29" t="s">
        <v>18</v>
      </c>
      <c r="Q38" s="29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28"/>
      <c r="AG38" s="29" t="s">
        <v>17</v>
      </c>
      <c r="AH38" s="29" t="s">
        <v>18</v>
      </c>
      <c r="AI38" s="29" t="s">
        <v>19</v>
      </c>
    </row>
    <row r="39" spans="1:35" x14ac:dyDescent="0.25">
      <c r="A39" s="64"/>
      <c r="B39" t="s">
        <v>20</v>
      </c>
      <c r="C39" s="8">
        <v>0</v>
      </c>
      <c r="D39" s="8">
        <v>2.5999999999999999E-3</v>
      </c>
      <c r="E39" s="8">
        <v>0.979298</v>
      </c>
      <c r="F39" t="s">
        <v>20</v>
      </c>
      <c r="G39" s="8">
        <v>0</v>
      </c>
      <c r="H39" s="8">
        <v>2.5999999999999999E-3</v>
      </c>
      <c r="I39" s="8">
        <v>0.97899800000000003</v>
      </c>
      <c r="J39" t="s">
        <v>20</v>
      </c>
      <c r="K39" s="8">
        <v>0</v>
      </c>
      <c r="L39" s="8">
        <v>2.5999999999999999E-3</v>
      </c>
      <c r="M39" s="8">
        <v>0.97811099999999995</v>
      </c>
      <c r="N39" s="29" t="s">
        <v>20</v>
      </c>
      <c r="O39" s="29">
        <v>2.5999999999999999E-3</v>
      </c>
      <c r="P39" s="29">
        <v>1.3100000000000001E-2</v>
      </c>
      <c r="Q39" s="29">
        <v>0.86556500000000003</v>
      </c>
      <c r="R39" s="17"/>
      <c r="S39" s="64"/>
      <c r="T39" t="s">
        <v>20</v>
      </c>
      <c r="U39" s="8">
        <v>0</v>
      </c>
      <c r="V39" s="8">
        <v>2.5999999999999999E-3</v>
      </c>
      <c r="W39" s="8">
        <v>0.99552300000000005</v>
      </c>
      <c r="X39" t="s">
        <v>20</v>
      </c>
      <c r="Y39" s="8">
        <v>0</v>
      </c>
      <c r="Z39" s="8">
        <v>2.5999999999999999E-3</v>
      </c>
      <c r="AA39" s="8">
        <v>0.99795400000000001</v>
      </c>
      <c r="AB39" t="s">
        <v>20</v>
      </c>
      <c r="AC39" s="8">
        <v>0</v>
      </c>
      <c r="AD39" s="8">
        <v>2.5999999999999999E-3</v>
      </c>
      <c r="AE39" s="8">
        <v>0.98652099999999998</v>
      </c>
      <c r="AF39" s="28" t="s">
        <v>20</v>
      </c>
      <c r="AG39" s="29">
        <v>2.5999999999999999E-3</v>
      </c>
      <c r="AH39" s="29">
        <v>1.3100000000000001E-2</v>
      </c>
      <c r="AI39" s="29">
        <v>0.89820299999999997</v>
      </c>
    </row>
    <row r="40" spans="1:35" x14ac:dyDescent="0.25">
      <c r="A40" s="64"/>
      <c r="B40" t="s">
        <v>21</v>
      </c>
      <c r="C40" s="8">
        <v>0</v>
      </c>
      <c r="D40" s="8">
        <v>1.964E-4</v>
      </c>
      <c r="E40" s="8">
        <v>0.98937600000000003</v>
      </c>
      <c r="F40" t="s">
        <v>21</v>
      </c>
      <c r="G40" s="8">
        <v>0</v>
      </c>
      <c r="H40" s="8">
        <v>1.964E-4</v>
      </c>
      <c r="I40" s="8">
        <v>1.0033589999999999</v>
      </c>
      <c r="J40" t="s">
        <v>21</v>
      </c>
      <c r="K40" s="8">
        <v>0</v>
      </c>
      <c r="L40" s="8">
        <v>1.964E-4</v>
      </c>
      <c r="M40" s="8">
        <v>0.99641500000000005</v>
      </c>
      <c r="N40" s="29" t="s">
        <v>21</v>
      </c>
      <c r="O40" s="29">
        <v>1.0500000000000001E-2</v>
      </c>
      <c r="P40" s="29">
        <v>1.2200000000000001E-2</v>
      </c>
      <c r="Q40" s="29">
        <v>0.87607900000000005</v>
      </c>
      <c r="S40" s="64"/>
      <c r="T40" t="s">
        <v>21</v>
      </c>
      <c r="U40" s="8">
        <v>0</v>
      </c>
      <c r="V40" s="8">
        <v>5.0279999999999997E-4</v>
      </c>
      <c r="W40" s="8">
        <v>1.0006170000000001</v>
      </c>
      <c r="X40" t="s">
        <v>21</v>
      </c>
      <c r="Y40" s="8">
        <v>0</v>
      </c>
      <c r="Z40" s="8">
        <v>5.0279999999999997E-4</v>
      </c>
      <c r="AA40" s="8">
        <v>1.0013810000000001</v>
      </c>
      <c r="AB40" t="s">
        <v>21</v>
      </c>
      <c r="AC40" s="8">
        <v>0</v>
      </c>
      <c r="AD40" s="8">
        <v>5.0279999999999997E-4</v>
      </c>
      <c r="AE40" s="8">
        <v>0.99240300000000004</v>
      </c>
      <c r="AF40" s="28" t="s">
        <v>21</v>
      </c>
      <c r="AG40" s="29">
        <v>6.6E-3</v>
      </c>
      <c r="AH40" s="29">
        <v>1.0699999999999999E-2</v>
      </c>
      <c r="AI40" s="29">
        <v>0.88311200000000001</v>
      </c>
    </row>
    <row r="41" spans="1:35" x14ac:dyDescent="0.25">
      <c r="A41" s="64"/>
      <c r="B41" t="s">
        <v>22</v>
      </c>
      <c r="C41" s="8">
        <v>0</v>
      </c>
      <c r="D41" s="8">
        <v>4.0899999999999998E-5</v>
      </c>
      <c r="E41" s="8">
        <v>1.0039549999999999</v>
      </c>
      <c r="F41" t="s">
        <v>22</v>
      </c>
      <c r="G41" s="8">
        <v>0</v>
      </c>
      <c r="H41" s="8">
        <v>4.0899999999999998E-5</v>
      </c>
      <c r="I41" s="8">
        <v>1.004367</v>
      </c>
      <c r="J41" t="s">
        <v>22</v>
      </c>
      <c r="K41" s="8">
        <v>0</v>
      </c>
      <c r="L41" s="8">
        <v>4.0899999999999998E-5</v>
      </c>
      <c r="M41" s="8">
        <v>1.0119899999999999</v>
      </c>
      <c r="N41" s="29" t="s">
        <v>22</v>
      </c>
      <c r="O41" s="29">
        <v>1.09E-2</v>
      </c>
      <c r="P41" s="29">
        <v>1.1299999999999999E-2</v>
      </c>
      <c r="Q41" s="29">
        <v>0.94305899999999998</v>
      </c>
      <c r="S41" s="64"/>
      <c r="T41" t="s">
        <v>22</v>
      </c>
      <c r="U41" s="8">
        <v>0</v>
      </c>
      <c r="V41" s="8">
        <v>2.0460000000000001E-4</v>
      </c>
      <c r="W41" s="8">
        <v>1.017093</v>
      </c>
      <c r="X41" t="s">
        <v>22</v>
      </c>
      <c r="Y41" s="8">
        <v>0</v>
      </c>
      <c r="Z41" s="8">
        <v>2.0460000000000001E-4</v>
      </c>
      <c r="AA41" s="8">
        <v>1.0063200000000001</v>
      </c>
      <c r="AB41" t="s">
        <v>22</v>
      </c>
      <c r="AC41" s="8">
        <v>0</v>
      </c>
      <c r="AD41" s="8">
        <v>2.0460000000000001E-4</v>
      </c>
      <c r="AE41" s="8">
        <v>1.0045280000000001</v>
      </c>
      <c r="AF41" s="28" t="s">
        <v>22</v>
      </c>
      <c r="AG41" s="29">
        <v>8.2000000000000007E-3</v>
      </c>
      <c r="AH41" s="29">
        <v>9.4999999999999998E-3</v>
      </c>
      <c r="AI41" s="29">
        <v>0.95972000000000002</v>
      </c>
    </row>
    <row r="42" spans="1:35" x14ac:dyDescent="0.25">
      <c r="N42" s="29"/>
      <c r="O42" s="29"/>
      <c r="P42" s="29"/>
      <c r="Q42" s="29"/>
      <c r="AF42" s="28"/>
      <c r="AG42" s="29"/>
      <c r="AH42" s="29"/>
      <c r="AI42" s="29"/>
    </row>
    <row r="43" spans="1:35" x14ac:dyDescent="0.25">
      <c r="N43" s="29"/>
      <c r="O43" s="29"/>
      <c r="P43" s="29"/>
      <c r="Q43" s="29"/>
      <c r="AF43" s="28"/>
      <c r="AG43" s="29"/>
      <c r="AH43" s="29"/>
      <c r="AI43" s="29"/>
    </row>
    <row r="44" spans="1:35" x14ac:dyDescent="0.25">
      <c r="A44" s="65" t="s">
        <v>24</v>
      </c>
      <c r="B44" s="70" t="s">
        <v>13</v>
      </c>
      <c r="C44" s="70"/>
      <c r="D44" s="70"/>
      <c r="E44" s="70"/>
      <c r="F44" s="70" t="s">
        <v>14</v>
      </c>
      <c r="G44" s="70"/>
      <c r="H44" s="70"/>
      <c r="I44" s="70"/>
      <c r="J44" s="70" t="s">
        <v>15</v>
      </c>
      <c r="K44" s="70"/>
      <c r="L44" s="70"/>
      <c r="M44" s="70"/>
      <c r="N44" s="71" t="s">
        <v>16</v>
      </c>
      <c r="O44" s="71"/>
      <c r="P44" s="71"/>
      <c r="Q44" s="71"/>
      <c r="S44" s="65" t="s">
        <v>24</v>
      </c>
      <c r="T44" s="70" t="s">
        <v>28</v>
      </c>
      <c r="U44" s="70"/>
      <c r="V44" s="70"/>
      <c r="W44" s="70"/>
      <c r="X44" s="70" t="s">
        <v>29</v>
      </c>
      <c r="Y44" s="70"/>
      <c r="Z44" s="70"/>
      <c r="AA44" s="70"/>
      <c r="AB44" s="70" t="s">
        <v>30</v>
      </c>
      <c r="AC44" s="70"/>
      <c r="AD44" s="70"/>
      <c r="AE44" s="70"/>
      <c r="AF44" s="71" t="s">
        <v>16</v>
      </c>
      <c r="AG44" s="71"/>
      <c r="AH44" s="71"/>
      <c r="AI44" s="71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1" t="s">
        <v>25</v>
      </c>
      <c r="O45" s="71"/>
      <c r="P45" s="71"/>
      <c r="Q45" s="29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1" t="s">
        <v>25</v>
      </c>
      <c r="AG45" s="71"/>
      <c r="AH45" s="71"/>
      <c r="AI45" s="29" t="s">
        <v>19</v>
      </c>
    </row>
    <row r="46" spans="1:35" x14ac:dyDescent="0.25">
      <c r="A46" s="65"/>
      <c r="B46" s="12">
        <v>6.9999999999999999E-6</v>
      </c>
      <c r="C46" s="5"/>
      <c r="D46" s="5"/>
      <c r="E46" s="9">
        <v>1.367556</v>
      </c>
      <c r="F46" s="12">
        <v>7.6000000000000001E-6</v>
      </c>
      <c r="G46" s="5"/>
      <c r="H46" s="5"/>
      <c r="I46" s="9">
        <v>1.372004</v>
      </c>
      <c r="J46" s="12">
        <v>1.0200000000000001E-5</v>
      </c>
      <c r="K46" s="5"/>
      <c r="L46" s="5"/>
      <c r="M46" s="9">
        <v>1.3524020000000001</v>
      </c>
      <c r="N46" s="30">
        <v>1.11E-2</v>
      </c>
      <c r="O46" s="30"/>
      <c r="P46" s="30"/>
      <c r="Q46" s="29">
        <v>1.6319239999999999</v>
      </c>
      <c r="S46" s="65"/>
      <c r="T46" s="12">
        <v>7.2899999999999997E-5</v>
      </c>
      <c r="U46" s="5"/>
      <c r="V46" s="5"/>
      <c r="W46" s="9">
        <v>1.3414809999999999</v>
      </c>
      <c r="X46" s="12">
        <v>9.1199999999999994E-5</v>
      </c>
      <c r="Y46" s="5"/>
      <c r="Z46" s="5"/>
      <c r="AA46" s="9">
        <v>1.3310360000000001</v>
      </c>
      <c r="AB46" s="12">
        <v>1.109E-4</v>
      </c>
      <c r="AC46" s="5"/>
      <c r="AD46" s="5"/>
      <c r="AE46" s="9">
        <v>1.3443240000000001</v>
      </c>
      <c r="AF46" s="28">
        <v>8.8999999999999999E-3</v>
      </c>
      <c r="AG46" s="30"/>
      <c r="AH46" s="30"/>
      <c r="AI46" s="29">
        <v>1.642242</v>
      </c>
    </row>
    <row r="47" spans="1:35" x14ac:dyDescent="0.25">
      <c r="N47" s="29"/>
      <c r="O47" s="29"/>
      <c r="P47" s="29"/>
      <c r="Q47" s="29"/>
    </row>
    <row r="48" spans="1:35" x14ac:dyDescent="0.25">
      <c r="A48" s="1" t="s">
        <v>31</v>
      </c>
      <c r="N48" s="29"/>
      <c r="O48" s="29"/>
      <c r="P48" s="29"/>
      <c r="Q48" s="29"/>
      <c r="R48" s="31"/>
    </row>
    <row r="49" spans="1:18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1" t="s">
        <v>11</v>
      </c>
      <c r="O49" s="71"/>
      <c r="P49" s="71"/>
      <c r="Q49" s="71"/>
      <c r="R49" s="31"/>
    </row>
    <row r="50" spans="1:18" x14ac:dyDescent="0.25">
      <c r="A50" s="63" t="s">
        <v>12</v>
      </c>
      <c r="B50" s="70" t="s">
        <v>13</v>
      </c>
      <c r="C50" s="70"/>
      <c r="D50" s="70"/>
      <c r="E50" s="70"/>
      <c r="F50" s="70" t="s">
        <v>14</v>
      </c>
      <c r="G50" s="70"/>
      <c r="H50" s="70"/>
      <c r="I50" s="70"/>
      <c r="J50" s="70" t="s">
        <v>15</v>
      </c>
      <c r="K50" s="70"/>
      <c r="L50" s="70"/>
      <c r="M50" s="70"/>
      <c r="N50" s="71" t="s">
        <v>16</v>
      </c>
      <c r="O50" s="71"/>
      <c r="P50" s="71"/>
      <c r="Q50" s="71"/>
    </row>
    <row r="51" spans="1:18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9"/>
      <c r="O51" s="29" t="s">
        <v>17</v>
      </c>
      <c r="P51" s="29" t="s">
        <v>18</v>
      </c>
      <c r="Q51" s="29" t="s">
        <v>19</v>
      </c>
    </row>
    <row r="52" spans="1:18" x14ac:dyDescent="0.25">
      <c r="A52" s="63"/>
      <c r="B52" t="s">
        <v>20</v>
      </c>
      <c r="C52" s="3">
        <v>0</v>
      </c>
      <c r="D52" s="3">
        <v>2.5999999999999999E-3</v>
      </c>
      <c r="E52" s="3">
        <v>1.028187</v>
      </c>
      <c r="F52" t="s">
        <v>20</v>
      </c>
      <c r="G52" s="3">
        <v>0</v>
      </c>
      <c r="H52" s="3">
        <v>2.5999999999999999E-3</v>
      </c>
      <c r="I52" s="3">
        <v>1.0062880000000001</v>
      </c>
      <c r="J52" t="s">
        <v>20</v>
      </c>
      <c r="K52" s="3">
        <v>0</v>
      </c>
      <c r="L52" s="3">
        <v>2.5999999999999999E-3</v>
      </c>
      <c r="M52" s="3">
        <v>1.0245979999999999</v>
      </c>
      <c r="N52" s="29" t="s">
        <v>20</v>
      </c>
      <c r="O52" s="29">
        <v>2.5999999999999999E-3</v>
      </c>
      <c r="P52" s="29">
        <v>1.3100000000000001E-2</v>
      </c>
      <c r="Q52" s="29">
        <v>0.89981599999999995</v>
      </c>
    </row>
    <row r="53" spans="1:18" x14ac:dyDescent="0.25">
      <c r="A53" s="63"/>
      <c r="B53" t="s">
        <v>21</v>
      </c>
      <c r="C53" s="3">
        <v>0</v>
      </c>
      <c r="D53" s="3">
        <v>1.2999999999999999E-3</v>
      </c>
      <c r="E53" s="3">
        <v>1.0375989999999999</v>
      </c>
      <c r="F53" t="s">
        <v>21</v>
      </c>
      <c r="G53" s="3">
        <v>0</v>
      </c>
      <c r="H53" s="3">
        <v>1.2999999999999999E-3</v>
      </c>
      <c r="I53" s="3">
        <v>1.040953</v>
      </c>
      <c r="J53" t="s">
        <v>21</v>
      </c>
      <c r="K53" s="3">
        <v>0</v>
      </c>
      <c r="L53" s="3">
        <v>1.2999999999999999E-3</v>
      </c>
      <c r="M53" s="3">
        <v>1.0328820000000001</v>
      </c>
      <c r="N53" s="29" t="s">
        <v>21</v>
      </c>
      <c r="O53" s="29">
        <v>3.5999999999999999E-3</v>
      </c>
      <c r="P53" s="29">
        <v>7.3000000000000001E-3</v>
      </c>
      <c r="Q53" s="29">
        <v>0.91755600000000004</v>
      </c>
    </row>
    <row r="54" spans="1:18" x14ac:dyDescent="0.25">
      <c r="A54" s="63"/>
      <c r="B54" t="s">
        <v>22</v>
      </c>
      <c r="C54" s="3">
        <v>1.3799999999999999E-4</v>
      </c>
      <c r="D54" s="3">
        <v>8.8159999999999996E-4</v>
      </c>
      <c r="E54" s="3">
        <v>1.046848</v>
      </c>
      <c r="F54" t="s">
        <v>22</v>
      </c>
      <c r="G54" s="3">
        <v>1.3799999999999999E-4</v>
      </c>
      <c r="H54" s="3">
        <v>8.8159999999999996E-4</v>
      </c>
      <c r="I54" s="3">
        <v>1.064948</v>
      </c>
      <c r="J54" t="s">
        <v>22</v>
      </c>
      <c r="K54" s="3">
        <v>1.3799999999999999E-4</v>
      </c>
      <c r="L54" s="3">
        <v>8.8159999999999996E-4</v>
      </c>
      <c r="M54" s="13">
        <v>1.1025849999999999</v>
      </c>
      <c r="N54" s="29" t="s">
        <v>22</v>
      </c>
      <c r="O54" s="29">
        <v>4.7000000000000002E-3</v>
      </c>
      <c r="P54" s="29">
        <v>6.4000000000000003E-3</v>
      </c>
      <c r="Q54" s="29">
        <v>0.92989699999999997</v>
      </c>
    </row>
    <row r="55" spans="1:18" x14ac:dyDescent="0.25">
      <c r="N55" s="29"/>
      <c r="O55" s="29"/>
      <c r="P55" s="29"/>
      <c r="Q55" s="29"/>
    </row>
    <row r="56" spans="1:18" x14ac:dyDescent="0.25">
      <c r="N56" s="29"/>
      <c r="O56" s="29"/>
      <c r="P56" s="29"/>
      <c r="Q56" s="29"/>
    </row>
    <row r="57" spans="1:18" x14ac:dyDescent="0.25">
      <c r="A57" s="64" t="s">
        <v>23</v>
      </c>
      <c r="B57" s="70" t="s">
        <v>13</v>
      </c>
      <c r="C57" s="70"/>
      <c r="D57" s="70"/>
      <c r="E57" s="70"/>
      <c r="F57" s="70" t="s">
        <v>14</v>
      </c>
      <c r="G57" s="70"/>
      <c r="H57" s="70"/>
      <c r="I57" s="70"/>
      <c r="J57" s="70" t="s">
        <v>15</v>
      </c>
      <c r="K57" s="70"/>
      <c r="L57" s="70"/>
      <c r="M57" s="70"/>
      <c r="N57" s="71" t="s">
        <v>16</v>
      </c>
      <c r="O57" s="71"/>
      <c r="P57" s="71"/>
      <c r="Q57" s="71"/>
    </row>
    <row r="58" spans="1:18" x14ac:dyDescent="0.25">
      <c r="A58" s="64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29"/>
      <c r="O58" s="29" t="s">
        <v>17</v>
      </c>
      <c r="P58" s="29" t="s">
        <v>18</v>
      </c>
      <c r="Q58" s="29" t="s">
        <v>19</v>
      </c>
    </row>
    <row r="59" spans="1:18" x14ac:dyDescent="0.25">
      <c r="A59" s="64"/>
      <c r="B59" t="s">
        <v>20</v>
      </c>
      <c r="C59" s="8">
        <v>0</v>
      </c>
      <c r="D59" s="8">
        <v>2.5999999999999999E-3</v>
      </c>
      <c r="E59" s="8">
        <v>0.97919199999999995</v>
      </c>
      <c r="F59" t="s">
        <v>20</v>
      </c>
      <c r="G59" s="8">
        <v>0</v>
      </c>
      <c r="H59" s="8">
        <v>2.5999999999999999E-3</v>
      </c>
      <c r="I59" s="8">
        <v>0.97425099999999998</v>
      </c>
      <c r="J59" t="s">
        <v>20</v>
      </c>
      <c r="K59" s="8">
        <v>0</v>
      </c>
      <c r="L59" s="8">
        <v>2.5999999999999999E-3</v>
      </c>
      <c r="M59" s="8">
        <v>0.98723300000000003</v>
      </c>
      <c r="N59" s="29" t="s">
        <v>20</v>
      </c>
      <c r="O59" s="29">
        <v>2.5999999999999999E-3</v>
      </c>
      <c r="P59" s="29">
        <v>1.3100000000000001E-2</v>
      </c>
      <c r="Q59" s="29">
        <v>0.871896</v>
      </c>
    </row>
    <row r="60" spans="1:18" x14ac:dyDescent="0.25">
      <c r="A60" s="64"/>
      <c r="B60" t="s">
        <v>21</v>
      </c>
      <c r="C60" s="8">
        <v>0</v>
      </c>
      <c r="D60" s="8">
        <v>1.2999999999999999E-3</v>
      </c>
      <c r="E60" s="8">
        <v>1.0002949999999999</v>
      </c>
      <c r="F60" t="s">
        <v>21</v>
      </c>
      <c r="G60" s="8">
        <v>0</v>
      </c>
      <c r="H60" s="8">
        <v>1.2999999999999999E-3</v>
      </c>
      <c r="I60" s="8">
        <v>1.0139309999999999</v>
      </c>
      <c r="J60" t="s">
        <v>21</v>
      </c>
      <c r="K60" s="8">
        <v>0</v>
      </c>
      <c r="L60" s="8">
        <v>1.2999999999999999E-3</v>
      </c>
      <c r="M60" s="8">
        <v>0.99224599999999996</v>
      </c>
      <c r="N60" s="29" t="s">
        <v>21</v>
      </c>
      <c r="O60" s="29">
        <v>3.8999999999999998E-3</v>
      </c>
      <c r="P60" s="29">
        <v>7.1000000000000004E-3</v>
      </c>
      <c r="Q60" s="29">
        <v>0.882772</v>
      </c>
    </row>
    <row r="61" spans="1:18" x14ac:dyDescent="0.25">
      <c r="A61" s="64"/>
      <c r="B61" t="s">
        <v>22</v>
      </c>
      <c r="C61" s="8">
        <v>1.3799999999999999E-4</v>
      </c>
      <c r="D61" s="24">
        <v>8.8159999999999996E-4</v>
      </c>
      <c r="E61" s="8">
        <v>1.002057</v>
      </c>
      <c r="F61" t="s">
        <v>22</v>
      </c>
      <c r="G61" s="8">
        <v>1.3799999999999999E-4</v>
      </c>
      <c r="H61" s="24">
        <v>8.8159999999999996E-4</v>
      </c>
      <c r="I61" s="8">
        <v>1.0189900000000001</v>
      </c>
      <c r="J61" t="s">
        <v>22</v>
      </c>
      <c r="K61" s="8">
        <v>1.3799999999999999E-4</v>
      </c>
      <c r="L61" s="24">
        <v>8.8159999999999996E-4</v>
      </c>
      <c r="M61" s="25">
        <v>0.99575899999999995</v>
      </c>
      <c r="N61" s="29" t="s">
        <v>22</v>
      </c>
      <c r="O61" s="29">
        <v>4.8999999999999998E-3</v>
      </c>
      <c r="P61" s="29">
        <v>6.0000000000000001E-3</v>
      </c>
      <c r="Q61" s="29">
        <v>0.98008399999999996</v>
      </c>
    </row>
    <row r="62" spans="1:18" x14ac:dyDescent="0.25">
      <c r="N62" s="29"/>
      <c r="O62" s="29"/>
      <c r="P62" s="29"/>
      <c r="Q62" s="29"/>
    </row>
    <row r="63" spans="1:18" x14ac:dyDescent="0.25">
      <c r="N63" s="29"/>
      <c r="O63" s="29"/>
      <c r="P63" s="29"/>
      <c r="Q63" s="29"/>
    </row>
    <row r="64" spans="1:18" x14ac:dyDescent="0.25">
      <c r="A64" s="65" t="s">
        <v>24</v>
      </c>
      <c r="B64" s="70" t="s">
        <v>13</v>
      </c>
      <c r="C64" s="70"/>
      <c r="D64" s="70"/>
      <c r="E64" s="70"/>
      <c r="F64" s="70" t="s">
        <v>14</v>
      </c>
      <c r="G64" s="70"/>
      <c r="H64" s="70"/>
      <c r="I64" s="70"/>
      <c r="J64" s="70" t="s">
        <v>15</v>
      </c>
      <c r="K64" s="70"/>
      <c r="L64" s="70"/>
      <c r="M64" s="70"/>
      <c r="N64" s="71" t="s">
        <v>16</v>
      </c>
      <c r="O64" s="71"/>
      <c r="P64" s="71"/>
      <c r="Q64" s="71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1" t="s">
        <v>25</v>
      </c>
      <c r="O65" s="71"/>
      <c r="P65" s="71"/>
      <c r="Q65" s="29" t="s">
        <v>19</v>
      </c>
    </row>
    <row r="66" spans="1:27" x14ac:dyDescent="0.25">
      <c r="A66" s="65"/>
      <c r="B66" s="12">
        <v>5.5179999999999997E-4</v>
      </c>
      <c r="C66" s="5"/>
      <c r="D66" s="5"/>
      <c r="E66" s="9">
        <v>1.3326469999999999</v>
      </c>
      <c r="F66" s="5"/>
      <c r="G66" s="12">
        <v>6.2489999999999996E-4</v>
      </c>
      <c r="H66" s="5"/>
      <c r="I66" s="9">
        <v>1.339359</v>
      </c>
      <c r="J66" s="15">
        <v>7.3740000000000003E-4</v>
      </c>
      <c r="K66" s="5"/>
      <c r="L66" s="5"/>
      <c r="M66" s="14">
        <v>1.331596</v>
      </c>
      <c r="N66" s="30">
        <v>5.5999999999999999E-3</v>
      </c>
      <c r="O66" s="30"/>
      <c r="P66" s="30"/>
      <c r="Q66" s="29">
        <v>1.707891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2.0355600000000003</v>
      </c>
      <c r="I73">
        <f t="shared" ref="I73:I75" si="3">0.05*G18+(1-0.05)*C18</f>
        <v>0</v>
      </c>
      <c r="J73">
        <f t="shared" ref="J73:J75" si="4">0.05*H18+(1-0.05)*D18</f>
        <v>2.5999999999999999E-3</v>
      </c>
      <c r="K73">
        <f t="shared" ref="K73:K75" si="5">I18+E18</f>
        <v>1.9739400000000002</v>
      </c>
      <c r="L73">
        <f>0.05*F25+(1-0.05)*B25</f>
        <v>0</v>
      </c>
      <c r="M73">
        <f>I25+E25</f>
        <v>2.7085170000000001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0</v>
      </c>
      <c r="V73">
        <f t="shared" ref="V73:V75" si="9">0.1*H18+(1-0.1)*D18</f>
        <v>2.5999999999999999E-3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2.0817920000000001</v>
      </c>
      <c r="I74">
        <f t="shared" si="3"/>
        <v>0</v>
      </c>
      <c r="J74">
        <f t="shared" si="4"/>
        <v>1.579E-5</v>
      </c>
      <c r="K74">
        <f t="shared" si="5"/>
        <v>1.9993799999999999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0</v>
      </c>
      <c r="V74">
        <f t="shared" si="9"/>
        <v>1.579E-5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1.9857499999999996E-7</v>
      </c>
      <c r="H75">
        <f t="shared" si="2"/>
        <v>2.0993219999999999</v>
      </c>
      <c r="I75">
        <f t="shared" si="3"/>
        <v>0</v>
      </c>
      <c r="J75">
        <f t="shared" si="4"/>
        <v>1.9219999999999996E-7</v>
      </c>
      <c r="K75">
        <f t="shared" si="5"/>
        <v>2.0152299999999999</v>
      </c>
      <c r="P75" s="62"/>
      <c r="Q75" t="s">
        <v>39</v>
      </c>
      <c r="R75">
        <f t="shared" si="6"/>
        <v>0</v>
      </c>
      <c r="S75">
        <f t="shared" si="7"/>
        <v>2.0494999999999999E-7</v>
      </c>
      <c r="U75">
        <f t="shared" si="8"/>
        <v>0</v>
      </c>
      <c r="V75">
        <f t="shared" si="9"/>
        <v>1.9220000000000001E-7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0</v>
      </c>
      <c r="J79">
        <f t="shared" ref="J79:J81" si="13">0.2*H18+(1-0.2)*D18</f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0</v>
      </c>
      <c r="V79">
        <f t="shared" ref="V79:V81" si="17">0.3*H18+(1-0.3)*D18</f>
        <v>2.5999999999999999E-3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0</v>
      </c>
      <c r="J80">
        <f t="shared" si="13"/>
        <v>1.579E-5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0</v>
      </c>
      <c r="V80">
        <f t="shared" si="17"/>
        <v>1.579E-5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2.177E-7</v>
      </c>
      <c r="I81">
        <f t="shared" si="12"/>
        <v>0</v>
      </c>
      <c r="J81">
        <f t="shared" si="13"/>
        <v>1.9219999999999999E-7</v>
      </c>
      <c r="P81" s="62"/>
      <c r="Q81" t="s">
        <v>39</v>
      </c>
      <c r="R81">
        <f t="shared" si="14"/>
        <v>0</v>
      </c>
      <c r="S81">
        <f t="shared" si="15"/>
        <v>2.3044999999999998E-7</v>
      </c>
      <c r="U81">
        <f t="shared" si="16"/>
        <v>0</v>
      </c>
      <c r="V81">
        <f t="shared" si="17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3.0531610000000002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2.5999999999999999E-3</v>
      </c>
      <c r="K86">
        <f t="shared" ref="K86:K88" si="23">M18+I18+E18</f>
        <v>2.9556060000000004</v>
      </c>
      <c r="L86">
        <f>(0.05*(1-0.05)+0.05*(1-0.05))*F25+0.05*0.05*J25+(1-0.05*(1-0.05)-0.05*(1-0.05)-0.05*0.05)*B25</f>
        <v>0</v>
      </c>
      <c r="M86">
        <f>M25+I25+E25</f>
        <v>4.0552809999999999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3.1274000000000006</v>
      </c>
      <c r="I87">
        <f t="shared" si="21"/>
        <v>0</v>
      </c>
      <c r="J87">
        <f t="shared" si="22"/>
        <v>1.579E-5</v>
      </c>
      <c r="K87">
        <f t="shared" si="23"/>
        <v>2.9873779999999996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0</v>
      </c>
      <c r="V87">
        <f t="shared" si="27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2.0513075000000001E-7</v>
      </c>
      <c r="H88">
        <f t="shared" si="20"/>
        <v>3.1509710000000002</v>
      </c>
      <c r="I88">
        <f t="shared" si="21"/>
        <v>0</v>
      </c>
      <c r="J88">
        <f t="shared" si="22"/>
        <v>1.9220000000000001E-7</v>
      </c>
      <c r="K88">
        <f t="shared" si="23"/>
        <v>3.0114010000000002</v>
      </c>
      <c r="O88" s="66"/>
      <c r="P88" s="62"/>
      <c r="Q88" t="s">
        <v>39</v>
      </c>
      <c r="R88">
        <f t="shared" si="24"/>
        <v>0</v>
      </c>
      <c r="S88">
        <f t="shared" si="25"/>
        <v>2.18423E-7</v>
      </c>
      <c r="U88">
        <f t="shared" si="26"/>
        <v>0</v>
      </c>
      <c r="V88">
        <f t="shared" si="27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0</v>
      </c>
      <c r="J93">
        <f t="shared" si="31"/>
        <v>1.579E-5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0</v>
      </c>
      <c r="V93">
        <f t="shared" si="35"/>
        <v>1.579E-5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2.46092E-7</v>
      </c>
      <c r="I94">
        <f t="shared" si="30"/>
        <v>0</v>
      </c>
      <c r="J94">
        <f t="shared" si="31"/>
        <v>1.9219999999999999E-7</v>
      </c>
      <c r="O94" s="66"/>
      <c r="P94" s="62"/>
      <c r="Q94" t="s">
        <v>39</v>
      </c>
      <c r="R94">
        <f t="shared" si="32"/>
        <v>0</v>
      </c>
      <c r="S94">
        <f t="shared" si="33"/>
        <v>2.7520700000000001E-7</v>
      </c>
      <c r="U94">
        <f t="shared" si="34"/>
        <v>0</v>
      </c>
      <c r="V94">
        <f t="shared" si="35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3.2500000000000006E-7</v>
      </c>
      <c r="G99">
        <f t="shared" ref="G99:G101" si="37">3*0.05*(1-0.05)*(1-0.05)*H11+3*0.05*0.05*(1-0.05)*L11+0.05*0.05*0.05*P11+(1-3*0.05*(1-0.05)*(1-0.05)-3*0.05*0.05*(1-0.05)-0.05*0.05*0.05)*D11</f>
        <v>2.6013124999999995E-3</v>
      </c>
      <c r="H99">
        <f t="shared" ref="H99:H101" si="38">Q11+M11+I11+E11</f>
        <v>3.9288490000000005</v>
      </c>
      <c r="I99">
        <f t="shared" ref="I99:I101" si="39">3*0.05*(1-0.05)*(1-0.05)*G18+3*0.05*0.05*(1-0.05)*K18+0.05*0.05*0.05*O18+(1-3*0.05*(1-0.05)*(1-0.05)-3*0.05*0.05*(1-0.05)-0.05*0.05*0.05)*C18</f>
        <v>3.2500000000000006E-7</v>
      </c>
      <c r="J99">
        <f t="shared" ref="J99:J101" si="40">3*0.05*(1-0.05)*(1-0.05)*H18+3*0.05*0.05*(1-0.05)*L18+0.05*0.05*0.05*P18+(1-3*0.05*(1-0.05)*(1-0.05)-3*0.05*0.05*(1-0.05)-0.05*0.05*0.05)*D18</f>
        <v>2.6013124999999995E-3</v>
      </c>
      <c r="K99">
        <f t="shared" ref="K99:K101" si="41">Q18+M18+E18+I18</f>
        <v>3.8011780000000002</v>
      </c>
      <c r="L99">
        <f>3*0.05*(1-0.05)*(1-0.05)*F25+3*0.05*0.05*(1-0.05)*J25+0.05*0.05*0.05*N25+(1-3*0.05*(1-0.05)*(1-0.05)-3*0.05*0.05*(1-0.05)-0.05*0.05*0.05)*B25</f>
        <v>1.6125000000000004E-6</v>
      </c>
      <c r="M99">
        <f>Q25+M25+I25+E25</f>
        <v>5.7136499999999995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2.6000000000000005E-6</v>
      </c>
      <c r="S99">
        <f t="shared" ref="S99:S101" si="43">3*0.1*(1-0.1)*(1-0.1)*H11+3*0.1*0.1*(1-0.1)*L11+0.1*0.1*0.1*P11+(1-3*0.1*(1-0.1)*(1-0.1)-3*0.1*0.1*(1-0.1)-0.1*0.1*0.1)*D11</f>
        <v>2.6105E-3</v>
      </c>
      <c r="U99">
        <f t="shared" ref="U99:U101" si="44">3*0.1*(1-0.1)*(1-0.1)*G18+3*0.1*0.1*(1-0.1)*K18+0.1*0.1*0.1*O18+(1-3*0.1*(1-0.1)*(1-0.1)-3*0.1*0.1*(1-0.1)-0.1*0.1*0.1)*C18</f>
        <v>2.6000000000000005E-6</v>
      </c>
      <c r="V99">
        <f t="shared" ref="V99:V101" si="45">3*0.1*(1-0.1)*(1-0.1)*H18+3*0.1*0.1*(1-0.1)*L18+0.1*0.1*0.1*P18+(1-3*0.1*(1-0.1)*(1-0.1)-3*0.1*0.1*(1-0.1)-0.1*0.1*0.1)*D18</f>
        <v>2.6105E-3</v>
      </c>
      <c r="X99">
        <f>3*0.1*(1-0.1)*(1-0.1)*F25+3*0.1*0.1*(1-0.1)*J25+0.1*0.1*0.1*N25+(1-3*0.1*(1-0.1)*(1-0.1)-3*0.1*0.1*(1-0.1)-0.1*0.1*0.1)*B25</f>
        <v>1.2900000000000004E-5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1.6125000000000004E-6</v>
      </c>
      <c r="G100">
        <f t="shared" si="37"/>
        <v>1.7413026249999998E-5</v>
      </c>
      <c r="H100">
        <f t="shared" si="38"/>
        <v>4.0338980000000006</v>
      </c>
      <c r="I100">
        <f t="shared" si="39"/>
        <v>1.6125000000000004E-6</v>
      </c>
      <c r="J100">
        <f t="shared" si="40"/>
        <v>1.7413026249999998E-5</v>
      </c>
      <c r="K100">
        <f t="shared" si="41"/>
        <v>3.849577</v>
      </c>
      <c r="N100" s="68"/>
      <c r="O100" s="66"/>
      <c r="P100" s="62"/>
      <c r="Q100" t="s">
        <v>38</v>
      </c>
      <c r="R100">
        <f t="shared" si="42"/>
        <v>1.2900000000000004E-5</v>
      </c>
      <c r="S100">
        <f t="shared" si="43"/>
        <v>2.877421E-5</v>
      </c>
      <c r="U100">
        <f t="shared" si="44"/>
        <v>1.2900000000000004E-5</v>
      </c>
      <c r="V100">
        <f t="shared" si="45"/>
        <v>2.877421E-5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1.6125000000000004E-6</v>
      </c>
      <c r="G101">
        <f t="shared" si="37"/>
        <v>1.8242683000000003E-6</v>
      </c>
      <c r="H101">
        <f t="shared" si="38"/>
        <v>4.0676209999999999</v>
      </c>
      <c r="I101">
        <f t="shared" si="39"/>
        <v>1.6125000000000004E-6</v>
      </c>
      <c r="J101">
        <f t="shared" si="40"/>
        <v>1.8046759750000003E-6</v>
      </c>
      <c r="K101">
        <f t="shared" si="41"/>
        <v>3.953932</v>
      </c>
      <c r="N101" s="68"/>
      <c r="O101" s="66"/>
      <c r="P101" s="62"/>
      <c r="Q101" t="s">
        <v>39</v>
      </c>
      <c r="R101">
        <f t="shared" si="42"/>
        <v>1.2900000000000004E-5</v>
      </c>
      <c r="S101">
        <f t="shared" si="43"/>
        <v>1.3131827400000004E-5</v>
      </c>
      <c r="U101">
        <f t="shared" si="44"/>
        <v>1.2900000000000004E-5</v>
      </c>
      <c r="V101">
        <f t="shared" si="45"/>
        <v>1.3092007800000005E-5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2.0800000000000004E-5</v>
      </c>
      <c r="G105">
        <f t="shared" ref="G105:G107" si="47">3*0.2*(1-0.2)*(1-0.2)*H11+3*0.2*0.2*(1-0.2)*L11+0.2*0.2*0.2*P11+(1-3*0.2*(1-0.2)*(1-0.2)-3*0.2*0.2*(1-0.2)-0.2*0.2*0.2)*D11</f>
        <v>2.6839999999999998E-3</v>
      </c>
      <c r="I105">
        <f t="shared" ref="I105:I107" si="48">3*0.2*(1-0.2)*(1-0.2)*G18+3*0.2*0.2*(1-0.2)*K18+0.2*0.2*0.2*O18+(1-3*0.2*(1-0.2)*(1-0.2)-3*0.2*0.2*(1-0.2)-0.2*0.2*0.2)*C18</f>
        <v>2.0800000000000004E-5</v>
      </c>
      <c r="J105">
        <f t="shared" ref="J105:J107" si="49">3*0.2*(1-0.2)*(1-0.2)*H18+3*0.2*0.2*(1-0.2)*L18+0.2*0.2*0.2*P18+(1-3*0.2*(1-0.2)*(1-0.2)-3*0.2*0.2*(1-0.2)-0.2*0.2*0.2)*D18</f>
        <v>2.6839999999999998E-3</v>
      </c>
      <c r="L105">
        <f>3*0.2*(1-0.2)*(1-0.2)*F25+3*0.2*0.2*(1-0.2)*J25+0.2*0.2*0.2*N25+(1-3*0.2*(1-0.2)*(1-0.2)-3*0.2*0.2*(1-0.2)-0.2*0.2*0.2)*B25</f>
        <v>1.0320000000000003E-4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7.0199999999999999E-5</v>
      </c>
      <c r="S105">
        <f t="shared" ref="S105:S107" si="51">3*0.3*(1-0.3)*(1-0.3)*H11+3*0.3*0.3*(1-0.3)*L11+0.3*0.3*0.3*P11+(1-3*0.3*(1-0.3)*(1-0.3)-3*0.3*0.3*(1-0.3)-0.3*0.3*0.3)*D11</f>
        <v>2.8834999999999998E-3</v>
      </c>
      <c r="U105">
        <f t="shared" ref="U105:U107" si="52">3*0.3*(1-0.3)*(1-0.3)*G18+3*0.3*0.3*(1-0.3)*K18+0.3*0.3*0.3*O18+(1-3*0.3*(1-0.3)*(1-0.3)-3*0.3*0.3*(1-0.3)-0.3*0.3*0.3)*C18</f>
        <v>7.0199999999999999E-5</v>
      </c>
      <c r="V105">
        <f t="shared" ref="V105:V107" si="53">3*0.3*(1-0.3)*(1-0.3)*H18+3*0.3*0.3*(1-0.3)*L18+0.3*0.3*0.3*P18+(1-3*0.3*(1-0.3)*(1-0.3)-3*0.3*0.3*(1-0.3)-0.3*0.3*0.3)*D18</f>
        <v>2.8834999999999998E-3</v>
      </c>
      <c r="X105">
        <f>3*0.3*(1-0.3)*(1-0.3)*F25+3*0.3*0.3*(1-0.3)*J25+0.3*0.3*0.3*N25+(1-3*0.3*(1-0.3)*(1-0.3)-3*0.3*0.3*(1-0.3)-0.3*0.3*0.3)*B25</f>
        <v>3.4830000000000001E-4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1.0320000000000003E-4</v>
      </c>
      <c r="G106">
        <f t="shared" si="47"/>
        <v>1.1966368000000002E-4</v>
      </c>
      <c r="I106">
        <f t="shared" si="48"/>
        <v>1.0320000000000003E-4</v>
      </c>
      <c r="J106">
        <f t="shared" si="49"/>
        <v>1.1966368000000002E-4</v>
      </c>
      <c r="N106" s="68"/>
      <c r="O106" s="66"/>
      <c r="P106" s="62"/>
      <c r="Q106" t="s">
        <v>38</v>
      </c>
      <c r="R106">
        <f t="shared" si="50"/>
        <v>3.4830000000000001E-4</v>
      </c>
      <c r="S106">
        <f t="shared" si="51"/>
        <v>3.6636366999999995E-4</v>
      </c>
      <c r="U106">
        <f t="shared" si="52"/>
        <v>3.4830000000000001E-4</v>
      </c>
      <c r="V106">
        <f t="shared" si="53"/>
        <v>3.6636366999999995E-4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1.0320000000000003E-4</v>
      </c>
      <c r="G107">
        <f t="shared" si="47"/>
        <v>1.0347104320000003E-4</v>
      </c>
      <c r="I107">
        <f t="shared" si="48"/>
        <v>1.0320000000000003E-4</v>
      </c>
      <c r="J107">
        <f t="shared" si="49"/>
        <v>1.0339066240000003E-4</v>
      </c>
      <c r="N107" s="68"/>
      <c r="O107" s="66"/>
      <c r="P107" s="62"/>
      <c r="Q107" t="s">
        <v>39</v>
      </c>
      <c r="R107">
        <f t="shared" si="50"/>
        <v>3.4830000000000001E-4</v>
      </c>
      <c r="S107">
        <f t="shared" si="51"/>
        <v>3.4860509780000002E-4</v>
      </c>
      <c r="U107">
        <f t="shared" si="52"/>
        <v>3.4830000000000001E-4</v>
      </c>
      <c r="V107">
        <f t="shared" si="53"/>
        <v>3.4848701060000002E-4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2.032581</v>
      </c>
      <c r="I112">
        <f t="shared" ref="I112:I114" si="57">0.05*Y18+(1-0.05)*U18</f>
        <v>0</v>
      </c>
      <c r="J112">
        <f t="shared" ref="J112:J114" si="58">0.05*Z18+(1-0.05)*V18</f>
        <v>2.5999999999999999E-3</v>
      </c>
      <c r="K112">
        <f t="shared" ref="K112:K114" si="59">AA18+W18</f>
        <v>1.9844919999999999</v>
      </c>
      <c r="L112">
        <f>0.05*X25+(1-0.05)*T25</f>
        <v>2.0999999999999997E-7</v>
      </c>
      <c r="M112">
        <f>AA25+W25</f>
        <v>2.7682519999999999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0</v>
      </c>
      <c r="V112">
        <f t="shared" ref="V112:V114" si="63">0.1*Z18+(1-0.1)*V18</f>
        <v>2.5999999999999999E-3</v>
      </c>
      <c r="X112">
        <f>0.1*X25+(1-0.1)*T25</f>
        <v>2.2000000000000001E-7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2.0738840000000001</v>
      </c>
      <c r="I113">
        <f t="shared" si="57"/>
        <v>0</v>
      </c>
      <c r="J113">
        <f t="shared" si="58"/>
        <v>6.4850000000000004E-5</v>
      </c>
      <c r="K113">
        <f t="shared" si="59"/>
        <v>1.9893489999999998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0</v>
      </c>
      <c r="V113">
        <f t="shared" si="63"/>
        <v>6.4850000000000004E-5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2.0656829999999999</v>
      </c>
      <c r="I114">
        <f t="shared" si="57"/>
        <v>0</v>
      </c>
      <c r="J114">
        <f t="shared" si="58"/>
        <v>4.879999999999999E-6</v>
      </c>
      <c r="K114">
        <f t="shared" si="59"/>
        <v>2.0625989999999996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0</v>
      </c>
      <c r="V114">
        <f t="shared" si="63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0</v>
      </c>
      <c r="J118">
        <f t="shared" ref="J118:J120" si="67">0.2*Z18+(1-0.2)*V18</f>
        <v>2.5999999999999999E-3</v>
      </c>
      <c r="L118">
        <f>0.2*X25+(1-0.2)*T25</f>
        <v>2.4000000000000003E-7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0</v>
      </c>
      <c r="V118">
        <f t="shared" ref="V118:V120" si="71">0.3*Z18+(1-0.3)*V18</f>
        <v>2.5999999999999999E-3</v>
      </c>
      <c r="X118">
        <f>0.3*X25+(1-0.3)*T25</f>
        <v>2.5999999999999995E-7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0</v>
      </c>
      <c r="J119">
        <f t="shared" si="67"/>
        <v>6.4850000000000004E-5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0</v>
      </c>
      <c r="V119">
        <f t="shared" si="71"/>
        <v>6.4850000000000004E-5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0</v>
      </c>
      <c r="J120">
        <f t="shared" si="67"/>
        <v>4.8800000000000007E-6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0</v>
      </c>
      <c r="V120">
        <f t="shared" si="71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3.0489509999999997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2.5999999999999999E-3</v>
      </c>
      <c r="K125">
        <f t="shared" ref="K125:K127" si="77">AE18+AA18+W18</f>
        <v>2.9632339999999999</v>
      </c>
      <c r="L125">
        <f>(0.05*(1-0.05)+0.05*(1-0.05))*X25+0.05*0.05*AB25+(1-0.05*(1-0.05)-0.05*(1-0.05)-0.05*0.05)*T25</f>
        <v>2.195E-7</v>
      </c>
      <c r="M125">
        <f>AE25+AA25+W25</f>
        <v>4.1726039999999998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2.6000000000000003E-3</v>
      </c>
      <c r="X125">
        <f>(0.1*0.9+0.1*0.9)*X25+0.1*0.1*AB25+(1-0.1*0.9-0.1*0.9-0.1*0.1)*T25</f>
        <v>2.3799999999999999E-7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3.1018840000000001</v>
      </c>
      <c r="I126">
        <f t="shared" si="75"/>
        <v>0</v>
      </c>
      <c r="J126">
        <f t="shared" si="76"/>
        <v>6.4850000000000004E-5</v>
      </c>
      <c r="K126">
        <f t="shared" si="77"/>
        <v>2.99762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0</v>
      </c>
      <c r="V126">
        <f t="shared" si="81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3.1176779999999997</v>
      </c>
      <c r="I127">
        <f t="shared" si="75"/>
        <v>0</v>
      </c>
      <c r="J127">
        <f t="shared" si="76"/>
        <v>4.8799999999999999E-6</v>
      </c>
      <c r="K127">
        <f t="shared" si="77"/>
        <v>3.0894469999999998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0</v>
      </c>
      <c r="V127">
        <f t="shared" si="81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2.5999999999999999E-3</v>
      </c>
      <c r="L131">
        <f>(0.2*0.8+0.2*0.8)*X25+0.2*0.2*AB25+(1-0.2*0.8-0.2*0.8-0.2*0.2)*T25</f>
        <v>2.72E-7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2.5999999999999999E-3</v>
      </c>
      <c r="X131">
        <f>(0.3*0.7+0.3*0.7)*X25+0.3*0.3*AB25+(1-0.3*0.7-0.3*0.7-0.3*0.3)*T25</f>
        <v>3.0200000000000003E-7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0</v>
      </c>
      <c r="J132">
        <f t="shared" si="85"/>
        <v>6.4850000000000004E-5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0</v>
      </c>
      <c r="V132">
        <f t="shared" si="8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0</v>
      </c>
      <c r="J133">
        <f t="shared" si="85"/>
        <v>4.8799999999999999E-6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0</v>
      </c>
      <c r="V133">
        <f t="shared" si="8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3.2500000000000006E-7</v>
      </c>
      <c r="G138">
        <f t="shared" ref="G138:G140" si="91">3*0.05*(1-0.05)*(1-0.05)*Z11+3*0.05*0.05*(1-0.05)*AD11+0.05*0.05*0.05*AH11+(1-3*0.05*(1-0.05)*(1-0.05)-3*0.05*0.05*(1-0.05)-0.05*0.05*0.05)*V11</f>
        <v>2.6013124999999995E-3</v>
      </c>
      <c r="H138">
        <f t="shared" ref="H138:H140" si="92">AI11+AE11+AA11+W11</f>
        <v>3.9283519999999998</v>
      </c>
      <c r="I138">
        <f t="shared" ref="I138:I140" si="93">3*0.05*(1-0.05)*(1-0.05)*Y18+3*0.05*0.05*(1-0.05)*AC18+0.05*0.05*0.05*AG18+(1-3*0.05*(1-0.05)*(1-0.05)-3*0.05*0.05*(1-0.05)-0.05*0.05*0.05)*U18</f>
        <v>3.2500000000000006E-7</v>
      </c>
      <c r="J138">
        <f t="shared" ref="J138:J140" si="94">3*0.05*(1-0.05)*(1-0.05)*Z18+3*0.05*0.05*(1-0.05)*AD18+0.05*0.05*0.05*AH18+(1-3*0.05*(1-0.05)*(1-0.05)-3*0.05*0.05*(1-0.05)-0.05*0.05*0.05)*V18</f>
        <v>2.6013124999999995E-3</v>
      </c>
      <c r="K138">
        <f t="shared" ref="K138:K140" si="95">AI18+AE18+AA18+W18</f>
        <v>3.8268170000000001</v>
      </c>
      <c r="L138">
        <f>3*0.05*(1-0.05)*(1-0.05)*X25+3*0.05*0.05*(1-0.05)*AB25+0.05*0.05*0.05*AF25+(1-3*0.05*(1-0.05)*(1-0.05)-3*0.05*0.05*(1-0.05)-0.05*0.05*0.05)*T25</f>
        <v>1.7659750000000003E-6</v>
      </c>
      <c r="M138">
        <f>AI25+AE25+AA25+W25</f>
        <v>5.8243309999999999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2.6000000000000005E-6</v>
      </c>
      <c r="S138">
        <f t="shared" ref="S138:S140" si="97">3*0.1*(1-0.1)*(1-0.1)*Z11+3*0.1*0.1*(1-0.1)*AD11+0.1*0.1*0.1*AH11+(1-3*0.1*(1-0.1)*(1-0.1)-3*0.1*0.1*(1-0.1)-0.1*0.1*0.1)*V11</f>
        <v>2.6105E-3</v>
      </c>
      <c r="U138">
        <f t="shared" ref="U138:U140" si="98">3*0.1*(1-0.1)*(1-0.1)*Y18+3*0.1*0.1*(1-0.1)*AC18+0.1*0.1*0.1*AG18+(1-3*0.1*(1-0.1)*(1-0.1)-3*0.1*0.1*(1-0.1)-0.1*0.1*0.1)*U18</f>
        <v>2.6000000000000005E-6</v>
      </c>
      <c r="V138">
        <f t="shared" ref="V138:V140" si="99">3*0.1*(1-0.1)*(1-0.1)*Z18+3*0.1*0.1*(1-0.1)*AD18+0.1*0.1*0.1*AH18+(1-3*0.1*(1-0.1)*(1-0.1)-3*0.1*0.1*(1-0.1)-0.1*0.1*0.1)*V18</f>
        <v>2.6105E-3</v>
      </c>
      <c r="X138">
        <f>3*0.1*(1-0.1)*(1-0.1)*X25+3*0.1*0.1*(1-0.1)*AB25+0.1*0.1*0.1*AF25+(1-3*0.1*(1-0.1)*(1-0.1)-3*0.1*0.1*(1-0.1)-0.1*0.1*0.1)*T25</f>
        <v>1.2553800000000002E-5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1.5375000000000003E-6</v>
      </c>
      <c r="G139">
        <f t="shared" si="91"/>
        <v>6.6441893749999989E-5</v>
      </c>
      <c r="H139">
        <f t="shared" si="92"/>
        <v>4.0139119999999995</v>
      </c>
      <c r="I139">
        <f t="shared" si="93"/>
        <v>1.5375000000000003E-6</v>
      </c>
      <c r="J139">
        <f t="shared" si="94"/>
        <v>6.6441893749999989E-5</v>
      </c>
      <c r="K139">
        <f t="shared" si="95"/>
        <v>3.8750559999999998</v>
      </c>
      <c r="N139" s="68"/>
      <c r="O139" s="66"/>
      <c r="P139" s="62"/>
      <c r="Q139" t="s">
        <v>38</v>
      </c>
      <c r="R139">
        <f t="shared" si="96"/>
        <v>1.2300000000000003E-5</v>
      </c>
      <c r="S139">
        <f t="shared" si="97"/>
        <v>7.7585150000000007E-5</v>
      </c>
      <c r="U139">
        <f t="shared" si="98"/>
        <v>1.2300000000000003E-5</v>
      </c>
      <c r="V139">
        <f t="shared" si="99"/>
        <v>7.7585150000000007E-5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1.5375000000000003E-6</v>
      </c>
      <c r="G140">
        <f t="shared" si="91"/>
        <v>6.4168899999999996E-6</v>
      </c>
      <c r="H140">
        <f t="shared" si="92"/>
        <v>4.0480269999999994</v>
      </c>
      <c r="I140">
        <f t="shared" si="93"/>
        <v>1.5375000000000003E-6</v>
      </c>
      <c r="J140">
        <f t="shared" si="94"/>
        <v>6.4168899999999996E-6</v>
      </c>
      <c r="K140">
        <f t="shared" si="95"/>
        <v>4.0232119999999991</v>
      </c>
      <c r="N140" s="68"/>
      <c r="O140" s="66"/>
      <c r="P140" s="62"/>
      <c r="Q140" t="s">
        <v>39</v>
      </c>
      <c r="R140">
        <f t="shared" si="96"/>
        <v>1.2300000000000003E-5</v>
      </c>
      <c r="S140">
        <f t="shared" si="97"/>
        <v>1.7175120000000002E-5</v>
      </c>
      <c r="U140">
        <f t="shared" si="98"/>
        <v>1.2300000000000003E-5</v>
      </c>
      <c r="V140">
        <f t="shared" si="99"/>
        <v>1.7175120000000002E-5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2.0800000000000004E-5</v>
      </c>
      <c r="G144">
        <f t="shared" ref="G144:G146" si="101">3*0.2*(1-0.2)*(1-0.2)*Z11+3*0.2*0.2*(1-0.2)*AD11+0.2*0.2*0.2*AH11+(1-3*0.2*(1-0.2)*(1-0.2)-3*0.2*0.2*(1-0.2)-0.2*0.2*0.2)*V11</f>
        <v>2.6839999999999998E-3</v>
      </c>
      <c r="I144">
        <f t="shared" ref="I144:I146" si="102">3*0.2*(1-0.2)*(1-0.2)*Y18+3*0.2*0.2*(1-0.2)*AC18+0.2*0.2*0.2*AG18+(1-3*0.2*(1-0.2)*(1-0.2)-3*0.2*0.2*(1-0.2)-0.2*0.2*0.2)*U18</f>
        <v>2.0800000000000004E-5</v>
      </c>
      <c r="J144">
        <f t="shared" ref="J144:J146" si="103">3*0.2*(1-0.2)*(1-0.2)*Z18+3*0.2*0.2*(1-0.2)*AD18+0.2*0.2*0.2*AH18+(1-3*0.2*(1-0.2)*(1-0.2)-3*0.2*0.2*(1-0.2)-0.2*0.2*0.2)*V18</f>
        <v>2.6839999999999998E-3</v>
      </c>
      <c r="L144">
        <f>3*0.2*(1-0.2)*(1-0.2)*X25+3*0.2*0.2*(1-0.2)*AB25+0.2*0.2*0.2*AF25+(1-3*0.2*(1-0.2)*(1-0.2)-3*0.2*0.2*(1-0.2)-0.2*0.2*0.2)*T25</f>
        <v>9.8694400000000015E-5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7.0199999999999999E-5</v>
      </c>
      <c r="S144">
        <f t="shared" ref="S144:S146" si="105">3*0.3*(1-0.3)*(1-0.3)*Z11+3*0.3*0.3*(1-0.3)*AD11+0.3*0.3*0.3*AH11+(1-3*0.3*(1-0.3)*(1-0.3)-3*0.3*0.3*(1-0.3)-0.3*0.3*0.3)*V11</f>
        <v>2.8834999999999998E-3</v>
      </c>
      <c r="U144">
        <f t="shared" ref="U144:U146" si="106">3*0.3*(1-0.3)*(1-0.3)*Y18+3*0.3*0.3*(1-0.3)*AC18+0.3*0.3*0.3*AG18+(1-3*0.3*(1-0.3)*(1-0.3)-3*0.3*0.3*(1-0.3)-0.3*0.3*0.3)*U18</f>
        <v>7.0199999999999999E-5</v>
      </c>
      <c r="V144">
        <f t="shared" ref="V144:V146" si="107">3*0.3*(1-0.3)*(1-0.3)*Z18+3*0.3*0.3*(1-0.3)*AD18+0.3*0.3*0.3*AH18+(1-3*0.3*(1-0.3)*(1-0.3)-3*0.3*0.3*(1-0.3)-0.3*0.3*0.3)*V18</f>
        <v>2.8834999999999998E-3</v>
      </c>
      <c r="X144">
        <f>3*0.3*(1-0.3)*(1-0.3)*X25+3*0.3*0.3*(1-0.3)*AB25+0.3*0.3*0.3*AF25+(1-3*0.3*(1-0.3)*(1-0.3)-3*0.3*0.3*(1-0.3)-0.3*0.3*0.3)*T25</f>
        <v>3.3242059999999998E-4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9.840000000000002E-5</v>
      </c>
      <c r="G145">
        <f t="shared" si="101"/>
        <v>1.667312E-4</v>
      </c>
      <c r="I145">
        <f t="shared" si="102"/>
        <v>9.840000000000002E-5</v>
      </c>
      <c r="J145">
        <f t="shared" si="103"/>
        <v>1.667312E-4</v>
      </c>
      <c r="N145" s="68"/>
      <c r="O145" s="66"/>
      <c r="P145" s="62"/>
      <c r="Q145" t="s">
        <v>38</v>
      </c>
      <c r="R145">
        <f t="shared" si="104"/>
        <v>3.321E-4</v>
      </c>
      <c r="S145">
        <f t="shared" si="105"/>
        <v>4.0869905000000002E-4</v>
      </c>
      <c r="U145">
        <f t="shared" si="106"/>
        <v>3.321E-4</v>
      </c>
      <c r="V145">
        <f t="shared" si="107"/>
        <v>4.0869905000000002E-4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9.840000000000002E-5</v>
      </c>
      <c r="G146">
        <f t="shared" si="101"/>
        <v>1.0324096000000002E-4</v>
      </c>
      <c r="I146">
        <f t="shared" si="102"/>
        <v>9.840000000000002E-5</v>
      </c>
      <c r="J146">
        <f t="shared" si="103"/>
        <v>1.0324096000000002E-4</v>
      </c>
      <c r="N146" s="68"/>
      <c r="O146" s="66"/>
      <c r="P146" s="62"/>
      <c r="Q146" t="s">
        <v>39</v>
      </c>
      <c r="R146">
        <f t="shared" si="104"/>
        <v>3.321E-4</v>
      </c>
      <c r="S146">
        <f t="shared" si="105"/>
        <v>3.3684824000000001E-4</v>
      </c>
      <c r="U146">
        <f t="shared" si="106"/>
        <v>3.321E-4</v>
      </c>
      <c r="V146">
        <f t="shared" si="107"/>
        <v>3.3684824000000001E-4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2.0322800000000001</v>
      </c>
      <c r="I151">
        <f t="shared" ref="I151:I153" si="111">0.05*G39+(1-0.05)*C39</f>
        <v>0</v>
      </c>
      <c r="J151">
        <f t="shared" ref="J151:J153" si="112">0.05*H39+(1-0.05)*D39</f>
        <v>2.5999999999999999E-3</v>
      </c>
      <c r="K151">
        <f t="shared" ref="K151:K153" si="113">I39+E39</f>
        <v>1.958296</v>
      </c>
      <c r="L151">
        <f>0.05*F46+(1-0.05)*B46</f>
        <v>7.0299999999999996E-6</v>
      </c>
      <c r="M151">
        <f>I46+E46</f>
        <v>2.73956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0</v>
      </c>
      <c r="V151">
        <f t="shared" ref="V151:V153" si="117">0.1*H39+(1-0.1)*D39</f>
        <v>2.5999999999999999E-3</v>
      </c>
      <c r="X151">
        <f>0.1*F46+(1-0.1)*B46</f>
        <v>7.0600000000000002E-6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2.0746419999999999</v>
      </c>
      <c r="I152">
        <f t="shared" si="111"/>
        <v>0</v>
      </c>
      <c r="J152">
        <f t="shared" si="112"/>
        <v>1.964E-4</v>
      </c>
      <c r="K152">
        <f t="shared" si="113"/>
        <v>1.9927349999999999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0</v>
      </c>
      <c r="V152">
        <f t="shared" si="117"/>
        <v>1.964E-4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4.0899999999999991E-5</v>
      </c>
      <c r="H153">
        <f t="shared" si="110"/>
        <v>2.0920509999999997</v>
      </c>
      <c r="I153">
        <f t="shared" si="111"/>
        <v>0</v>
      </c>
      <c r="J153">
        <f t="shared" si="112"/>
        <v>4.0899999999999991E-5</v>
      </c>
      <c r="K153">
        <f t="shared" si="113"/>
        <v>2.0083219999999997</v>
      </c>
      <c r="P153" s="62"/>
      <c r="Q153" t="s">
        <v>39</v>
      </c>
      <c r="R153">
        <f t="shared" si="114"/>
        <v>0</v>
      </c>
      <c r="S153">
        <f t="shared" si="115"/>
        <v>4.0900000000000005E-5</v>
      </c>
      <c r="U153">
        <f t="shared" si="116"/>
        <v>0</v>
      </c>
      <c r="V153">
        <f t="shared" si="117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0</v>
      </c>
      <c r="J157">
        <f t="shared" ref="J157:J159" si="121">0.2*H39+(1-0.2)*D39</f>
        <v>2.5999999999999999E-3</v>
      </c>
      <c r="L157">
        <f>0.2*F46+(1-0.2)*B46</f>
        <v>7.1200000000000004E-6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0</v>
      </c>
      <c r="V157">
        <f t="shared" ref="V157:V159" si="125">0.3*H39+(1-0.3)*D39</f>
        <v>2.5999999999999999E-3</v>
      </c>
      <c r="X157">
        <f>0.3*F46+(1-0.3)*B46</f>
        <v>7.179999999999999E-6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0</v>
      </c>
      <c r="J158">
        <f t="shared" si="121"/>
        <v>1.964E-4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0</v>
      </c>
      <c r="V158">
        <f t="shared" si="125"/>
        <v>1.964E-4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4.0899999999999998E-5</v>
      </c>
      <c r="I159">
        <f t="shared" si="120"/>
        <v>0</v>
      </c>
      <c r="J159">
        <f t="shared" si="121"/>
        <v>4.0899999999999998E-5</v>
      </c>
      <c r="P159" s="62"/>
      <c r="Q159" t="s">
        <v>39</v>
      </c>
      <c r="R159">
        <f t="shared" si="122"/>
        <v>0</v>
      </c>
      <c r="S159">
        <f t="shared" si="123"/>
        <v>4.0899999999999991E-5</v>
      </c>
      <c r="U159">
        <f t="shared" si="124"/>
        <v>0</v>
      </c>
      <c r="V159">
        <f t="shared" si="125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3.0481449999999999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2.5999999999999999E-3</v>
      </c>
      <c r="K164">
        <f t="shared" ref="K164:K166" si="131">M39+I39+E39</f>
        <v>2.936407</v>
      </c>
      <c r="L164">
        <f>(0.05*(1-0.05)+0.05*(1-0.05))*F46+0.05*0.05*J46+(1-0.05*(1-0.05)-0.05*(1-0.05)-0.05*0.05)*B46</f>
        <v>7.0650000000000001E-6</v>
      </c>
      <c r="M164">
        <f>M46+I46+E46</f>
        <v>4.0919620000000005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2.6000000000000003E-3</v>
      </c>
      <c r="X164">
        <f>(0.1*0.9+0.1*0.9)*F46+0.1*0.1*J46+(1-0.1*0.9-0.1*0.9-0.1*0.1)*B46</f>
        <v>7.1400000000000002E-6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3.1294939999999998</v>
      </c>
      <c r="I165">
        <f t="shared" si="129"/>
        <v>0</v>
      </c>
      <c r="J165">
        <f t="shared" si="130"/>
        <v>1.964E-4</v>
      </c>
      <c r="K165">
        <f t="shared" si="131"/>
        <v>2.98915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0</v>
      </c>
      <c r="V165">
        <f t="shared" si="135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4.0899999999999998E-5</v>
      </c>
      <c r="H166">
        <f t="shared" si="128"/>
        <v>3.1500979999999998</v>
      </c>
      <c r="I166">
        <f t="shared" si="129"/>
        <v>0</v>
      </c>
      <c r="J166">
        <f t="shared" si="130"/>
        <v>4.0899999999999998E-5</v>
      </c>
      <c r="K166">
        <f t="shared" si="131"/>
        <v>3.0203120000000001</v>
      </c>
      <c r="O166" s="66"/>
      <c r="P166" s="62"/>
      <c r="Q166" t="s">
        <v>39</v>
      </c>
      <c r="R166">
        <f t="shared" si="132"/>
        <v>0</v>
      </c>
      <c r="S166">
        <f t="shared" si="133"/>
        <v>4.0900000000000005E-5</v>
      </c>
      <c r="U166">
        <f t="shared" si="134"/>
        <v>0</v>
      </c>
      <c r="V166">
        <f t="shared" si="135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2.5999999999999999E-3</v>
      </c>
      <c r="L170">
        <f>(0.2*0.8+0.2*0.8)*F46+0.2*0.2*J46+(1-0.2*0.8-0.2*0.8-0.2*0.2)*B46</f>
        <v>7.3200000000000002E-6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2.5999999999999999E-3</v>
      </c>
      <c r="X170">
        <f>(0.3*0.7+0.3*0.7)*F46+0.3*0.3*J46+(1-0.3*0.7-0.3*0.7-0.3*0.3)*B46</f>
        <v>7.5400000000000007E-6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0</v>
      </c>
      <c r="J171">
        <f t="shared" si="139"/>
        <v>1.964E-4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0</v>
      </c>
      <c r="V171">
        <f t="shared" si="143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4.0899999999999998E-5</v>
      </c>
      <c r="I172">
        <f t="shared" si="138"/>
        <v>0</v>
      </c>
      <c r="J172">
        <f t="shared" si="139"/>
        <v>4.0899999999999998E-5</v>
      </c>
      <c r="O172" s="66"/>
      <c r="P172" s="62"/>
      <c r="Q172" t="s">
        <v>39</v>
      </c>
      <c r="R172">
        <f t="shared" si="140"/>
        <v>0</v>
      </c>
      <c r="S172">
        <f t="shared" si="141"/>
        <v>4.0900000000000005E-5</v>
      </c>
      <c r="U172">
        <f t="shared" si="142"/>
        <v>0</v>
      </c>
      <c r="V172">
        <f t="shared" si="143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3.2500000000000006E-7</v>
      </c>
      <c r="G177">
        <f t="shared" ref="G177:G179" si="145">3*0.05*(1-0.05)*(1-0.05)*H32+3*0.05*0.05*(1-0.05)*L32+0.05*0.05*0.05*P32+(1-3*0.05*(1-0.05)*(1-0.05)-3*0.05*0.05*(1-0.05)-0.05*0.05*0.05)*D32</f>
        <v>2.6013124999999995E-3</v>
      </c>
      <c r="H177">
        <f t="shared" ref="H177:H179" si="146">Q32+M32+I32+E32</f>
        <v>3.9460510000000002</v>
      </c>
      <c r="I177">
        <f t="shared" ref="I177:I179" si="147">3*0.05*(1-0.05)*(1-0.05)*G39+3*0.05*0.05*(1-0.05)*K39+0.05*0.05*0.05*O39+(1-3*0.05*(1-0.05)*(1-0.05)-3*0.05*0.05*(1-0.05)-0.05*0.05*0.05)*C39</f>
        <v>3.2500000000000006E-7</v>
      </c>
      <c r="J177">
        <f t="shared" ref="J177:J179" si="148">3*0.05*(1-0.05)*(1-0.05)*H39+3*0.05*0.05*(1-0.05)*L39+0.05*0.05*0.05*P39+(1-3*0.05*(1-0.05)*(1-0.05)-3*0.05*0.05*(1-0.05)-0.05*0.05*0.05)*D39</f>
        <v>2.6013124999999995E-3</v>
      </c>
      <c r="K177">
        <f t="shared" ref="K177:K179" si="149">Q39+M39+I39+E39</f>
        <v>3.8019720000000001</v>
      </c>
      <c r="L177">
        <f>3*0.05*(1-0.05)*(1-0.05)*F46+3*0.05*0.05*(1-0.05)*J46+0.05*0.05*0.05*N46+(1-3*0.05*(1-0.05)*(1-0.05)-3*0.05*0.05*(1-0.05)-0.05*0.05*0.05)*B46</f>
        <v>8.4906499999999998E-6</v>
      </c>
      <c r="M177">
        <f>Q46+M46+I46+E46</f>
        <v>5.7238860000000003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2.6000000000000005E-6</v>
      </c>
      <c r="S177">
        <f t="shared" ref="S177:S179" si="151">3*0.1*(1-0.1)*(1-0.1)*H32+3*0.1*0.1*(1-0.1)*L32+0.1*0.1*0.1*P32+(1-3*0.1*(1-0.1)*(1-0.1)-3*0.1*0.1*(1-0.1)-0.1*0.1*0.1)*D32</f>
        <v>2.6105E-3</v>
      </c>
      <c r="U177">
        <f t="shared" ref="U177:U179" si="152">3*0.1*(1-0.1)*(1-0.1)*G39+3*0.1*0.1*(1-0.1)*K39+0.1*0.1*0.1*O39+(1-3*0.1*(1-0.1)*(1-0.1)-3*0.1*0.1*(1-0.1)-0.1*0.1*0.1)*C39</f>
        <v>2.6000000000000005E-6</v>
      </c>
      <c r="V177">
        <f t="shared" ref="V177:V179" si="153">3*0.1*(1-0.1)*(1-0.1)*H39+3*0.1*0.1*(1-0.1)*L39+0.1*0.1*0.1*P39+(1-3*0.1*(1-0.1)*(1-0.1)-3*0.1*0.1*(1-0.1)-0.1*0.1*0.1)*D39</f>
        <v>2.6105E-3</v>
      </c>
      <c r="X177">
        <f>3*0.1*(1-0.1)*(1-0.1)*F46+3*0.1*0.1*(1-0.1)*J46+0.1*0.1*0.1*N46+(1-3*0.1*(1-0.1)*(1-0.1)-3*0.1*0.1*(1-0.1)-0.1*0.1*0.1)*B46</f>
        <v>1.8325200000000002E-5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1.3125000000000004E-6</v>
      </c>
      <c r="G178">
        <f t="shared" si="145"/>
        <v>1.9790044999999998E-4</v>
      </c>
      <c r="H178">
        <f t="shared" si="146"/>
        <v>4.0454089999999994</v>
      </c>
      <c r="I178">
        <f t="shared" si="147"/>
        <v>1.3125000000000004E-6</v>
      </c>
      <c r="J178">
        <f t="shared" si="148"/>
        <v>1.9790044999999998E-4</v>
      </c>
      <c r="K178">
        <f t="shared" si="149"/>
        <v>3.8652290000000002</v>
      </c>
      <c r="N178" s="68"/>
      <c r="O178" s="66"/>
      <c r="P178" s="62"/>
      <c r="Q178" t="s">
        <v>38</v>
      </c>
      <c r="R178">
        <f t="shared" si="150"/>
        <v>1.0500000000000003E-5</v>
      </c>
      <c r="S178">
        <f t="shared" si="151"/>
        <v>2.084036E-4</v>
      </c>
      <c r="U178">
        <f t="shared" si="152"/>
        <v>1.0500000000000003E-5</v>
      </c>
      <c r="V178">
        <f t="shared" si="153"/>
        <v>2.084036E-4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1.3625000000000003E-6</v>
      </c>
      <c r="G179">
        <f t="shared" si="145"/>
        <v>4.2307387499999997E-5</v>
      </c>
      <c r="H179">
        <f t="shared" si="146"/>
        <v>4.0737389999999998</v>
      </c>
      <c r="I179">
        <f t="shared" si="147"/>
        <v>1.3625000000000003E-6</v>
      </c>
      <c r="J179">
        <f t="shared" si="148"/>
        <v>4.2307387499999997E-5</v>
      </c>
      <c r="K179">
        <f t="shared" si="149"/>
        <v>3.963371</v>
      </c>
      <c r="N179" s="68"/>
      <c r="O179" s="66"/>
      <c r="P179" s="62"/>
      <c r="Q179" t="s">
        <v>39</v>
      </c>
      <c r="R179">
        <f t="shared" si="150"/>
        <v>1.0900000000000002E-5</v>
      </c>
      <c r="S179">
        <f t="shared" si="151"/>
        <v>5.21591E-5</v>
      </c>
      <c r="U179">
        <f t="shared" si="152"/>
        <v>1.0900000000000002E-5</v>
      </c>
      <c r="V179">
        <f t="shared" si="153"/>
        <v>5.21591E-5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2.0800000000000004E-5</v>
      </c>
      <c r="G183">
        <f t="shared" ref="G183:G185" si="155">3*0.2*(1-0.2)*(1-0.2)*H32+3*0.2*0.2*(1-0.2)*L32+0.2*0.2*0.2*P32+(1-3*0.2*(1-0.2)*(1-0.2)-3*0.2*0.2*(1-0.2)-0.2*0.2*0.2)*D32</f>
        <v>2.6839999999999998E-3</v>
      </c>
      <c r="I183">
        <f t="shared" ref="I183:I185" si="156">3*0.2*(1-0.2)*(1-0.2)*G39+3*0.2*0.2*(1-0.2)*K39+0.2*0.2*0.2*O39+(1-3*0.2*(1-0.2)*(1-0.2)-3*0.2*0.2*(1-0.2)-0.2*0.2*0.2)*C39</f>
        <v>2.0800000000000004E-5</v>
      </c>
      <c r="J183">
        <f t="shared" ref="J183:J185" si="157">3*0.2*(1-0.2)*(1-0.2)*H39+3*0.2*0.2*(1-0.2)*L39+0.2*0.2*0.2*P39+(1-3*0.2*(1-0.2)*(1-0.2)-3*0.2*0.2*(1-0.2)-0.2*0.2*0.2)*D39</f>
        <v>2.6839999999999998E-3</v>
      </c>
      <c r="L183">
        <f>3*0.2*(1-0.2)*(1-0.2)*F46+3*0.2*0.2*(1-0.2)*J46+0.2*0.2*0.2*N46+(1-3*0.2*(1-0.2)*(1-0.2)-3*0.2*0.2*(1-0.2)-0.2*0.2*0.2)*B46</f>
        <v>9.6281600000000024E-5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7.0199999999999999E-5</v>
      </c>
      <c r="S183">
        <f t="shared" ref="S183:S185" si="159">3*0.3*(1-0.3)*(1-0.3)*H32+3*0.3*0.3*(1-0.3)*L32+0.3*0.3*0.3*P32+(1-3*0.3*(1-0.3)*(1-0.3)-3*0.3*0.3*(1-0.3)-0.3*0.3*0.3)*D32</f>
        <v>2.8834999999999998E-3</v>
      </c>
      <c r="U183">
        <f t="shared" ref="U183:U185" si="160">3*0.3*(1-0.3)*(1-0.3)*G39+3*0.3*0.3*(1-0.3)*K39+0.3*0.3*0.3*O39+(1-3*0.3*(1-0.3)*(1-0.3)-3*0.3*0.3*(1-0.3)-0.3*0.3*0.3)*C39</f>
        <v>7.0199999999999999E-5</v>
      </c>
      <c r="V183">
        <f t="shared" ref="V183:V185" si="161">3*0.3*(1-0.3)*(1-0.3)*H39+3*0.3*0.3*(1-0.3)*L39+0.3*0.3*0.3*P39+(1-3*0.3*(1-0.3)*(1-0.3)-3*0.3*0.3*(1-0.3)-0.3*0.3*0.3)*D39</f>
        <v>2.8834999999999998E-3</v>
      </c>
      <c r="X183">
        <f>3*0.3*(1-0.3)*(1-0.3)*F46+3*0.3*0.3*(1-0.3)*J46+0.3*0.3*0.3*N46+(1-3*0.3*(1-0.3)*(1-0.3)-3*0.3*0.3*(1-0.3)-0.3*0.3*0.3)*B46</f>
        <v>3.0738040000000003E-4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8.4000000000000022E-5</v>
      </c>
      <c r="G184">
        <f t="shared" si="155"/>
        <v>2.9242880000000001E-4</v>
      </c>
      <c r="I184">
        <f t="shared" si="156"/>
        <v>8.4000000000000022E-5</v>
      </c>
      <c r="J184">
        <f t="shared" si="157"/>
        <v>2.9242880000000001E-4</v>
      </c>
      <c r="N184" s="68"/>
      <c r="O184" s="66"/>
      <c r="P184" s="62"/>
      <c r="Q184" t="s">
        <v>38</v>
      </c>
      <c r="R184">
        <f t="shared" si="158"/>
        <v>2.8350000000000001E-4</v>
      </c>
      <c r="S184">
        <f t="shared" si="159"/>
        <v>5.2049720000000004E-4</v>
      </c>
      <c r="U184">
        <f t="shared" si="160"/>
        <v>2.8350000000000001E-4</v>
      </c>
      <c r="V184">
        <f t="shared" si="161"/>
        <v>5.2049720000000004E-4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8.7200000000000019E-5</v>
      </c>
      <c r="G185">
        <f t="shared" si="155"/>
        <v>1.3097280000000001E-4</v>
      </c>
      <c r="I185">
        <f t="shared" si="156"/>
        <v>8.7200000000000019E-5</v>
      </c>
      <c r="J185">
        <f t="shared" si="157"/>
        <v>1.3097280000000001E-4</v>
      </c>
      <c r="N185" s="68"/>
      <c r="O185" s="66"/>
      <c r="P185" s="62"/>
      <c r="Q185" t="s">
        <v>39</v>
      </c>
      <c r="R185">
        <f t="shared" si="158"/>
        <v>2.943E-4</v>
      </c>
      <c r="S185">
        <f t="shared" si="159"/>
        <v>3.4489569999999998E-4</v>
      </c>
      <c r="U185">
        <f t="shared" si="160"/>
        <v>2.943E-4</v>
      </c>
      <c r="V185">
        <f t="shared" si="161"/>
        <v>3.4489569999999998E-4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2.0589240000000002</v>
      </c>
      <c r="I190">
        <f t="shared" ref="I190:I192" si="165">0.05*Y39+(1-0.05)*U39</f>
        <v>0</v>
      </c>
      <c r="J190">
        <f t="shared" ref="J190:J192" si="166">0.05*Z39+(1-0.05)*V39</f>
        <v>2.5999999999999999E-3</v>
      </c>
      <c r="K190">
        <f t="shared" ref="K190:K192" si="167">AA39+W39</f>
        <v>1.9934769999999999</v>
      </c>
      <c r="L190">
        <f>0.05*X46+(1-0.05)*T46</f>
        <v>7.3814999999999997E-5</v>
      </c>
      <c r="M190">
        <f>AA46+W46</f>
        <v>2.672517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0</v>
      </c>
      <c r="V190">
        <f t="shared" ref="V190:V192" si="171">0.1*Z39+(1-0.1)*V39</f>
        <v>2.5999999999999999E-3</v>
      </c>
      <c r="X190">
        <f>0.1*X46+(1-0.1)*T46</f>
        <v>7.4729999999999998E-5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2.0946820000000002</v>
      </c>
      <c r="I191">
        <f t="shared" si="165"/>
        <v>0</v>
      </c>
      <c r="J191">
        <f t="shared" si="166"/>
        <v>5.0279999999999997E-4</v>
      </c>
      <c r="K191">
        <f t="shared" si="167"/>
        <v>2.0019980000000004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0</v>
      </c>
      <c r="V191">
        <f t="shared" si="171"/>
        <v>5.0279999999999997E-4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2.0459999999999999E-4</v>
      </c>
      <c r="H192">
        <f t="shared" si="164"/>
        <v>2.122217</v>
      </c>
      <c r="I192">
        <f t="shared" si="165"/>
        <v>0</v>
      </c>
      <c r="J192">
        <f t="shared" si="166"/>
        <v>2.0459999999999999E-4</v>
      </c>
      <c r="K192">
        <f t="shared" si="167"/>
        <v>2.0234130000000001</v>
      </c>
      <c r="P192" s="62"/>
      <c r="Q192" t="s">
        <v>39</v>
      </c>
      <c r="R192">
        <f t="shared" si="168"/>
        <v>0</v>
      </c>
      <c r="S192">
        <f t="shared" si="169"/>
        <v>2.0460000000000001E-4</v>
      </c>
      <c r="U192">
        <f t="shared" si="170"/>
        <v>0</v>
      </c>
      <c r="V192">
        <f t="shared" si="171"/>
        <v>2.0460000000000001E-4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0</v>
      </c>
      <c r="J196">
        <f t="shared" ref="J196:J198" si="175">0.2*Z39+(1-0.2)*V39</f>
        <v>2.5999999999999999E-3</v>
      </c>
      <c r="L196">
        <f>0.2*X46+(1-0.2)*T46</f>
        <v>7.6559999999999999E-5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0</v>
      </c>
      <c r="V196">
        <f t="shared" ref="V196:V198" si="179">0.3*Z39+(1-0.3)*V39</f>
        <v>2.5999999999999999E-3</v>
      </c>
      <c r="X196">
        <f>0.3*X46+(1-0.3)*T46</f>
        <v>7.839E-5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0</v>
      </c>
      <c r="J197">
        <f t="shared" si="175"/>
        <v>5.0279999999999997E-4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0</v>
      </c>
      <c r="V197">
        <f t="shared" si="179"/>
        <v>5.0279999999999997E-4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2.0460000000000004E-4</v>
      </c>
      <c r="I198">
        <f t="shared" si="174"/>
        <v>0</v>
      </c>
      <c r="J198">
        <f t="shared" si="175"/>
        <v>2.0460000000000004E-4</v>
      </c>
      <c r="P198" s="62"/>
      <c r="Q198" t="s">
        <v>39</v>
      </c>
      <c r="R198">
        <f t="shared" si="176"/>
        <v>0</v>
      </c>
      <c r="S198">
        <f t="shared" si="177"/>
        <v>2.0459999999999999E-4</v>
      </c>
      <c r="U198">
        <f t="shared" si="178"/>
        <v>0</v>
      </c>
      <c r="V198">
        <f t="shared" si="179"/>
        <v>2.0459999999999999E-4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3.095561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2.5999999999999999E-3</v>
      </c>
      <c r="K203">
        <f>AE39+AA39+W39</f>
        <v>2.9799980000000001</v>
      </c>
      <c r="L203">
        <f>(0.05*(1-0.05)+0.05*(1-0.05))*X46+0.05*0.05*AB46+(1-0.05*(1-0.05)-0.05*(1-0.05)-0.05*0.05)*T46</f>
        <v>7.4733499999999999E-5</v>
      </c>
      <c r="M203">
        <f>AE46+AA46+W46</f>
        <v>4.0168410000000003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2.6000000000000003E-3</v>
      </c>
      <c r="X203">
        <f>(0.1*0.9+0.1*0.9)*X46+0.1*0.1*AB46+(1-0.1*0.9-0.1*0.9-0.1*0.1)*T46</f>
        <v>7.6574000000000002E-5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3.1471669999999996</v>
      </c>
      <c r="I204">
        <f t="shared" si="183"/>
        <v>0</v>
      </c>
      <c r="J204">
        <f t="shared" si="184"/>
        <v>5.0279999999999997E-4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0</v>
      </c>
      <c r="V204">
        <f t="shared" si="188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2.0460000000000004E-4</v>
      </c>
      <c r="H205">
        <f t="shared" si="182"/>
        <v>3.1620710000000001</v>
      </c>
      <c r="I205">
        <f t="shared" si="183"/>
        <v>0</v>
      </c>
      <c r="J205">
        <f t="shared" si="184"/>
        <v>2.0460000000000004E-4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2.0460000000000004E-4</v>
      </c>
      <c r="U205">
        <f t="shared" si="187"/>
        <v>0</v>
      </c>
      <c r="V205">
        <f t="shared" si="188"/>
        <v>2.0460000000000004E-4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2.5999999999999999E-3</v>
      </c>
      <c r="L209">
        <f>(0.2*0.8+0.2*0.8)*X46+0.2*0.2*AB46+(1-0.2*0.8-0.2*0.8-0.2*0.2)*T46</f>
        <v>8.0276000000000002E-5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2.5999999999999999E-3</v>
      </c>
      <c r="X209">
        <f>(0.3*0.7+0.3*0.7)*X46+0.3*0.3*AB46+(1-0.3*0.7-0.3*0.7-0.3*0.3)*T46</f>
        <v>8.4005999999999995E-5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0</v>
      </c>
      <c r="J210">
        <f t="shared" si="192"/>
        <v>5.0279999999999997E-4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0</v>
      </c>
      <c r="V210">
        <f t="shared" si="196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2.0460000000000001E-4</v>
      </c>
      <c r="I211">
        <f t="shared" si="191"/>
        <v>0</v>
      </c>
      <c r="J211">
        <f t="shared" si="192"/>
        <v>2.0460000000000001E-4</v>
      </c>
      <c r="O211" s="66"/>
      <c r="P211" s="62"/>
      <c r="Q211" t="s">
        <v>39</v>
      </c>
      <c r="R211">
        <f t="shared" si="193"/>
        <v>0</v>
      </c>
      <c r="S211">
        <f t="shared" si="194"/>
        <v>2.0460000000000004E-4</v>
      </c>
      <c r="U211">
        <f t="shared" si="195"/>
        <v>0</v>
      </c>
      <c r="V211">
        <f t="shared" si="196"/>
        <v>2.0460000000000004E-4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3.2500000000000006E-7</v>
      </c>
      <c r="G216">
        <f t="shared" ref="G216:G218" si="198">3*0.05*(1-0.05)*(1-0.05)*Z32+3*0.05*0.05*(1-0.05)*AD32+0.05*0.05*0.05*AH32+(1-3*0.05*(1-0.05)*(1-0.05)-3*0.05*0.05*(1-0.05)-0.05*0.05*0.05)*V32</f>
        <v>2.6013124999999995E-3</v>
      </c>
      <c r="H216">
        <f t="shared" ref="H216:H218" si="199">AI32+AE32+AA32+W32</f>
        <v>3.98848</v>
      </c>
      <c r="I216">
        <f t="shared" ref="I216:I218" si="200">3*0.05*(1-0.05)*(1-0.05)*Y39+3*0.05*0.05*(1-0.05)*AC39+0.05*0.05*0.05*AG39+(1-3*0.05*(1-0.05)*(1-0.05)-3*0.05*0.05*(1-0.05)-0.05*0.05*0.05)*U39</f>
        <v>3.2500000000000006E-7</v>
      </c>
      <c r="J216">
        <f t="shared" ref="J216:J218" si="201">3*0.05*(1-0.05)*(1-0.05)*Z39+3*0.05*0.05*(1-0.05)*AD39+0.05*0.05*0.05*AH39+(1-3*0.05*(1-0.05)*(1-0.05)-3*0.05*0.05*(1-0.05)-0.05*0.05*0.05)*V39</f>
        <v>2.6013124999999995E-3</v>
      </c>
      <c r="K216">
        <f t="shared" ref="K216:K218" si="202">AI39+AE39+AA39+W39</f>
        <v>3.8782009999999998</v>
      </c>
      <c r="L216">
        <f>3*0.05*(1-0.05)*(1-0.05)*X46+3*0.05*0.05*(1-0.05)*AB46+0.05*0.05*0.05*AF46+(1-3*0.05*(1-0.05)*(1-0.05)-3*0.05*0.05*(1-0.05)-0.05*0.05*0.05)*T46</f>
        <v>7.6751499999999992E-5</v>
      </c>
      <c r="M216">
        <f>AI46+AE46+AA46+W46</f>
        <v>5.6590829999999999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2.6000000000000005E-6</v>
      </c>
      <c r="S216">
        <f t="shared" ref="S216:S218" si="204">3*0.1*(1-0.1)*(1-0.1)*Z32+3*0.1*0.1*(1-0.1)*AD32+0.1*0.1*0.1*AH32+(1-3*0.1*(1-0.1)*(1-0.1)-3*0.1*0.1*(1-0.1)-0.1*0.1*0.1)*V32</f>
        <v>2.6105E-3</v>
      </c>
      <c r="U216">
        <f t="shared" ref="U216:U218" si="205">3*0.1*(1-0.1)*(1-0.1)*Y39+3*0.1*0.1*(1-0.1)*AC39+0.1*0.1*0.1*AG39+(1-3*0.1*(1-0.1)*(1-0.1)-3*0.1*0.1*(1-0.1)-0.1*0.1*0.1)*U39</f>
        <v>2.6000000000000005E-6</v>
      </c>
      <c r="V216">
        <f t="shared" ref="V216:V218" si="206">3*0.1*(1-0.1)*(1-0.1)*Z39+3*0.1*0.1*(1-0.1)*AD39+0.1*0.1*0.1*AH39+(1-3*0.1*(1-0.1)*(1-0.1)-3*0.1*0.1*(1-0.1)-0.1*0.1*0.1)*V39</f>
        <v>2.6105E-3</v>
      </c>
      <c r="X216">
        <f>3*0.1*(1-0.1)*(1-0.1)*X46+3*0.1*0.1*(1-0.1)*AB46+0.1*0.1*0.1*AF46+(1-3*0.1*(1-0.1)*(1-0.1)-3*0.1*0.1*(1-0.1)-0.1*0.1*0.1)*T46</f>
        <v>8.7199999999999992E-5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8.0000000000000018E-7</v>
      </c>
      <c r="G217">
        <f t="shared" si="198"/>
        <v>5.040871499999999E-4</v>
      </c>
      <c r="H217">
        <f t="shared" si="199"/>
        <v>4.065067</v>
      </c>
      <c r="I217">
        <f t="shared" si="200"/>
        <v>8.2500000000000015E-7</v>
      </c>
      <c r="J217">
        <f t="shared" si="201"/>
        <v>5.0407464999999998E-4</v>
      </c>
      <c r="K217">
        <f t="shared" si="202"/>
        <v>3.8775130000000004</v>
      </c>
      <c r="N217" s="68"/>
      <c r="O217" s="66"/>
      <c r="P217" s="62"/>
      <c r="Q217" t="s">
        <v>38</v>
      </c>
      <c r="R217">
        <f t="shared" si="203"/>
        <v>6.4000000000000014E-6</v>
      </c>
      <c r="S217">
        <f t="shared" si="204"/>
        <v>5.1309719999999997E-4</v>
      </c>
      <c r="U217">
        <f t="shared" si="205"/>
        <v>6.6000000000000012E-6</v>
      </c>
      <c r="V217">
        <f t="shared" si="206"/>
        <v>5.1299719999999991E-4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1.0250000000000004E-6</v>
      </c>
      <c r="G218">
        <f t="shared" si="198"/>
        <v>2.0576192499999999E-4</v>
      </c>
      <c r="H218">
        <f t="shared" si="199"/>
        <v>4.0845150000000006</v>
      </c>
      <c r="I218">
        <f t="shared" si="200"/>
        <v>1.0250000000000004E-6</v>
      </c>
      <c r="J218">
        <f t="shared" si="201"/>
        <v>2.0576192499999999E-4</v>
      </c>
      <c r="K218">
        <f t="shared" si="202"/>
        <v>3.9876610000000001</v>
      </c>
      <c r="N218" s="68"/>
      <c r="O218" s="66"/>
      <c r="P218" s="62"/>
      <c r="Q218" t="s">
        <v>39</v>
      </c>
      <c r="R218">
        <f t="shared" si="203"/>
        <v>8.2000000000000028E-6</v>
      </c>
      <c r="S218">
        <f t="shared" si="204"/>
        <v>2.138954E-4</v>
      </c>
      <c r="U218">
        <f t="shared" si="205"/>
        <v>8.2000000000000028E-6</v>
      </c>
      <c r="V218">
        <f t="shared" si="206"/>
        <v>2.138954E-4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2.0800000000000004E-5</v>
      </c>
      <c r="G222">
        <f t="shared" ref="G222:G224" si="208">3*0.2*(1-0.2)*(1-0.2)*Z32+3*0.2*0.2*(1-0.2)*AD32+0.2*0.2*0.2*AH32+(1-3*0.2*(1-0.2)*(1-0.2)-3*0.2*0.2*(1-0.2)-0.2*0.2*0.2)*V32</f>
        <v>2.6839999999999998E-3</v>
      </c>
      <c r="I222">
        <f t="shared" ref="I222:I224" si="209">3*0.2*(1-0.2)*(1-0.2)*Y39+3*0.2*0.2*(1-0.2)*AC39+0.2*0.2*0.2*AG39+(1-3*0.2*(1-0.2)*(1-0.2)-3*0.2*0.2*(1-0.2)-0.2*0.2*0.2)*U39</f>
        <v>2.0800000000000004E-5</v>
      </c>
      <c r="J222">
        <f t="shared" ref="J222:J224" si="210">3*0.2*(1-0.2)*(1-0.2)*Z39+3*0.2*0.2*(1-0.2)*AD39+0.2*0.2*0.2*AH39+(1-3*0.2*(1-0.2)*(1-0.2)-3*0.2*0.2*(1-0.2)-0.2*0.2*0.2)*V39</f>
        <v>2.6839999999999998E-3</v>
      </c>
      <c r="L222">
        <f>3*0.2*(1-0.2)*(1-0.2)*X46+3*0.2*0.2*(1-0.2)*AB46+0.2*0.2*0.2*AF46+(1-3*0.2*(1-0.2)*(1-0.2)-3*0.2*0.2*(1-0.2)-0.2*0.2*0.2)*T46</f>
        <v>1.5419200000000002E-4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7.0199999999999999E-5</v>
      </c>
      <c r="S222">
        <f t="shared" ref="S222:S224" si="212">3*0.3*(1-0.3)*(1-0.3)*Z32+3*0.3*0.3*(1-0.3)*AD32+0.3*0.3*0.3*AH32+(1-3*0.3*(1-0.3)*(1-0.3)-3*0.3*0.3*(1-0.3)-0.3*0.3*0.3)*V32</f>
        <v>2.8834999999999998E-3</v>
      </c>
      <c r="U222">
        <f t="shared" ref="U222:U224" si="213">3*0.3*(1-0.3)*(1-0.3)*Y39+3*0.3*0.3*(1-0.3)*AC39+0.3*0.3*0.3*AG39+(1-3*0.3*(1-0.3)*(1-0.3)-3*0.3*0.3*(1-0.3)-0.3*0.3*0.3)*U39</f>
        <v>7.0199999999999999E-5</v>
      </c>
      <c r="V222">
        <f t="shared" ref="V222:V224" si="214">3*0.3*(1-0.3)*(1-0.3)*Z39+3*0.3*0.3*(1-0.3)*AD39+0.3*0.3*0.3*AH39+(1-3*0.3*(1-0.3)*(1-0.3)-3*0.3*0.3*(1-0.3)-0.3*0.3*0.3)*V39</f>
        <v>2.8834999999999998E-3</v>
      </c>
      <c r="X222">
        <f>3*0.3*(1-0.3)*(1-0.3)*X46+3*0.3*0.3*(1-0.3)*AB46+0.3*0.3*0.3*AF46+(1-3*0.3*(1-0.3)*(1-0.3)-3*0.3*0.3*(1-0.3)-0.3*0.3*0.3)*T46</f>
        <v>3.2648399999999999E-4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5.1200000000000011E-5</v>
      </c>
      <c r="G223">
        <f t="shared" si="208"/>
        <v>5.8517759999999997E-4</v>
      </c>
      <c r="I223">
        <f t="shared" si="209"/>
        <v>5.2800000000000009E-5</v>
      </c>
      <c r="J223">
        <f t="shared" si="210"/>
        <v>5.8437760000000006E-4</v>
      </c>
      <c r="N223" s="68"/>
      <c r="O223" s="66"/>
      <c r="P223" s="62"/>
      <c r="Q223" t="s">
        <v>38</v>
      </c>
      <c r="R223">
        <f t="shared" si="211"/>
        <v>1.728E-4</v>
      </c>
      <c r="S223">
        <f t="shared" si="212"/>
        <v>7.8082439999999998E-4</v>
      </c>
      <c r="U223">
        <f t="shared" si="213"/>
        <v>1.7819999999999999E-4</v>
      </c>
      <c r="V223">
        <f t="shared" si="214"/>
        <v>7.7812439999999997E-4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6.5600000000000022E-5</v>
      </c>
      <c r="G224">
        <f t="shared" si="208"/>
        <v>2.7896320000000003E-4</v>
      </c>
      <c r="I224">
        <f t="shared" si="209"/>
        <v>6.5600000000000022E-5</v>
      </c>
      <c r="J224">
        <f t="shared" si="210"/>
        <v>2.7896320000000003E-4</v>
      </c>
      <c r="N224" s="68"/>
      <c r="O224" s="66"/>
      <c r="P224" s="62"/>
      <c r="Q224" t="s">
        <v>39</v>
      </c>
      <c r="R224">
        <f t="shared" si="211"/>
        <v>2.2140000000000001E-4</v>
      </c>
      <c r="S224">
        <f t="shared" si="212"/>
        <v>4.5557580000000006E-4</v>
      </c>
      <c r="U224">
        <f t="shared" si="213"/>
        <v>2.2140000000000001E-4</v>
      </c>
      <c r="V224">
        <f t="shared" si="214"/>
        <v>4.5557580000000006E-4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2.034475</v>
      </c>
      <c r="I229">
        <f t="shared" ref="I229:I231" si="218">0.05*G59+(1-0.05)*C59</f>
        <v>0</v>
      </c>
      <c r="J229">
        <f t="shared" ref="J229:J231" si="219">0.05*H59+(1-0.05)*D59</f>
        <v>2.5999999999999999E-3</v>
      </c>
      <c r="K229">
        <f t="shared" ref="K229:K231" si="220">I59+E59</f>
        <v>1.953443</v>
      </c>
      <c r="L229">
        <f>0.05*G66+(1-0.05)*B66</f>
        <v>5.5545499999999995E-4</v>
      </c>
      <c r="M229">
        <f>I66+E66</f>
        <v>2.6720059999999997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0</v>
      </c>
      <c r="V229">
        <f t="shared" ref="V229:V231" si="224">0.1*H59+(1-0.1)*D59</f>
        <v>2.5999999999999999E-3</v>
      </c>
      <c r="X229">
        <f>0.1*G66+(1-0.1)*B66</f>
        <v>5.5911000000000003E-4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2.0785520000000002</v>
      </c>
      <c r="I230">
        <f t="shared" si="218"/>
        <v>0</v>
      </c>
      <c r="J230">
        <f t="shared" si="219"/>
        <v>1.2999999999999999E-3</v>
      </c>
      <c r="K230">
        <f t="shared" si="220"/>
        <v>2.0142259999999998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0</v>
      </c>
      <c r="V230">
        <f t="shared" si="224"/>
        <v>1.2999999999999999E-3</v>
      </c>
    </row>
    <row r="231" spans="1:25" x14ac:dyDescent="0.25">
      <c r="C231" s="63"/>
      <c r="D231" s="62"/>
      <c r="E231" t="s">
        <v>39</v>
      </c>
      <c r="F231">
        <f t="shared" si="215"/>
        <v>1.3799999999999999E-4</v>
      </c>
      <c r="G231">
        <f t="shared" si="216"/>
        <v>8.8159999999999996E-4</v>
      </c>
      <c r="H231">
        <f t="shared" si="217"/>
        <v>2.111796</v>
      </c>
      <c r="I231">
        <f t="shared" si="218"/>
        <v>1.3799999999999999E-4</v>
      </c>
      <c r="J231">
        <f t="shared" si="219"/>
        <v>8.8159999999999996E-4</v>
      </c>
      <c r="K231">
        <f t="shared" si="220"/>
        <v>2.0210470000000003</v>
      </c>
      <c r="P231" s="62"/>
      <c r="Q231" t="s">
        <v>39</v>
      </c>
      <c r="R231">
        <f t="shared" si="221"/>
        <v>1.3800000000000002E-4</v>
      </c>
      <c r="S231">
        <f t="shared" si="222"/>
        <v>8.8159999999999996E-4</v>
      </c>
      <c r="U231">
        <f t="shared" si="223"/>
        <v>1.3800000000000002E-4</v>
      </c>
      <c r="V231">
        <f t="shared" si="224"/>
        <v>8.8159999999999996E-4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0</v>
      </c>
      <c r="J235">
        <f t="shared" ref="J235:J237" si="228">0.2*H59+(1-0.2)*D59</f>
        <v>2.5999999999999999E-3</v>
      </c>
      <c r="L235">
        <f>0.2*G66+(1-0.2)*B66</f>
        <v>5.6641999999999999E-4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0</v>
      </c>
      <c r="V235">
        <f t="shared" ref="V235:V237" si="232">0.3*H59+(1-0.3)*D59</f>
        <v>2.5999999999999999E-3</v>
      </c>
      <c r="X235">
        <f>0.3*G66+(1-0.3)*B66</f>
        <v>5.7372999999999994E-4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0</v>
      </c>
      <c r="J236">
        <f t="shared" si="228"/>
        <v>1.2999999999999999E-3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0</v>
      </c>
      <c r="V236">
        <f t="shared" si="232"/>
        <v>1.2999999999999999E-3</v>
      </c>
    </row>
    <row r="237" spans="1:25" x14ac:dyDescent="0.25">
      <c r="C237" s="63"/>
      <c r="D237" s="62"/>
      <c r="E237" t="s">
        <v>39</v>
      </c>
      <c r="F237">
        <f t="shared" si="225"/>
        <v>1.3799999999999999E-4</v>
      </c>
      <c r="G237">
        <f t="shared" si="226"/>
        <v>8.8159999999999996E-4</v>
      </c>
      <c r="I237">
        <f t="shared" si="227"/>
        <v>1.3799999999999999E-4</v>
      </c>
      <c r="J237">
        <f t="shared" si="228"/>
        <v>8.8159999999999996E-4</v>
      </c>
      <c r="P237" s="62"/>
      <c r="Q237" t="s">
        <v>39</v>
      </c>
      <c r="R237">
        <f t="shared" si="229"/>
        <v>1.3799999999999999E-4</v>
      </c>
      <c r="S237">
        <f t="shared" si="230"/>
        <v>8.8159999999999996E-4</v>
      </c>
      <c r="U237">
        <f t="shared" si="231"/>
        <v>1.3799999999999999E-4</v>
      </c>
      <c r="V237">
        <f t="shared" si="232"/>
        <v>8.8159999999999996E-4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3.0590729999999997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2.5999999999999999E-3</v>
      </c>
      <c r="K242">
        <f t="shared" ref="K242:K244" si="238">M59+I59+E59</f>
        <v>2.9406759999999998</v>
      </c>
      <c r="L242">
        <f>(0.05*(1-0.05)+0.05*(1-0.05))*G66+0.05*0.05*J66+(1-0.05*(1-0.05)-0.05*(1-0.05)-0.05*0.05)*B66</f>
        <v>5.5920850000000001E-4</v>
      </c>
      <c r="M242">
        <f>M66+I66+E66</f>
        <v>4.0036019999999999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2.6000000000000003E-3</v>
      </c>
      <c r="X242">
        <f>(0.1*0.9+0.1*0.9)*G66+0.1*0.1*J66+(1-0.1*0.9-0.1*0.9-0.1*0.1)*B66</f>
        <v>5.6681400000000001E-4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3.111434</v>
      </c>
      <c r="I243">
        <f t="shared" si="236"/>
        <v>0</v>
      </c>
      <c r="J243">
        <f t="shared" si="237"/>
        <v>1.2999999999999999E-3</v>
      </c>
      <c r="K243">
        <f t="shared" si="238"/>
        <v>3.006472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0</v>
      </c>
      <c r="V243">
        <f t="shared" si="242"/>
        <v>1.3000000000000002E-3</v>
      </c>
    </row>
    <row r="244" spans="1:25" x14ac:dyDescent="0.25">
      <c r="B244" s="63"/>
      <c r="C244" s="66"/>
      <c r="D244" s="62"/>
      <c r="E244" t="s">
        <v>39</v>
      </c>
      <c r="F244">
        <f t="shared" si="233"/>
        <v>1.3799999999999999E-4</v>
      </c>
      <c r="G244">
        <f t="shared" si="234"/>
        <v>8.8160000000000007E-4</v>
      </c>
      <c r="H244">
        <f t="shared" si="235"/>
        <v>3.2143809999999995</v>
      </c>
      <c r="I244">
        <f t="shared" si="236"/>
        <v>1.3799999999999999E-4</v>
      </c>
      <c r="J244">
        <f t="shared" si="237"/>
        <v>8.8160000000000007E-4</v>
      </c>
      <c r="K244">
        <f t="shared" si="238"/>
        <v>3.0168059999999999</v>
      </c>
      <c r="O244" s="66"/>
      <c r="P244" s="62"/>
      <c r="Q244" t="s">
        <v>39</v>
      </c>
      <c r="R244">
        <f t="shared" si="239"/>
        <v>1.3799999999999999E-4</v>
      </c>
      <c r="S244">
        <f t="shared" si="240"/>
        <v>8.8159999999999996E-4</v>
      </c>
      <c r="U244">
        <f t="shared" si="241"/>
        <v>1.3799999999999999E-4</v>
      </c>
      <c r="V244">
        <f t="shared" si="242"/>
        <v>8.8159999999999996E-4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2.5999999999999999E-3</v>
      </c>
      <c r="L248">
        <f>(0.2*0.8+0.2*0.8)*G66+0.2*0.2*J66+(1-0.2*0.8-0.2*0.8-0.2*0.2)*B66</f>
        <v>5.8261599999999999E-4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2.5999999999999999E-3</v>
      </c>
      <c r="X248">
        <f>(0.3*0.7+0.3*0.7)*G66+0.3*0.3*J66+(1-0.3*0.7-0.3*0.7-0.3*0.3)*B66</f>
        <v>5.9920600000000002E-4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0</v>
      </c>
      <c r="J249">
        <f t="shared" si="246"/>
        <v>1.2999999999999999E-3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0</v>
      </c>
      <c r="V249">
        <f t="shared" si="250"/>
        <v>1.2999999999999999E-3</v>
      </c>
    </row>
    <row r="250" spans="1:25" x14ac:dyDescent="0.25">
      <c r="B250" s="63"/>
      <c r="C250" s="66"/>
      <c r="D250" s="62"/>
      <c r="E250" t="s">
        <v>39</v>
      </c>
      <c r="F250">
        <f t="shared" si="243"/>
        <v>1.3799999999999999E-4</v>
      </c>
      <c r="G250">
        <f t="shared" si="244"/>
        <v>8.8159999999999996E-4</v>
      </c>
      <c r="I250">
        <f t="shared" si="245"/>
        <v>1.3799999999999999E-4</v>
      </c>
      <c r="J250">
        <f t="shared" si="246"/>
        <v>8.8159999999999996E-4</v>
      </c>
      <c r="O250" s="66"/>
      <c r="P250" s="62"/>
      <c r="Q250" t="s">
        <v>39</v>
      </c>
      <c r="R250">
        <f t="shared" si="247"/>
        <v>1.3799999999999999E-4</v>
      </c>
      <c r="S250">
        <f t="shared" si="248"/>
        <v>8.8160000000000007E-4</v>
      </c>
      <c r="U250">
        <f t="shared" si="249"/>
        <v>1.3799999999999999E-4</v>
      </c>
      <c r="V250">
        <f t="shared" si="250"/>
        <v>8.8160000000000007E-4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3.2500000000000006E-7</v>
      </c>
      <c r="G255">
        <f t="shared" ref="G255:G257" si="252">3*0.05*(1-0.05)*(1-0.05)*H52+3*0.05*0.05*(1-0.05)*L52+0.05*0.05*0.05*P52+(1-3*0.05*(1-0.05)*(1-0.05)-3*0.05*0.05*(1-0.05)-0.05*0.05*0.05)*D52</f>
        <v>2.6013124999999995E-3</v>
      </c>
      <c r="H255">
        <f t="shared" ref="H255:H257" si="253">Q52+M52+I52+E52</f>
        <v>3.9588890000000001</v>
      </c>
      <c r="I255">
        <f t="shared" ref="I255:I257" si="254">3*0.05*(1-0.05)*(1-0.05)*G59+3*0.05*0.05*(1-0.05)*K59+0.05*0.05*0.05*O59+(1-3*0.05*(1-0.05)*(1-0.05)-3*0.05*0.05*(1-0.05)-0.05*0.05*0.05)*C59</f>
        <v>3.2500000000000006E-7</v>
      </c>
      <c r="J255">
        <f t="shared" ref="J255:J257" si="255">3*0.05*(1-0.05)*(1-0.05)*H59+3*0.05*0.05*(1-0.05)*L59+0.05*0.05*0.05*P59+(1-3*0.05*(1-0.05)*(1-0.05)-3*0.05*0.05*(1-0.05)-0.05*0.05*0.05)*D59</f>
        <v>2.6013124999999995E-3</v>
      </c>
      <c r="K255">
        <f t="shared" ref="K255:K257" si="256">Q59+M59+I59+E59</f>
        <v>3.8125719999999998</v>
      </c>
      <c r="L255">
        <f>3*0.05*(1-0.05)*(1-0.05)*G66+3*0.05*0.05*(1-0.05)*J66+0.05*0.05*0.05*N66+(1-3*0.05*(1-0.05)*(1-0.05)-3*0.05*0.05*(1-0.05)-0.05*0.05*0.05)*B66</f>
        <v>5.636493374999999E-4</v>
      </c>
      <c r="M255">
        <f>Q66+M66+I66+E66</f>
        <v>5.7114929999999999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2.6000000000000005E-6</v>
      </c>
      <c r="S255">
        <f t="shared" ref="S255:S257" si="258">3*0.1*(1-0.1)*(1-0.1)*H52+3*0.1*0.1*(1-0.1)*L52+0.1*0.1*0.1*P52+(1-3*0.1*(1-0.1)*(1-0.1)-3*0.1*0.1*(1-0.1)-0.1*0.1*0.1)*D52</f>
        <v>2.6105E-3</v>
      </c>
      <c r="U255">
        <f t="shared" ref="U255:U257" si="259">3*0.1*(1-0.1)*(1-0.1)*G59+3*0.1*0.1*(1-0.1)*K59+0.1*0.1*0.1*O59+(1-3*0.1*(1-0.1)*(1-0.1)-3*0.1*0.1*(1-0.1)-0.1*0.1*0.1)*C59</f>
        <v>2.6000000000000005E-6</v>
      </c>
      <c r="V255">
        <f t="shared" ref="V255:V257" si="260">3*0.1*(1-0.1)*(1-0.1)*H59+3*0.1*0.1*(1-0.1)*L59+0.1*0.1*0.1*P59+(1-3*0.1*(1-0.1)*(1-0.1)-3*0.1*0.1*(1-0.1)-0.1*0.1*0.1)*D59</f>
        <v>2.6105E-3</v>
      </c>
      <c r="X255">
        <f>3*0.1*(1-0.1)*(1-0.1)*G66+3*0.1*0.1*(1-0.1)*J66+0.1*0.1*0.1*N66+(1-3*0.1*(1-0.1)*(1-0.1)-3*0.1*0.1*(1-0.1)-0.1*0.1*0.1)*B66</f>
        <v>5.7962269999999993E-4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4.5000000000000009E-7</v>
      </c>
      <c r="G256">
        <f t="shared" si="252"/>
        <v>1.3007499999999998E-3</v>
      </c>
      <c r="H256">
        <f t="shared" si="253"/>
        <v>4.0289900000000003</v>
      </c>
      <c r="I256">
        <f t="shared" si="254"/>
        <v>4.875000000000001E-7</v>
      </c>
      <c r="J256">
        <f t="shared" si="255"/>
        <v>1.3007249999999998E-3</v>
      </c>
      <c r="K256">
        <f t="shared" si="256"/>
        <v>3.8892439999999997</v>
      </c>
      <c r="N256" s="68"/>
      <c r="O256" s="66"/>
      <c r="P256" s="62"/>
      <c r="Q256" t="s">
        <v>38</v>
      </c>
      <c r="R256">
        <f t="shared" si="257"/>
        <v>3.6000000000000007E-6</v>
      </c>
      <c r="S256">
        <f t="shared" si="258"/>
        <v>1.3059999999999999E-3</v>
      </c>
      <c r="U256">
        <f t="shared" si="259"/>
        <v>3.9000000000000008E-6</v>
      </c>
      <c r="V256">
        <f t="shared" si="260"/>
        <v>1.3057999999999998E-3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1.3857024999999997E-4</v>
      </c>
      <c r="G257">
        <f t="shared" si="252"/>
        <v>8.8228979999999992E-4</v>
      </c>
      <c r="H257">
        <f t="shared" si="253"/>
        <v>4.1442779999999999</v>
      </c>
      <c r="I257">
        <f t="shared" si="254"/>
        <v>1.3859524999999999E-4</v>
      </c>
      <c r="J257">
        <f t="shared" si="255"/>
        <v>8.8223979999999989E-4</v>
      </c>
      <c r="K257">
        <f t="shared" si="256"/>
        <v>3.9968899999999996</v>
      </c>
      <c r="N257" s="68"/>
      <c r="O257" s="66"/>
      <c r="P257" s="62"/>
      <c r="Q257" t="s">
        <v>39</v>
      </c>
      <c r="R257">
        <f t="shared" si="257"/>
        <v>1.4256199999999999E-4</v>
      </c>
      <c r="S257">
        <f t="shared" si="258"/>
        <v>8.8711840000000003E-4</v>
      </c>
      <c r="U257">
        <f t="shared" si="259"/>
        <v>1.42762E-4</v>
      </c>
      <c r="V257">
        <f t="shared" si="260"/>
        <v>8.8671840000000002E-4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2.0800000000000004E-5</v>
      </c>
      <c r="G261">
        <f t="shared" ref="G261:G263" si="262">3*0.2*(1-0.2)*(1-0.2)*H52+3*0.2*0.2*(1-0.2)*L52+0.2*0.2*0.2*P52+(1-3*0.2*(1-0.2)*(1-0.2)-3*0.2*0.2*(1-0.2)-0.2*0.2*0.2)*D52</f>
        <v>2.6839999999999998E-3</v>
      </c>
      <c r="I261">
        <f t="shared" ref="I261:I263" si="263">3*0.2*(1-0.2)*(1-0.2)*G59+3*0.2*0.2*(1-0.2)*K59+0.2*0.2*0.2*O59+(1-3*0.2*(1-0.2)*(1-0.2)-3*0.2*0.2*(1-0.2)-0.2*0.2*0.2)*C59</f>
        <v>2.0800000000000004E-5</v>
      </c>
      <c r="J261">
        <f t="shared" ref="J261:J263" si="264">3*0.2*(1-0.2)*(1-0.2)*H59+3*0.2*0.2*(1-0.2)*L59+0.2*0.2*0.2*P59+(1-3*0.2*(1-0.2)*(1-0.2)-3*0.2*0.2*(1-0.2)-0.2*0.2*0.2)*D59</f>
        <v>2.6839999999999998E-3</v>
      </c>
      <c r="L261">
        <f>3*0.2*(1-0.2)*(1-0.2)*G66+3*0.2*0.2*(1-0.2)*J66+0.2*0.2*0.2*N66+(1-3*0.2*(1-0.2)*(1-0.2)-3*0.2*0.2*(1-0.2)-0.2*0.2*0.2)*B66</f>
        <v>6.3807359999999995E-4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7.0199999999999999E-5</v>
      </c>
      <c r="S261">
        <f t="shared" ref="S261:S263" si="266">3*0.3*(1-0.3)*(1-0.3)*H52+3*0.3*0.3*(1-0.3)*L52+0.3*0.3*0.3*P52+(1-3*0.3*(1-0.3)*(1-0.3)-3*0.3*0.3*(1-0.3)-0.3*0.3*0.3)*D52</f>
        <v>2.8834999999999998E-3</v>
      </c>
      <c r="U261">
        <f t="shared" ref="U261:U263" si="267">3*0.3*(1-0.3)*(1-0.3)*G59+3*0.3*0.3*(1-0.3)*K59+0.3*0.3*0.3*O59+(1-3*0.3*(1-0.3)*(1-0.3)-3*0.3*0.3*(1-0.3)-0.3*0.3*0.3)*C59</f>
        <v>7.0199999999999999E-5</v>
      </c>
      <c r="V261">
        <f t="shared" ref="V261:V263" si="268">3*0.3*(1-0.3)*(1-0.3)*H59+3*0.3*0.3*(1-0.3)*L59+0.3*0.3*0.3*P59+(1-3*0.3*(1-0.3)*(1-0.3)-3*0.3*0.3*(1-0.3)-0.3*0.3*0.3)*D59</f>
        <v>2.8834999999999998E-3</v>
      </c>
      <c r="X261">
        <f>3*0.3*(1-0.3)*(1-0.3)*G66+3*0.3*0.3*(1-0.3)*J66+0.3*0.3*0.3*N66+(1-3*0.3*(1-0.3)*(1-0.3)-3*0.3*0.3*(1-0.3)-0.3*0.3*0.3)*B66</f>
        <v>7.5541689999999995E-4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2.8800000000000005E-5</v>
      </c>
      <c r="G262">
        <f t="shared" si="262"/>
        <v>1.3479999999999998E-3</v>
      </c>
      <c r="I262">
        <f t="shared" si="263"/>
        <v>3.1200000000000006E-5</v>
      </c>
      <c r="J262">
        <f t="shared" si="264"/>
        <v>1.3463999999999998E-3</v>
      </c>
      <c r="N262" s="68"/>
      <c r="O262" s="66"/>
      <c r="P262" s="62"/>
      <c r="Q262" t="s">
        <v>38</v>
      </c>
      <c r="R262">
        <f t="shared" si="265"/>
        <v>9.7199999999999991E-5</v>
      </c>
      <c r="S262">
        <f t="shared" si="266"/>
        <v>1.462E-3</v>
      </c>
      <c r="U262">
        <f t="shared" si="267"/>
        <v>1.053E-4</v>
      </c>
      <c r="V262">
        <f t="shared" si="268"/>
        <v>1.4566E-3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1.74496E-4</v>
      </c>
      <c r="G263">
        <f t="shared" si="262"/>
        <v>9.2574719999999984E-4</v>
      </c>
      <c r="I263">
        <f t="shared" si="263"/>
        <v>1.7609599999999999E-4</v>
      </c>
      <c r="J263">
        <f t="shared" si="264"/>
        <v>9.2254719999999998E-4</v>
      </c>
      <c r="N263" s="68"/>
      <c r="O263" s="66"/>
      <c r="P263" s="62"/>
      <c r="Q263" t="s">
        <v>39</v>
      </c>
      <c r="R263">
        <f t="shared" si="265"/>
        <v>2.6117399999999998E-4</v>
      </c>
      <c r="S263">
        <f t="shared" si="266"/>
        <v>1.0305968E-3</v>
      </c>
      <c r="U263">
        <f t="shared" si="267"/>
        <v>2.66574E-4</v>
      </c>
      <c r="V263">
        <f t="shared" si="268"/>
        <v>1.0197968000000002E-3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63"/>
  <sheetViews>
    <sheetView topLeftCell="A136" zoomScale="70" zoomScaleNormal="70" workbookViewId="0">
      <selection activeCell="I164" sqref="I164:I166"/>
    </sheetView>
  </sheetViews>
  <sheetFormatPr defaultColWidth="9" defaultRowHeight="14.4" x14ac:dyDescent="0.25"/>
  <cols>
    <col min="2" max="2" width="11.88671875" customWidth="1"/>
    <col min="4" max="4" width="14.88671875" customWidth="1"/>
    <col min="5" max="5" width="10.109375" customWidth="1"/>
    <col min="6" max="6" width="10" customWidth="1"/>
    <col min="7" max="7" width="11.21875" customWidth="1"/>
    <col min="8" max="8" width="13.21875" customWidth="1"/>
    <col min="9" max="9" width="12.44140625" customWidth="1"/>
    <col min="10" max="10" width="8.5546875" customWidth="1"/>
    <col min="11" max="11" width="10.6640625"/>
    <col min="12" max="12" width="12.6640625" customWidth="1"/>
    <col min="13" max="17" width="9.6640625"/>
    <col min="18" max="18" width="12.88671875"/>
    <col min="19" max="19" width="12.21875" customWidth="1"/>
    <col min="20" max="20" width="10.6640625"/>
    <col min="21" max="21" width="11.77734375"/>
    <col min="22" max="22" width="13.21875" customWidth="1"/>
    <col min="23" max="23" width="13.33203125" customWidth="1"/>
    <col min="24" max="24" width="10.6640625"/>
    <col min="25" max="25" width="9.6640625"/>
    <col min="26" max="26" width="12.5546875" customWidth="1"/>
    <col min="27" max="27" width="13.44140625" customWidth="1"/>
    <col min="28" max="28" width="10.6640625"/>
    <col min="29" max="29" width="16.77734375" customWidth="1"/>
    <col min="30" max="30" width="12.88671875"/>
    <col min="31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0" t="s">
        <v>11</v>
      </c>
      <c r="O8" s="70"/>
      <c r="P8" s="70"/>
      <c r="Q8" s="70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0" t="s">
        <v>11</v>
      </c>
      <c r="AG8" s="70"/>
      <c r="AH8" s="70"/>
      <c r="AI8" s="70"/>
    </row>
    <row r="9" spans="1:35" x14ac:dyDescent="0.25">
      <c r="A9" s="63" t="s">
        <v>12</v>
      </c>
      <c r="B9" s="70" t="s">
        <v>50</v>
      </c>
      <c r="C9" s="70"/>
      <c r="D9" s="70"/>
      <c r="E9" s="70"/>
      <c r="F9" s="70" t="s">
        <v>51</v>
      </c>
      <c r="G9" s="70"/>
      <c r="H9" s="70"/>
      <c r="I9" s="70"/>
      <c r="J9" s="70" t="s">
        <v>52</v>
      </c>
      <c r="K9" s="70"/>
      <c r="L9" s="70"/>
      <c r="M9" s="70"/>
      <c r="N9" s="72" t="s">
        <v>53</v>
      </c>
      <c r="O9" s="72"/>
      <c r="P9" s="72"/>
      <c r="Q9" s="72"/>
      <c r="S9" s="63" t="s">
        <v>12</v>
      </c>
      <c r="T9" s="70" t="s">
        <v>50</v>
      </c>
      <c r="U9" s="70"/>
      <c r="V9" s="70"/>
      <c r="W9" s="70"/>
      <c r="X9" s="70" t="s">
        <v>51</v>
      </c>
      <c r="Y9" s="70"/>
      <c r="Z9" s="70"/>
      <c r="AA9" s="70"/>
      <c r="AB9" s="70" t="s">
        <v>52</v>
      </c>
      <c r="AC9" s="70"/>
      <c r="AD9" s="70"/>
      <c r="AE9" s="70"/>
      <c r="AF9" s="72" t="s">
        <v>54</v>
      </c>
      <c r="AG9" s="72"/>
      <c r="AH9" s="72"/>
      <c r="AI9" s="72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4"/>
      <c r="O10" s="4" t="s">
        <v>17</v>
      </c>
      <c r="P10" s="4" t="s">
        <v>18</v>
      </c>
      <c r="Q10" s="4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4"/>
      <c r="AG10" s="4" t="s">
        <v>17</v>
      </c>
      <c r="AH10" s="4" t="s">
        <v>18</v>
      </c>
      <c r="AI10" s="4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1.145446</v>
      </c>
      <c r="F11" t="s">
        <v>20</v>
      </c>
      <c r="G11">
        <v>0</v>
      </c>
      <c r="H11">
        <v>2.5999999999999999E-3</v>
      </c>
      <c r="I11">
        <v>1.347224</v>
      </c>
      <c r="J11" t="s">
        <v>20</v>
      </c>
      <c r="K11">
        <v>0</v>
      </c>
      <c r="L11">
        <v>2.5999999999999999E-3</v>
      </c>
      <c r="M11">
        <v>0.98484799999999995</v>
      </c>
      <c r="N11" s="4" t="s">
        <v>20</v>
      </c>
      <c r="O11" s="4">
        <v>2.5999999999999999E-3</v>
      </c>
      <c r="P11" s="4">
        <v>1.3100000000000001E-2</v>
      </c>
      <c r="Q11" s="4">
        <v>0.87568800000000002</v>
      </c>
      <c r="S11" s="63"/>
      <c r="T11" t="s">
        <v>20</v>
      </c>
      <c r="U11">
        <v>0</v>
      </c>
      <c r="V11">
        <v>2.5999999999999999E-3</v>
      </c>
      <c r="W11">
        <v>1.1053759999999999</v>
      </c>
      <c r="X11" t="s">
        <v>20</v>
      </c>
      <c r="Y11">
        <v>0</v>
      </c>
      <c r="Z11">
        <v>2.5999999999999999E-3</v>
      </c>
      <c r="AA11">
        <v>1.1078730000000001</v>
      </c>
      <c r="AB11" t="s">
        <v>20</v>
      </c>
      <c r="AC11">
        <v>0</v>
      </c>
      <c r="AD11">
        <v>2.5999999999999999E-3</v>
      </c>
      <c r="AE11">
        <v>1.1097060000000001</v>
      </c>
      <c r="AF11" s="4" t="s">
        <v>20</v>
      </c>
      <c r="AG11" s="4">
        <v>2.5999999999999999E-3</v>
      </c>
      <c r="AH11" s="4">
        <v>1.3100000000000001E-2</v>
      </c>
      <c r="AI11" s="4">
        <v>0.87940099999999999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1.1255649999999999</v>
      </c>
      <c r="F12" t="s">
        <v>21</v>
      </c>
      <c r="G12">
        <v>0</v>
      </c>
      <c r="H12">
        <v>1.579E-5</v>
      </c>
      <c r="I12">
        <v>1.1207739999999999</v>
      </c>
      <c r="J12" t="s">
        <v>21</v>
      </c>
      <c r="K12">
        <v>0</v>
      </c>
      <c r="L12">
        <v>1.579E-5</v>
      </c>
      <c r="M12">
        <v>1.1177729999999999</v>
      </c>
      <c r="N12" s="4" t="s">
        <v>21</v>
      </c>
      <c r="O12" s="4">
        <v>1.29E-2</v>
      </c>
      <c r="P12" s="4">
        <v>1.2999999999999999E-2</v>
      </c>
      <c r="Q12" s="4">
        <v>0.90649800000000003</v>
      </c>
      <c r="S12" s="63"/>
      <c r="T12" t="s">
        <v>21</v>
      </c>
      <c r="U12">
        <v>0</v>
      </c>
      <c r="V12">
        <v>6.4850000000000004E-5</v>
      </c>
      <c r="W12">
        <v>1.1143289999999999</v>
      </c>
      <c r="X12" t="s">
        <v>21</v>
      </c>
      <c r="Y12">
        <v>0</v>
      </c>
      <c r="Z12">
        <v>6.4850000000000004E-5</v>
      </c>
      <c r="AA12">
        <v>1.115397</v>
      </c>
      <c r="AB12" t="s">
        <v>21</v>
      </c>
      <c r="AC12">
        <v>0</v>
      </c>
      <c r="AD12">
        <v>6.4850000000000004E-5</v>
      </c>
      <c r="AE12">
        <v>1.1476679999999999</v>
      </c>
      <c r="AF12" s="4" t="s">
        <v>21</v>
      </c>
      <c r="AG12" s="4">
        <v>1.23E-2</v>
      </c>
      <c r="AH12" s="4">
        <v>1.2800000000000001E-2</v>
      </c>
      <c r="AI12" s="4">
        <v>0.91202799999999995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1.156056</v>
      </c>
      <c r="F13" t="s">
        <v>22</v>
      </c>
      <c r="G13">
        <v>0</v>
      </c>
      <c r="H13">
        <v>2.9840000000000003E-7</v>
      </c>
      <c r="I13">
        <v>1.1345320000000001</v>
      </c>
      <c r="J13" t="s">
        <v>22</v>
      </c>
      <c r="K13">
        <v>0</v>
      </c>
      <c r="L13">
        <v>4.5289999999999999E-7</v>
      </c>
      <c r="M13">
        <v>1.1652530000000001</v>
      </c>
      <c r="N13" s="4" t="s">
        <v>22</v>
      </c>
      <c r="O13" s="4">
        <v>1.29E-2</v>
      </c>
      <c r="P13" s="4">
        <v>1.29E-2</v>
      </c>
      <c r="Q13" s="4">
        <v>0.91664999999999996</v>
      </c>
      <c r="S13" s="63"/>
      <c r="T13" t="s">
        <v>22</v>
      </c>
      <c r="U13">
        <v>0</v>
      </c>
      <c r="V13">
        <v>4.8799999999999999E-6</v>
      </c>
      <c r="W13">
        <v>1.1804650000000001</v>
      </c>
      <c r="X13" t="s">
        <v>22</v>
      </c>
      <c r="Y13">
        <v>0</v>
      </c>
      <c r="Z13">
        <v>4.8799999999999999E-6</v>
      </c>
      <c r="AA13">
        <v>1.1446670000000001</v>
      </c>
      <c r="AB13" t="s">
        <v>22</v>
      </c>
      <c r="AC13">
        <v>0</v>
      </c>
      <c r="AD13">
        <v>4.8799999999999999E-6</v>
      </c>
      <c r="AE13">
        <v>1.4643969999999999</v>
      </c>
      <c r="AF13" s="4" t="s">
        <v>22</v>
      </c>
      <c r="AG13" s="4">
        <v>1.23E-2</v>
      </c>
      <c r="AH13" s="4">
        <v>1.23E-2</v>
      </c>
      <c r="AI13" s="4">
        <v>0.93034899999999998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0" t="s">
        <v>50</v>
      </c>
      <c r="C16" s="70"/>
      <c r="D16" s="70"/>
      <c r="E16" s="70"/>
      <c r="F16" s="70" t="s">
        <v>51</v>
      </c>
      <c r="G16" s="70"/>
      <c r="H16" s="70"/>
      <c r="I16" s="70"/>
      <c r="J16" s="70" t="s">
        <v>52</v>
      </c>
      <c r="K16" s="70"/>
      <c r="L16" s="70"/>
      <c r="M16" s="70"/>
      <c r="N16" s="72" t="s">
        <v>54</v>
      </c>
      <c r="O16" s="72"/>
      <c r="P16" s="72"/>
      <c r="Q16" s="72"/>
      <c r="S16" s="64" t="s">
        <v>23</v>
      </c>
      <c r="T16" s="70" t="s">
        <v>50</v>
      </c>
      <c r="U16" s="70"/>
      <c r="V16" s="70"/>
      <c r="W16" s="70"/>
      <c r="X16" s="70" t="s">
        <v>51</v>
      </c>
      <c r="Y16" s="70"/>
      <c r="Z16" s="70"/>
      <c r="AA16" s="70"/>
      <c r="AB16" s="70" t="s">
        <v>52</v>
      </c>
      <c r="AC16" s="70"/>
      <c r="AD16" s="70"/>
      <c r="AE16" s="70"/>
      <c r="AF16" s="72" t="s">
        <v>54</v>
      </c>
      <c r="AG16" s="72"/>
      <c r="AH16" s="72"/>
      <c r="AI16" s="72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4"/>
      <c r="O17" s="4" t="s">
        <v>17</v>
      </c>
      <c r="P17" s="4" t="s">
        <v>18</v>
      </c>
      <c r="Q17" s="4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t="s">
        <v>20</v>
      </c>
      <c r="C18">
        <v>0</v>
      </c>
      <c r="D18">
        <v>2.5999999999999999E-3</v>
      </c>
      <c r="E18">
        <v>1.080589</v>
      </c>
      <c r="F18" t="s">
        <v>20</v>
      </c>
      <c r="G18">
        <v>0</v>
      </c>
      <c r="H18">
        <v>2.5999999999999999E-3</v>
      </c>
      <c r="I18">
        <v>1.051248</v>
      </c>
      <c r="J18" t="s">
        <v>20</v>
      </c>
      <c r="K18">
        <v>0</v>
      </c>
      <c r="L18">
        <v>2.5999999999999999E-3</v>
      </c>
      <c r="M18">
        <v>1.063674</v>
      </c>
      <c r="N18" s="4" t="s">
        <v>20</v>
      </c>
      <c r="O18" s="4">
        <v>2.5999999999999999E-3</v>
      </c>
      <c r="P18" s="4">
        <v>1.3100000000000001E-2</v>
      </c>
      <c r="Q18" s="4">
        <v>0.84557199999999999</v>
      </c>
      <c r="S18" s="64"/>
      <c r="T18" t="s">
        <v>20</v>
      </c>
      <c r="U18">
        <v>0</v>
      </c>
      <c r="V18">
        <v>2.5999999999999999E-3</v>
      </c>
      <c r="W18">
        <v>1.0241709999999999</v>
      </c>
      <c r="X18" t="s">
        <v>20</v>
      </c>
      <c r="Y18">
        <v>0</v>
      </c>
      <c r="Z18">
        <v>2.5999999999999999E-3</v>
      </c>
      <c r="AA18">
        <v>1.032451</v>
      </c>
      <c r="AB18" t="s">
        <v>20</v>
      </c>
      <c r="AC18">
        <v>0</v>
      </c>
      <c r="AD18">
        <v>2.5999999999999999E-3</v>
      </c>
      <c r="AE18">
        <v>1.1599630000000001</v>
      </c>
      <c r="AF18" s="4" t="s">
        <v>20</v>
      </c>
      <c r="AG18" s="4">
        <v>2.5999999999999999E-3</v>
      </c>
      <c r="AH18" s="4">
        <v>1.3100000000000001E-2</v>
      </c>
      <c r="AI18" s="4">
        <v>0.86358299999999999</v>
      </c>
    </row>
    <row r="19" spans="1:35" x14ac:dyDescent="0.25">
      <c r="A19" s="64"/>
      <c r="B19" t="s">
        <v>21</v>
      </c>
      <c r="C19">
        <v>0</v>
      </c>
      <c r="D19">
        <v>1.579E-5</v>
      </c>
      <c r="E19">
        <v>1.087318</v>
      </c>
      <c r="F19" t="s">
        <v>21</v>
      </c>
      <c r="G19">
        <v>0</v>
      </c>
      <c r="H19">
        <v>1.579E-5</v>
      </c>
      <c r="I19">
        <v>1.080076</v>
      </c>
      <c r="J19" t="s">
        <v>21</v>
      </c>
      <c r="K19">
        <v>0</v>
      </c>
      <c r="L19">
        <v>1.579E-5</v>
      </c>
      <c r="M19">
        <v>1.079215</v>
      </c>
      <c r="N19" s="4" t="s">
        <v>21</v>
      </c>
      <c r="O19" s="4">
        <v>1.29E-2</v>
      </c>
      <c r="P19" s="4">
        <v>1.2999999999999999E-2</v>
      </c>
      <c r="Q19" s="4">
        <v>0.86219900000000005</v>
      </c>
      <c r="S19" s="64"/>
      <c r="T19" t="s">
        <v>21</v>
      </c>
      <c r="U19">
        <v>0</v>
      </c>
      <c r="V19">
        <v>6.4850000000000004E-5</v>
      </c>
      <c r="W19">
        <v>1.313218</v>
      </c>
      <c r="X19" t="s">
        <v>21</v>
      </c>
      <c r="Y19">
        <v>0</v>
      </c>
      <c r="Z19">
        <v>6.4850000000000004E-5</v>
      </c>
      <c r="AA19">
        <v>1.0209999999999999</v>
      </c>
      <c r="AB19" t="s">
        <v>21</v>
      </c>
      <c r="AC19">
        <v>0</v>
      </c>
      <c r="AD19">
        <v>6.4850000000000004E-5</v>
      </c>
      <c r="AE19">
        <v>1.0447090000000001</v>
      </c>
      <c r="AF19" s="4" t="s">
        <v>21</v>
      </c>
      <c r="AG19" s="4">
        <v>1.23E-2</v>
      </c>
      <c r="AH19" s="4">
        <v>1.2800000000000001E-2</v>
      </c>
      <c r="AI19" s="4">
        <v>0.87743599999999999</v>
      </c>
    </row>
    <row r="20" spans="1:35" x14ac:dyDescent="0.25">
      <c r="A20" s="64"/>
      <c r="B20" t="s">
        <v>22</v>
      </c>
      <c r="C20">
        <v>0</v>
      </c>
      <c r="D20">
        <v>1.9219999999999999E-7</v>
      </c>
      <c r="E20">
        <v>1.0810500000000001</v>
      </c>
      <c r="F20" t="s">
        <v>22</v>
      </c>
      <c r="G20">
        <v>0</v>
      </c>
      <c r="H20">
        <v>1.9219999999999999E-7</v>
      </c>
      <c r="I20">
        <v>1.1033630000000001</v>
      </c>
      <c r="J20" t="s">
        <v>22</v>
      </c>
      <c r="K20">
        <v>0</v>
      </c>
      <c r="L20">
        <v>1.9219999999999999E-7</v>
      </c>
      <c r="M20">
        <v>1.067895</v>
      </c>
      <c r="N20" s="4" t="s">
        <v>22</v>
      </c>
      <c r="O20" s="4">
        <v>1.29E-2</v>
      </c>
      <c r="P20" s="4">
        <v>1.29E-2</v>
      </c>
      <c r="Q20" s="4">
        <v>0.94253100000000001</v>
      </c>
      <c r="S20" s="64"/>
      <c r="T20" t="s">
        <v>22</v>
      </c>
      <c r="U20">
        <v>0</v>
      </c>
      <c r="V20">
        <v>4.8799999999999999E-6</v>
      </c>
      <c r="W20">
        <v>1.082023</v>
      </c>
      <c r="X20" t="s">
        <v>22</v>
      </c>
      <c r="Y20">
        <v>0</v>
      </c>
      <c r="Z20">
        <v>4.8799999999999999E-6</v>
      </c>
      <c r="AA20">
        <v>1.0327949999999999</v>
      </c>
      <c r="AB20" t="s">
        <v>22</v>
      </c>
      <c r="AC20">
        <v>0</v>
      </c>
      <c r="AD20">
        <v>4.8799999999999999E-6</v>
      </c>
      <c r="AE20">
        <v>1.0332730000000001</v>
      </c>
      <c r="AF20" s="4" t="s">
        <v>22</v>
      </c>
      <c r="AG20" s="4">
        <v>1.23E-2</v>
      </c>
      <c r="AH20" s="4">
        <v>1.23E-2</v>
      </c>
      <c r="AI20" s="4">
        <v>0.93376499999999996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50</v>
      </c>
      <c r="C23" s="70"/>
      <c r="D23" s="70"/>
      <c r="E23" s="70"/>
      <c r="F23" s="70" t="s">
        <v>51</v>
      </c>
      <c r="G23" s="70"/>
      <c r="H23" s="70"/>
      <c r="I23" s="70"/>
      <c r="J23" s="70" t="s">
        <v>52</v>
      </c>
      <c r="K23" s="70"/>
      <c r="L23" s="70"/>
      <c r="M23" s="70"/>
      <c r="N23" s="72" t="s">
        <v>54</v>
      </c>
      <c r="O23" s="72"/>
      <c r="P23" s="72"/>
      <c r="Q23" s="72"/>
      <c r="S23" s="65" t="s">
        <v>24</v>
      </c>
      <c r="T23" s="70" t="s">
        <v>50</v>
      </c>
      <c r="U23" s="70"/>
      <c r="V23" s="70"/>
      <c r="W23" s="70"/>
      <c r="X23" s="70" t="s">
        <v>51</v>
      </c>
      <c r="Y23" s="70"/>
      <c r="Z23" s="70"/>
      <c r="AA23" s="70"/>
      <c r="AB23" s="70" t="s">
        <v>52</v>
      </c>
      <c r="AC23" s="70"/>
      <c r="AD23" s="70"/>
      <c r="AE23" s="70"/>
      <c r="AF23" s="72" t="s">
        <v>54</v>
      </c>
      <c r="AG23" s="72"/>
      <c r="AH23" s="72"/>
      <c r="AI23" s="72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2" t="s">
        <v>25</v>
      </c>
      <c r="O24" s="72"/>
      <c r="P24" s="72"/>
      <c r="Q24" s="4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2" t="s">
        <v>25</v>
      </c>
      <c r="AG24" s="72"/>
      <c r="AH24" s="72"/>
      <c r="AI24" s="4" t="s">
        <v>19</v>
      </c>
    </row>
    <row r="25" spans="1:35" x14ac:dyDescent="0.25">
      <c r="A25" s="65"/>
      <c r="B25" s="70">
        <v>0</v>
      </c>
      <c r="C25" s="70"/>
      <c r="D25" s="70"/>
      <c r="E25">
        <v>1.9422379999999999</v>
      </c>
      <c r="F25" s="70">
        <v>0</v>
      </c>
      <c r="G25" s="70"/>
      <c r="H25" s="70"/>
      <c r="I25">
        <v>1.557301</v>
      </c>
      <c r="J25" s="70">
        <v>0</v>
      </c>
      <c r="K25" s="70"/>
      <c r="L25" s="70"/>
      <c r="M25">
        <v>1.522227</v>
      </c>
      <c r="N25" s="72">
        <v>1.29E-2</v>
      </c>
      <c r="O25" s="72"/>
      <c r="P25" s="72"/>
      <c r="Q25" s="4">
        <v>1.658369</v>
      </c>
      <c r="S25" s="65"/>
      <c r="T25" s="5">
        <v>9.9999999999999995E-8</v>
      </c>
      <c r="U25" s="5"/>
      <c r="V25" s="5"/>
      <c r="W25">
        <v>1.5219370000000001</v>
      </c>
      <c r="X25" s="5">
        <v>9.9999999999999995E-8</v>
      </c>
      <c r="Y25" s="5"/>
      <c r="Z25" s="5"/>
      <c r="AA25">
        <v>1.548003</v>
      </c>
      <c r="AB25" s="5">
        <v>9.9999999999999995E-8</v>
      </c>
      <c r="AC25" s="5"/>
      <c r="AD25" s="5"/>
      <c r="AE25">
        <v>1.567607</v>
      </c>
      <c r="AF25" s="10">
        <v>1.23E-2</v>
      </c>
      <c r="AG25" s="10"/>
      <c r="AH25" s="10"/>
      <c r="AI25" s="4">
        <v>1.6517269999999999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2" t="s">
        <v>11</v>
      </c>
      <c r="O29" s="72"/>
      <c r="P29" s="72"/>
      <c r="Q29" s="72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2" t="s">
        <v>11</v>
      </c>
      <c r="AG29" s="72"/>
      <c r="AH29" s="72"/>
      <c r="AI29" s="72"/>
    </row>
    <row r="30" spans="1:35" x14ac:dyDescent="0.25">
      <c r="A30" s="63" t="s">
        <v>12</v>
      </c>
      <c r="B30" s="70" t="s">
        <v>50</v>
      </c>
      <c r="C30" s="70"/>
      <c r="D30" s="70"/>
      <c r="E30" s="70"/>
      <c r="F30" s="70" t="s">
        <v>51</v>
      </c>
      <c r="G30" s="70"/>
      <c r="H30" s="70"/>
      <c r="I30" s="70"/>
      <c r="J30" s="70" t="s">
        <v>52</v>
      </c>
      <c r="K30" s="70"/>
      <c r="L30" s="70"/>
      <c r="M30" s="70"/>
      <c r="N30" s="72" t="s">
        <v>54</v>
      </c>
      <c r="O30" s="72"/>
      <c r="P30" s="72"/>
      <c r="Q30" s="72"/>
      <c r="S30" s="63" t="s">
        <v>12</v>
      </c>
      <c r="T30" s="70" t="s">
        <v>50</v>
      </c>
      <c r="U30" s="70"/>
      <c r="V30" s="70"/>
      <c r="W30" s="70"/>
      <c r="X30" s="70" t="s">
        <v>51</v>
      </c>
      <c r="Y30" s="70"/>
      <c r="Z30" s="70"/>
      <c r="AA30" s="70"/>
      <c r="AB30" s="70" t="s">
        <v>52</v>
      </c>
      <c r="AC30" s="70"/>
      <c r="AD30" s="70"/>
      <c r="AE30" s="70"/>
      <c r="AF30" s="72" t="s">
        <v>54</v>
      </c>
      <c r="AG30" s="72"/>
      <c r="AH30" s="72"/>
      <c r="AI30" s="72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4"/>
      <c r="O31" s="4" t="s">
        <v>17</v>
      </c>
      <c r="P31" s="4" t="s">
        <v>18</v>
      </c>
      <c r="Q31" s="4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4"/>
      <c r="AG31" s="4" t="s">
        <v>17</v>
      </c>
      <c r="AH31" s="4" t="s">
        <v>18</v>
      </c>
      <c r="AI31" s="4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1.03383</v>
      </c>
      <c r="F32" t="s">
        <v>20</v>
      </c>
      <c r="G32">
        <v>0</v>
      </c>
      <c r="H32">
        <v>2.5999999999999999E-3</v>
      </c>
      <c r="I32">
        <v>0.93590099999999998</v>
      </c>
      <c r="J32" t="s">
        <v>20</v>
      </c>
      <c r="K32">
        <v>0</v>
      </c>
      <c r="L32">
        <v>2.5999999999999999E-3</v>
      </c>
      <c r="M32">
        <v>1.2263630000000001</v>
      </c>
      <c r="N32" s="4" t="s">
        <v>20</v>
      </c>
      <c r="O32" s="4">
        <v>2.5999999999999999E-3</v>
      </c>
      <c r="P32" s="4">
        <v>1.3100000000000001E-2</v>
      </c>
      <c r="Q32" s="4">
        <v>0.89790599999999998</v>
      </c>
      <c r="S32" s="63"/>
      <c r="T32" t="s">
        <v>20</v>
      </c>
      <c r="U32">
        <v>0</v>
      </c>
      <c r="V32">
        <v>2.5999999999999999E-3</v>
      </c>
      <c r="W32">
        <v>1.108854</v>
      </c>
      <c r="X32" t="s">
        <v>20</v>
      </c>
      <c r="Y32">
        <v>0</v>
      </c>
      <c r="Z32">
        <v>2.5999999999999999E-3</v>
      </c>
      <c r="AA32">
        <v>0.99462899999999999</v>
      </c>
      <c r="AB32" t="s">
        <v>20</v>
      </c>
      <c r="AC32">
        <v>0</v>
      </c>
      <c r="AD32">
        <v>2.5999999999999999E-3</v>
      </c>
      <c r="AE32">
        <v>1.02366</v>
      </c>
      <c r="AF32" s="4" t="s">
        <v>20</v>
      </c>
      <c r="AG32" s="4">
        <v>2.5999999999999999E-3</v>
      </c>
      <c r="AH32" s="4">
        <v>1.3100000000000001E-2</v>
      </c>
      <c r="AI32" s="4">
        <v>0.89291900000000002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1.0313380000000001</v>
      </c>
      <c r="F33" t="s">
        <v>21</v>
      </c>
      <c r="G33">
        <v>0</v>
      </c>
      <c r="H33">
        <v>1.964E-4</v>
      </c>
      <c r="I33">
        <v>1.038513</v>
      </c>
      <c r="J33" t="s">
        <v>21</v>
      </c>
      <c r="K33">
        <v>0</v>
      </c>
      <c r="L33">
        <v>1.964E-4</v>
      </c>
      <c r="M33">
        <v>1.038584</v>
      </c>
      <c r="N33" s="4" t="s">
        <v>21</v>
      </c>
      <c r="O33" s="4">
        <v>1.0500000000000001E-2</v>
      </c>
      <c r="P33" s="4">
        <v>1.2200000000000001E-2</v>
      </c>
      <c r="Q33" s="4">
        <v>0.91591500000000003</v>
      </c>
      <c r="S33" s="63"/>
      <c r="T33" t="s">
        <v>21</v>
      </c>
      <c r="U33">
        <v>0</v>
      </c>
      <c r="V33">
        <v>5.0279999999999997E-4</v>
      </c>
      <c r="W33">
        <v>1.1398410000000001</v>
      </c>
      <c r="X33" t="s">
        <v>21</v>
      </c>
      <c r="Y33">
        <v>0</v>
      </c>
      <c r="Z33">
        <v>5.0279999999999997E-4</v>
      </c>
      <c r="AA33">
        <v>1.1341410000000001</v>
      </c>
      <c r="AB33" t="s">
        <v>21</v>
      </c>
      <c r="AC33">
        <v>0</v>
      </c>
      <c r="AD33">
        <v>5.0279999999999997E-4</v>
      </c>
      <c r="AE33">
        <v>1.4108130000000001</v>
      </c>
      <c r="AF33" s="4" t="s">
        <v>21</v>
      </c>
      <c r="AG33" s="4">
        <v>6.4000000000000003E-3</v>
      </c>
      <c r="AH33" s="4">
        <v>1.0800000000000001E-2</v>
      </c>
      <c r="AI33" s="4">
        <v>0.91790000000000005</v>
      </c>
    </row>
    <row r="34" spans="1:35" x14ac:dyDescent="0.25">
      <c r="A34" s="63"/>
      <c r="B34" t="s">
        <v>22</v>
      </c>
      <c r="C34">
        <v>0</v>
      </c>
      <c r="D34">
        <v>4.0899999999999998E-5</v>
      </c>
      <c r="E34">
        <v>1.0346679999999999</v>
      </c>
      <c r="F34" t="s">
        <v>22</v>
      </c>
      <c r="G34">
        <v>0</v>
      </c>
      <c r="H34">
        <v>4.0899999999999998E-5</v>
      </c>
      <c r="I34">
        <v>1.0380240000000001</v>
      </c>
      <c r="J34" t="s">
        <v>22</v>
      </c>
      <c r="K34">
        <v>0</v>
      </c>
      <c r="L34">
        <v>4.0899999999999998E-5</v>
      </c>
      <c r="M34">
        <v>1.0541309999999999</v>
      </c>
      <c r="N34" s="4" t="s">
        <v>22</v>
      </c>
      <c r="O34" s="4">
        <v>1.09E-2</v>
      </c>
      <c r="P34" s="4">
        <v>1.1299999999999999E-2</v>
      </c>
      <c r="Q34" s="4">
        <v>0.92364100000000005</v>
      </c>
      <c r="S34" s="63"/>
      <c r="T34" t="s">
        <v>22</v>
      </c>
      <c r="U34">
        <v>0</v>
      </c>
      <c r="V34">
        <v>2.0460000000000001E-4</v>
      </c>
      <c r="W34">
        <v>1.155105</v>
      </c>
      <c r="X34" t="s">
        <v>22</v>
      </c>
      <c r="Y34">
        <v>0</v>
      </c>
      <c r="Z34">
        <v>2.0460000000000001E-4</v>
      </c>
      <c r="AA34">
        <v>1.1535489999999999</v>
      </c>
      <c r="AB34" t="s">
        <v>22</v>
      </c>
      <c r="AC34">
        <v>0</v>
      </c>
      <c r="AD34">
        <v>2.0460000000000001E-4</v>
      </c>
      <c r="AE34">
        <v>1.141248</v>
      </c>
      <c r="AF34" s="4" t="s">
        <v>22</v>
      </c>
      <c r="AG34" s="4">
        <v>8.2000000000000007E-3</v>
      </c>
      <c r="AH34" s="4">
        <v>9.4999999999999998E-3</v>
      </c>
      <c r="AI34" s="4">
        <v>0.92244400000000004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0" t="s">
        <v>50</v>
      </c>
      <c r="C37" s="70"/>
      <c r="D37" s="70"/>
      <c r="E37" s="70"/>
      <c r="F37" s="70" t="s">
        <v>51</v>
      </c>
      <c r="G37" s="70"/>
      <c r="H37" s="70"/>
      <c r="I37" s="70"/>
      <c r="J37" s="70" t="s">
        <v>52</v>
      </c>
      <c r="K37" s="70"/>
      <c r="L37" s="70"/>
      <c r="M37" s="70"/>
      <c r="N37" s="72" t="s">
        <v>54</v>
      </c>
      <c r="O37" s="72"/>
      <c r="P37" s="72"/>
      <c r="Q37" s="72"/>
      <c r="S37" s="64" t="s">
        <v>23</v>
      </c>
      <c r="T37" s="70" t="s">
        <v>50</v>
      </c>
      <c r="U37" s="70"/>
      <c r="V37" s="70"/>
      <c r="W37" s="70"/>
      <c r="X37" s="70" t="s">
        <v>51</v>
      </c>
      <c r="Y37" s="70"/>
      <c r="Z37" s="70"/>
      <c r="AA37" s="70"/>
      <c r="AB37" s="70" t="s">
        <v>52</v>
      </c>
      <c r="AC37" s="70"/>
      <c r="AD37" s="70"/>
      <c r="AE37" s="70"/>
      <c r="AF37" s="72" t="s">
        <v>54</v>
      </c>
      <c r="AG37" s="72"/>
      <c r="AH37" s="72"/>
      <c r="AI37" s="72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4"/>
      <c r="O38" s="4" t="s">
        <v>17</v>
      </c>
      <c r="P38" s="4" t="s">
        <v>18</v>
      </c>
      <c r="Q38" s="4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t="s">
        <v>20</v>
      </c>
      <c r="C39">
        <v>0</v>
      </c>
      <c r="D39">
        <v>2.5999999999999999E-3</v>
      </c>
      <c r="E39">
        <v>1.107143</v>
      </c>
      <c r="F39" t="s">
        <v>20</v>
      </c>
      <c r="G39">
        <v>0</v>
      </c>
      <c r="H39">
        <v>2.5999999999999999E-3</v>
      </c>
      <c r="I39">
        <v>1.091205</v>
      </c>
      <c r="J39" t="s">
        <v>20</v>
      </c>
      <c r="K39">
        <v>0</v>
      </c>
      <c r="L39">
        <v>2.5999999999999999E-3</v>
      </c>
      <c r="M39">
        <v>1.0006630000000001</v>
      </c>
      <c r="N39" s="4" t="s">
        <v>20</v>
      </c>
      <c r="O39" s="4">
        <v>2.5999999999999999E-3</v>
      </c>
      <c r="P39" s="4">
        <v>1.3100000000000001E-2</v>
      </c>
      <c r="Q39" s="4">
        <v>0.86556500000000003</v>
      </c>
      <c r="S39" s="64"/>
      <c r="T39" t="s">
        <v>20</v>
      </c>
      <c r="U39">
        <v>0</v>
      </c>
      <c r="V39">
        <v>2.5999999999999999E-3</v>
      </c>
      <c r="W39">
        <v>0.91113699999999997</v>
      </c>
      <c r="X39" t="s">
        <v>20</v>
      </c>
      <c r="Y39">
        <v>0</v>
      </c>
      <c r="Z39">
        <v>2.5999999999999999E-3</v>
      </c>
      <c r="AA39">
        <v>1.0403830000000001</v>
      </c>
      <c r="AB39" t="s">
        <v>20</v>
      </c>
      <c r="AC39">
        <v>0</v>
      </c>
      <c r="AD39">
        <v>2.5999999999999999E-3</v>
      </c>
      <c r="AE39">
        <v>1.0398160000000001</v>
      </c>
      <c r="AF39" s="4" t="s">
        <v>20</v>
      </c>
      <c r="AG39" s="4">
        <v>2.5999999999999999E-3</v>
      </c>
      <c r="AH39" s="4">
        <v>1.3100000000000001E-2</v>
      </c>
      <c r="AI39" s="4">
        <v>0.89820299999999997</v>
      </c>
    </row>
    <row r="40" spans="1:35" x14ac:dyDescent="0.25">
      <c r="A40" s="64"/>
      <c r="B40" t="s">
        <v>21</v>
      </c>
      <c r="C40">
        <v>0</v>
      </c>
      <c r="D40">
        <v>1.964E-4</v>
      </c>
      <c r="E40">
        <v>1.2875799999999999</v>
      </c>
      <c r="F40" t="s">
        <v>21</v>
      </c>
      <c r="G40">
        <v>0</v>
      </c>
      <c r="H40">
        <v>1.964E-4</v>
      </c>
      <c r="I40">
        <v>1.1307020000000001</v>
      </c>
      <c r="J40" t="s">
        <v>21</v>
      </c>
      <c r="K40">
        <v>0</v>
      </c>
      <c r="L40">
        <v>1.964E-4</v>
      </c>
      <c r="M40">
        <v>1.115467</v>
      </c>
      <c r="N40" s="4" t="s">
        <v>21</v>
      </c>
      <c r="O40" s="4">
        <v>1.0500000000000001E-2</v>
      </c>
      <c r="P40" s="4">
        <v>1.2200000000000001E-2</v>
      </c>
      <c r="Q40" s="4">
        <v>0.87607900000000005</v>
      </c>
      <c r="S40" s="64"/>
      <c r="T40" t="s">
        <v>21</v>
      </c>
      <c r="U40">
        <v>0</v>
      </c>
      <c r="V40">
        <v>5.0279999999999997E-4</v>
      </c>
      <c r="W40">
        <v>1.0500130000000001</v>
      </c>
      <c r="X40" t="s">
        <v>21</v>
      </c>
      <c r="Y40">
        <v>0</v>
      </c>
      <c r="Z40">
        <v>5.0279999999999997E-4</v>
      </c>
      <c r="AA40">
        <v>1.2790049999999999</v>
      </c>
      <c r="AB40" t="s">
        <v>21</v>
      </c>
      <c r="AC40">
        <v>0</v>
      </c>
      <c r="AD40">
        <v>5.0279999999999997E-4</v>
      </c>
      <c r="AE40">
        <v>1.041191</v>
      </c>
      <c r="AF40" s="4" t="s">
        <v>21</v>
      </c>
      <c r="AG40" s="4">
        <v>6.6E-3</v>
      </c>
      <c r="AH40" s="4">
        <v>1.0699999999999999E-2</v>
      </c>
      <c r="AI40" s="4">
        <v>0.88311200000000001</v>
      </c>
    </row>
    <row r="41" spans="1:35" x14ac:dyDescent="0.25">
      <c r="A41" s="64"/>
      <c r="B41" t="s">
        <v>22</v>
      </c>
      <c r="C41">
        <v>0</v>
      </c>
      <c r="D41">
        <v>4.0899999999999998E-5</v>
      </c>
      <c r="E41">
        <v>1.1245130000000001</v>
      </c>
      <c r="F41" t="s">
        <v>22</v>
      </c>
      <c r="G41">
        <v>0</v>
      </c>
      <c r="H41">
        <v>4.0899999999999998E-5</v>
      </c>
      <c r="I41">
        <v>1.1601189999999999</v>
      </c>
      <c r="J41" t="s">
        <v>22</v>
      </c>
      <c r="K41">
        <v>0</v>
      </c>
      <c r="L41">
        <v>4.0899999999999998E-5</v>
      </c>
      <c r="M41">
        <v>1.157154</v>
      </c>
      <c r="N41" s="4" t="s">
        <v>22</v>
      </c>
      <c r="O41" s="4">
        <v>1.09E-2</v>
      </c>
      <c r="P41" s="4">
        <v>1.1299999999999999E-2</v>
      </c>
      <c r="Q41" s="4">
        <v>0.94305899999999998</v>
      </c>
      <c r="S41" s="64"/>
      <c r="T41" t="s">
        <v>22</v>
      </c>
      <c r="U41">
        <v>0</v>
      </c>
      <c r="V41">
        <v>2.0460000000000001E-4</v>
      </c>
      <c r="W41">
        <v>1.0567759999999999</v>
      </c>
      <c r="X41" t="s">
        <v>22</v>
      </c>
      <c r="Y41">
        <v>0</v>
      </c>
      <c r="Z41">
        <v>2.0460000000000001E-4</v>
      </c>
      <c r="AA41">
        <v>1.0657970000000001</v>
      </c>
      <c r="AB41" t="s">
        <v>22</v>
      </c>
      <c r="AC41">
        <v>0</v>
      </c>
      <c r="AD41">
        <v>2.0460000000000001E-4</v>
      </c>
      <c r="AE41">
        <v>1.1282000000000001</v>
      </c>
      <c r="AF41" s="4" t="s">
        <v>22</v>
      </c>
      <c r="AG41" s="4">
        <v>8.2000000000000007E-3</v>
      </c>
      <c r="AH41" s="4">
        <v>9.4999999999999998E-3</v>
      </c>
      <c r="AI41" s="4">
        <v>0.95972000000000002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50</v>
      </c>
      <c r="C44" s="70"/>
      <c r="D44" s="70"/>
      <c r="E44" s="70"/>
      <c r="F44" s="70" t="s">
        <v>51</v>
      </c>
      <c r="G44" s="70"/>
      <c r="H44" s="70"/>
      <c r="I44" s="70"/>
      <c r="J44" s="70" t="s">
        <v>52</v>
      </c>
      <c r="K44" s="70"/>
      <c r="L44" s="70"/>
      <c r="M44" s="70"/>
      <c r="N44" s="72" t="s">
        <v>54</v>
      </c>
      <c r="O44" s="72"/>
      <c r="P44" s="72"/>
      <c r="Q44" s="72"/>
      <c r="S44" s="65" t="s">
        <v>24</v>
      </c>
      <c r="T44" s="70" t="s">
        <v>50</v>
      </c>
      <c r="U44" s="70"/>
      <c r="V44" s="70"/>
      <c r="W44" s="70"/>
      <c r="X44" s="70" t="s">
        <v>51</v>
      </c>
      <c r="Y44" s="70"/>
      <c r="Z44" s="70"/>
      <c r="AA44" s="70"/>
      <c r="AB44" s="70" t="s">
        <v>52</v>
      </c>
      <c r="AC44" s="70"/>
      <c r="AD44" s="70"/>
      <c r="AE44" s="70"/>
      <c r="AF44" s="72" t="s">
        <v>54</v>
      </c>
      <c r="AG44" s="72"/>
      <c r="AH44" s="72"/>
      <c r="AI44" s="72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2" t="s">
        <v>25</v>
      </c>
      <c r="O45" s="72"/>
      <c r="P45" s="72"/>
      <c r="Q45" s="4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2" t="s">
        <v>25</v>
      </c>
      <c r="AG45" s="72"/>
      <c r="AH45" s="72"/>
      <c r="AI45" s="4" t="s">
        <v>19</v>
      </c>
    </row>
    <row r="46" spans="1:35" x14ac:dyDescent="0.25">
      <c r="A46" s="65"/>
      <c r="B46" s="5">
        <v>3.1999999999999999E-6</v>
      </c>
      <c r="C46" s="5"/>
      <c r="D46" s="5"/>
      <c r="E46">
        <v>1.5402670000000001</v>
      </c>
      <c r="F46" s="5">
        <v>3.7000000000000002E-6</v>
      </c>
      <c r="G46" s="5"/>
      <c r="H46" s="5"/>
      <c r="I46">
        <v>1.544996</v>
      </c>
      <c r="J46" s="5">
        <v>5.1000000000000003E-6</v>
      </c>
      <c r="K46" s="5"/>
      <c r="L46" s="5"/>
      <c r="M46">
        <v>1.5089669999999999</v>
      </c>
      <c r="N46" s="10">
        <v>1.11E-2</v>
      </c>
      <c r="O46" s="10"/>
      <c r="P46" s="10"/>
      <c r="Q46" s="4">
        <v>1.6319239999999999</v>
      </c>
      <c r="S46" s="65"/>
      <c r="T46" s="5">
        <v>5.13E-5</v>
      </c>
      <c r="U46" s="5"/>
      <c r="V46" s="5"/>
      <c r="W46">
        <v>1.555609</v>
      </c>
      <c r="X46" s="5">
        <v>6.1500000000000004E-5</v>
      </c>
      <c r="Y46" s="5"/>
      <c r="Z46" s="5"/>
      <c r="AA46">
        <v>1.6503319999999999</v>
      </c>
      <c r="AB46" s="5">
        <v>7.47E-5</v>
      </c>
      <c r="AC46" s="5"/>
      <c r="AD46" s="5"/>
      <c r="AE46">
        <v>1.553504</v>
      </c>
      <c r="AF46" s="10">
        <v>8.8999999999999999E-3</v>
      </c>
      <c r="AG46" s="10"/>
      <c r="AH46" s="10"/>
      <c r="AI46" s="4">
        <v>1.642242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2" t="s">
        <v>11</v>
      </c>
      <c r="O49" s="72"/>
      <c r="P49" s="72"/>
      <c r="Q49" s="72"/>
    </row>
    <row r="50" spans="1:17" x14ac:dyDescent="0.25">
      <c r="A50" s="63" t="s">
        <v>12</v>
      </c>
      <c r="B50" s="70" t="s">
        <v>50</v>
      </c>
      <c r="C50" s="70"/>
      <c r="D50" s="70"/>
      <c r="E50" s="70"/>
      <c r="F50" s="70" t="s">
        <v>51</v>
      </c>
      <c r="G50" s="70"/>
      <c r="H50" s="70"/>
      <c r="I50" s="70"/>
      <c r="J50" s="70" t="s">
        <v>52</v>
      </c>
      <c r="K50" s="70"/>
      <c r="L50" s="70"/>
      <c r="M50" s="70"/>
      <c r="N50" s="72" t="s">
        <v>54</v>
      </c>
      <c r="O50" s="72"/>
      <c r="P50" s="72"/>
      <c r="Q50" s="72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4"/>
      <c r="O51" s="4" t="s">
        <v>17</v>
      </c>
      <c r="P51" s="4" t="s">
        <v>18</v>
      </c>
      <c r="Q51" s="4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1.460712</v>
      </c>
      <c r="F52" t="s">
        <v>20</v>
      </c>
      <c r="G52">
        <v>0</v>
      </c>
      <c r="H52">
        <v>2.5999999999999999E-3</v>
      </c>
      <c r="I52">
        <v>1.1145480000000001</v>
      </c>
      <c r="J52" t="s">
        <v>20</v>
      </c>
      <c r="K52">
        <v>0</v>
      </c>
      <c r="L52">
        <v>2.5999999999999999E-3</v>
      </c>
      <c r="M52">
        <v>0.99910399999999999</v>
      </c>
      <c r="N52" s="4" t="s">
        <v>20</v>
      </c>
      <c r="O52" s="4">
        <v>2.5999999999999999E-3</v>
      </c>
      <c r="P52" s="4">
        <v>1.3100000000000001E-2</v>
      </c>
      <c r="Q52" s="4">
        <v>0.89981599999999995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1.145797</v>
      </c>
      <c r="F53" t="s">
        <v>21</v>
      </c>
      <c r="G53">
        <v>0</v>
      </c>
      <c r="H53">
        <v>1.2999999999999999E-3</v>
      </c>
      <c r="I53">
        <v>1.124285</v>
      </c>
      <c r="J53" t="s">
        <v>21</v>
      </c>
      <c r="K53">
        <v>0</v>
      </c>
      <c r="L53">
        <v>1.2999999999999999E-3</v>
      </c>
      <c r="M53">
        <v>1.1296200000000001</v>
      </c>
      <c r="N53" s="4" t="s">
        <v>21</v>
      </c>
      <c r="O53" s="4">
        <v>3.5999999999999999E-3</v>
      </c>
      <c r="P53" s="4">
        <v>7.3000000000000001E-3</v>
      </c>
      <c r="Q53" s="4">
        <v>0.91755600000000004</v>
      </c>
    </row>
    <row r="54" spans="1:17" x14ac:dyDescent="0.25">
      <c r="A54" s="63"/>
      <c r="B54" t="s">
        <v>22</v>
      </c>
      <c r="C54">
        <v>0</v>
      </c>
      <c r="D54">
        <v>8.5070000000000002E-4</v>
      </c>
      <c r="E54">
        <v>1.1292009999999999</v>
      </c>
      <c r="F54" t="s">
        <v>22</v>
      </c>
      <c r="G54">
        <v>0</v>
      </c>
      <c r="H54">
        <v>8.8159999999999996E-4</v>
      </c>
      <c r="I54">
        <v>1.1480349999999999</v>
      </c>
      <c r="J54" t="s">
        <v>22</v>
      </c>
      <c r="K54">
        <v>0</v>
      </c>
      <c r="L54">
        <v>8.8159999999999996E-4</v>
      </c>
      <c r="M54">
        <v>1.1430659999999999</v>
      </c>
      <c r="N54" s="4" t="s">
        <v>22</v>
      </c>
      <c r="O54" s="4">
        <v>4.7000000000000002E-3</v>
      </c>
      <c r="P54" s="4">
        <v>6.4000000000000003E-3</v>
      </c>
      <c r="Q54" s="4">
        <v>0.92989699999999997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0" t="s">
        <v>50</v>
      </c>
      <c r="C57" s="70"/>
      <c r="D57" s="70"/>
      <c r="E57" s="70"/>
      <c r="F57" s="70" t="s">
        <v>51</v>
      </c>
      <c r="G57" s="70"/>
      <c r="H57" s="70"/>
      <c r="I57" s="70"/>
      <c r="J57" s="70" t="s">
        <v>52</v>
      </c>
      <c r="K57" s="70"/>
      <c r="L57" s="70"/>
      <c r="M57" s="70"/>
      <c r="N57" s="72" t="s">
        <v>54</v>
      </c>
      <c r="O57" s="72"/>
      <c r="P57" s="72"/>
      <c r="Q57" s="72"/>
    </row>
    <row r="58" spans="1:17" x14ac:dyDescent="0.25">
      <c r="A58" s="64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t="s">
        <v>20</v>
      </c>
      <c r="C59">
        <v>0</v>
      </c>
      <c r="D59">
        <v>2.5999999999999999E-3</v>
      </c>
      <c r="E59">
        <v>1.0587519999999999</v>
      </c>
      <c r="F59" t="s">
        <v>20</v>
      </c>
      <c r="G59">
        <v>0</v>
      </c>
      <c r="H59">
        <v>2.5999999999999999E-3</v>
      </c>
      <c r="I59">
        <v>1.0638110000000001</v>
      </c>
      <c r="J59" t="s">
        <v>20</v>
      </c>
      <c r="K59">
        <v>0</v>
      </c>
      <c r="L59">
        <v>2.5999999999999999E-3</v>
      </c>
      <c r="M59">
        <v>1.065782</v>
      </c>
      <c r="N59" s="4" t="s">
        <v>20</v>
      </c>
      <c r="O59" s="4">
        <v>2.5999999999999999E-3</v>
      </c>
      <c r="P59" s="4">
        <v>1.3100000000000001E-2</v>
      </c>
      <c r="Q59" s="4">
        <v>0.871896</v>
      </c>
    </row>
    <row r="60" spans="1:17" x14ac:dyDescent="0.25">
      <c r="A60" s="64"/>
      <c r="B60" t="s">
        <v>21</v>
      </c>
      <c r="C60">
        <v>0</v>
      </c>
      <c r="D60">
        <v>1.2999999999999999E-3</v>
      </c>
      <c r="E60">
        <v>1.0793159999999999</v>
      </c>
      <c r="F60" t="s">
        <v>21</v>
      </c>
      <c r="G60">
        <v>0</v>
      </c>
      <c r="H60">
        <v>1.2999999999999999E-3</v>
      </c>
      <c r="I60">
        <v>1.1051359999999999</v>
      </c>
      <c r="J60" t="s">
        <v>21</v>
      </c>
      <c r="K60">
        <v>0</v>
      </c>
      <c r="L60">
        <v>1.2999999999999999E-3</v>
      </c>
      <c r="M60">
        <v>1.09046</v>
      </c>
      <c r="N60" s="4" t="s">
        <v>21</v>
      </c>
      <c r="O60" s="4">
        <v>3.8999999999999998E-3</v>
      </c>
      <c r="P60" s="4">
        <v>7.1000000000000004E-3</v>
      </c>
      <c r="Q60" s="4">
        <v>0.882772</v>
      </c>
    </row>
    <row r="61" spans="1:17" x14ac:dyDescent="0.25">
      <c r="A61" s="64"/>
      <c r="B61" t="s">
        <v>22</v>
      </c>
      <c r="C61">
        <v>0</v>
      </c>
      <c r="D61">
        <v>8.5070000000000002E-4</v>
      </c>
      <c r="E61">
        <v>0.93436300000000005</v>
      </c>
      <c r="F61" t="s">
        <v>22</v>
      </c>
      <c r="G61">
        <v>1.3699999999999999E-5</v>
      </c>
      <c r="H61">
        <v>8.8159999999999996E-4</v>
      </c>
      <c r="I61">
        <v>1.3821300000000001</v>
      </c>
      <c r="J61" t="s">
        <v>22</v>
      </c>
      <c r="K61">
        <v>2.6120000000000001E-4</v>
      </c>
      <c r="L61">
        <v>8.8159999999999996E-4</v>
      </c>
      <c r="M61">
        <v>0.93391199999999996</v>
      </c>
      <c r="N61" s="4" t="s">
        <v>22</v>
      </c>
      <c r="O61" s="4">
        <v>4.8999999999999998E-3</v>
      </c>
      <c r="P61" s="4">
        <v>6.0000000000000001E-3</v>
      </c>
      <c r="Q61" s="4">
        <v>0.98008399999999996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50</v>
      </c>
      <c r="C64" s="70"/>
      <c r="D64" s="70"/>
      <c r="E64" s="70"/>
      <c r="F64" s="70" t="s">
        <v>51</v>
      </c>
      <c r="G64" s="70"/>
      <c r="H64" s="70"/>
      <c r="I64" s="70"/>
      <c r="J64" s="70" t="s">
        <v>52</v>
      </c>
      <c r="K64" s="70"/>
      <c r="L64" s="70"/>
      <c r="M64" s="70"/>
      <c r="N64" s="72" t="s">
        <v>54</v>
      </c>
      <c r="O64" s="72"/>
      <c r="P64" s="72"/>
      <c r="Q64" s="72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2" t="s">
        <v>25</v>
      </c>
      <c r="O65" s="72"/>
      <c r="P65" s="72"/>
      <c r="Q65" s="4" t="s">
        <v>19</v>
      </c>
    </row>
    <row r="66" spans="1:27" x14ac:dyDescent="0.25">
      <c r="A66" s="65"/>
      <c r="B66" s="5">
        <v>4.7150000000000002E-4</v>
      </c>
      <c r="C66" s="5"/>
      <c r="D66" s="5"/>
      <c r="E66">
        <v>1.5425009999999999</v>
      </c>
      <c r="F66" s="5"/>
      <c r="G66" s="5">
        <v>5.3399999999999997E-4</v>
      </c>
      <c r="H66" s="5"/>
      <c r="I66">
        <v>1.5069980000000001</v>
      </c>
      <c r="J66" s="5">
        <v>5.9969999999999999E-4</v>
      </c>
      <c r="K66" s="5"/>
      <c r="L66" s="5"/>
      <c r="M66">
        <v>1.5221990000000001</v>
      </c>
      <c r="N66" s="10">
        <v>5.5999999999999999E-3</v>
      </c>
      <c r="O66" s="10"/>
      <c r="P66" s="10"/>
      <c r="Q66" s="4">
        <v>1.707891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2.4926699999999999</v>
      </c>
      <c r="I73" t="e">
        <f>0.05*#REF!+(1-0.05)*#REF!</f>
        <v>#REF!</v>
      </c>
      <c r="J73" t="e">
        <f>0.05*#REF!+(1-0.05)*#REF!</f>
        <v>#REF!</v>
      </c>
      <c r="K73" t="e">
        <f>#REF!+#REF!</f>
        <v>#REF!</v>
      </c>
      <c r="L73">
        <f>0.05*F25+(1-0.05)*B25</f>
        <v>0</v>
      </c>
      <c r="M73">
        <f>I25+E25</f>
        <v>3.499539</v>
      </c>
      <c r="P73" s="62" t="s">
        <v>37</v>
      </c>
      <c r="Q73" t="s">
        <v>36</v>
      </c>
      <c r="R73">
        <f t="shared" ref="R73:R75" si="3">0.1*G11+(1-0.1)*C11</f>
        <v>0</v>
      </c>
      <c r="S73">
        <f t="shared" ref="S73:S75" si="4">0.1*H11+(1-0.1)*D11</f>
        <v>2.5999999999999999E-3</v>
      </c>
      <c r="U73" t="e">
        <f>0.1*#REF!+(1-0.1)*#REF!</f>
        <v>#REF!</v>
      </c>
      <c r="V73" t="e">
        <f>0.1*#REF!+(1-0.1)*#REF!</f>
        <v>#REF!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2.2463389999999999</v>
      </c>
      <c r="I74" t="e">
        <f>0.05*#REF!+(1-0.05)*#REF!</f>
        <v>#REF!</v>
      </c>
      <c r="J74" t="e">
        <f>0.05*#REF!+(1-0.05)*#REF!</f>
        <v>#REF!</v>
      </c>
      <c r="K74" t="e">
        <f>#REF!+#REF!</f>
        <v>#REF!</v>
      </c>
      <c r="P74" s="62"/>
      <c r="Q74" t="s">
        <v>38</v>
      </c>
      <c r="R74">
        <f t="shared" si="3"/>
        <v>0</v>
      </c>
      <c r="S74">
        <f t="shared" si="4"/>
        <v>1.579E-5</v>
      </c>
      <c r="U74" t="e">
        <f>0.1*#REF!+(1-0.1)*#REF!</f>
        <v>#REF!</v>
      </c>
      <c r="V74" t="e">
        <f>0.1*#REF!+(1-0.1)*#REF!</f>
        <v>#REF!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1.9750999999999997E-7</v>
      </c>
      <c r="H75">
        <f t="shared" si="2"/>
        <v>2.2905880000000001</v>
      </c>
      <c r="I75" t="e">
        <f>0.05*#REF!+(1-0.05)*#REF!</f>
        <v>#REF!</v>
      </c>
      <c r="J75" t="e">
        <f>0.05*#REF!+(1-0.05)*#REF!</f>
        <v>#REF!</v>
      </c>
      <c r="K75" t="e">
        <f>#REF!+#REF!</f>
        <v>#REF!</v>
      </c>
      <c r="P75" s="62"/>
      <c r="Q75" t="s">
        <v>39</v>
      </c>
      <c r="R75">
        <f t="shared" si="3"/>
        <v>0</v>
      </c>
      <c r="S75">
        <f t="shared" si="4"/>
        <v>2.0282000000000001E-7</v>
      </c>
      <c r="U75" t="e">
        <f>0.1*#REF!+(1-0.1)*#REF!</f>
        <v>#REF!</v>
      </c>
      <c r="V75" t="e">
        <f>0.1*#REF!+(1-0.1)*#REF!</f>
        <v>#REF!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5">0.2*G11+(1-0.2)*C11</f>
        <v>0</v>
      </c>
      <c r="G79">
        <f t="shared" ref="G79:G81" si="6">0.2*H11+(1-0.2)*D11</f>
        <v>2.5999999999999999E-3</v>
      </c>
      <c r="I79" t="e">
        <f>0.2*#REF!+(1-0.2)*#REF!</f>
        <v>#REF!</v>
      </c>
      <c r="J79" t="e">
        <f>0.2*#REF!+(1-0.2)*#REF!</f>
        <v>#REF!</v>
      </c>
      <c r="L79">
        <f>0.2*F25+(1-0.2)*B25</f>
        <v>0</v>
      </c>
      <c r="P79" s="62" t="s">
        <v>41</v>
      </c>
      <c r="Q79" t="s">
        <v>36</v>
      </c>
      <c r="R79">
        <f t="shared" ref="R79:R81" si="7">0.3*G11+(1-0.3)*C11</f>
        <v>0</v>
      </c>
      <c r="S79">
        <f t="shared" ref="S79:S81" si="8">0.3*H11+(1-0.3)*D11</f>
        <v>2.5999999999999999E-3</v>
      </c>
      <c r="U79" t="e">
        <f>0.3*#REF!+(1-0.3)*#REF!</f>
        <v>#REF!</v>
      </c>
      <c r="V79" t="e">
        <f>0.3*#REF!+(1-0.3)*#REF!</f>
        <v>#REF!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5"/>
        <v>0</v>
      </c>
      <c r="G80">
        <f t="shared" si="6"/>
        <v>1.579E-5</v>
      </c>
      <c r="I80" t="e">
        <f>0.2*#REF!+(1-0.2)*#REF!</f>
        <v>#REF!</v>
      </c>
      <c r="J80" t="e">
        <f>0.2*#REF!+(1-0.2)*#REF!</f>
        <v>#REF!</v>
      </c>
      <c r="P80" s="62"/>
      <c r="Q80" t="s">
        <v>38</v>
      </c>
      <c r="R80">
        <f t="shared" si="7"/>
        <v>0</v>
      </c>
      <c r="S80">
        <f t="shared" si="8"/>
        <v>1.579E-5</v>
      </c>
      <c r="U80" t="e">
        <f>0.3*#REF!+(1-0.3)*#REF!</f>
        <v>#REF!</v>
      </c>
      <c r="V80" t="e">
        <f>0.3*#REF!+(1-0.3)*#REF!</f>
        <v>#REF!</v>
      </c>
    </row>
    <row r="81" spans="2:25" x14ac:dyDescent="0.25">
      <c r="C81" s="63"/>
      <c r="D81" s="62"/>
      <c r="E81" t="s">
        <v>39</v>
      </c>
      <c r="F81">
        <f t="shared" si="5"/>
        <v>0</v>
      </c>
      <c r="G81">
        <f t="shared" si="6"/>
        <v>2.1343999999999998E-7</v>
      </c>
      <c r="I81" t="e">
        <f>0.2*#REF!+(1-0.2)*#REF!</f>
        <v>#REF!</v>
      </c>
      <c r="J81" t="e">
        <f>0.2*#REF!+(1-0.2)*#REF!</f>
        <v>#REF!</v>
      </c>
      <c r="P81" s="62"/>
      <c r="Q81" t="s">
        <v>39</v>
      </c>
      <c r="R81">
        <f t="shared" si="7"/>
        <v>0</v>
      </c>
      <c r="S81">
        <f t="shared" si="8"/>
        <v>2.2406000000000001E-7</v>
      </c>
      <c r="U81" t="e">
        <f>0.3*#REF!+(1-0.3)*#REF!</f>
        <v>#REF!</v>
      </c>
      <c r="V81" t="e">
        <f>0.3*#REF!+(1-0.3)*#REF!</f>
        <v>#REF!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9">(0.05*(1-0.05)+0.05*(1-0.05))*G11+0.05*0.05*K11+(1-0.05*(1-0.05)-0.05*(1-0.05)-0.05*0.05)*C11</f>
        <v>0</v>
      </c>
      <c r="G86">
        <f t="shared" ref="G86:G88" si="10">(0.05*(1-0.05)+0.05*(1-0.05))*H11+0.05*0.05*L11+(1-0.05*(1-0.05)-0.05*(1-0.05)-0.05*0.05)*D11</f>
        <v>2.5999999999999999E-3</v>
      </c>
      <c r="H86">
        <f t="shared" ref="H86:H88" si="11">M11+I11+E11</f>
        <v>3.4775179999999999</v>
      </c>
      <c r="I86" t="e">
        <f>(0.05*(1-0.05)+0.05*(1-0.05))*#REF!+0.05*0.05*#REF!+(1-0.05*(1-0.05)-0.05*(1-0.05)-0.05*0.05)*#REF!</f>
        <v>#REF!</v>
      </c>
      <c r="J86" t="e">
        <f>(0.05*(1-0.05)+0.05*(1-0.05))*#REF!+0.05*0.05*#REF!+(1-0.05*(1-0.05)-0.05*(1-0.05)-0.05*0.05)*#REF!</f>
        <v>#REF!</v>
      </c>
      <c r="K86" t="e">
        <f>#REF!+#REF!+#REF!</f>
        <v>#REF!</v>
      </c>
      <c r="L86">
        <f>(0.05*(1-0.05)+0.05*(1-0.05))*F25+0.05*0.05*J25+(1-0.05*(1-0.05)-0.05*(1-0.05)-0.05*0.05)*B25</f>
        <v>0</v>
      </c>
      <c r="M86">
        <f>M25+I25+E25</f>
        <v>5.0217659999999995</v>
      </c>
      <c r="O86" s="66" t="s">
        <v>43</v>
      </c>
      <c r="P86" s="62" t="s">
        <v>37</v>
      </c>
      <c r="Q86" t="s">
        <v>36</v>
      </c>
      <c r="R86">
        <f t="shared" ref="R86:R88" si="12">(0.1*0.9+0.1*0.9)*G11+0.1*0.1*K11+(1-0.1*0.9-0.1*0.9-0.1*0.1)*C11</f>
        <v>0</v>
      </c>
      <c r="S86">
        <f t="shared" ref="S86:S88" si="13">(0.1*0.9+0.1*0.9)*H11+0.1*0.1*L11+(1-0.1*0.9-0.1*0.9-0.1*0.1)*D11</f>
        <v>2.6000000000000003E-3</v>
      </c>
      <c r="U86" t="e">
        <f>(0.1*0.9+0.1*0.9)*#REF!+0.1*0.1*#REF!+(1-0.1*0.9-0.1*0.9-0.1*0.1)*#REF!</f>
        <v>#REF!</v>
      </c>
      <c r="V86" t="e">
        <f>(0.1*0.9+0.1*0.9)*#REF!+0.1*0.1*#REF!+(1-0.1*0.9-0.1*0.9-0.1*0.1)*#REF!</f>
        <v>#REF!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9"/>
        <v>0</v>
      </c>
      <c r="G87">
        <f t="shared" si="10"/>
        <v>1.579E-5</v>
      </c>
      <c r="H87">
        <f t="shared" si="11"/>
        <v>3.3641119999999995</v>
      </c>
      <c r="I87" t="e">
        <f>(0.05*(1-0.05)+0.05*(1-0.05))*#REF!+0.05*0.05*#REF!+(1-0.05*(1-0.05)-0.05*(1-0.05)-0.05*0.05)*#REF!</f>
        <v>#REF!</v>
      </c>
      <c r="J87" t="e">
        <f>(0.05*(1-0.05)+0.05*(1-0.05))*#REF!+0.05*0.05*#REF!+(1-0.05*(1-0.05)-0.05*(1-0.05)-0.05*0.05)*#REF!</f>
        <v>#REF!</v>
      </c>
      <c r="K87" t="e">
        <f>#REF!+#REF!+#REF!</f>
        <v>#REF!</v>
      </c>
      <c r="O87" s="66"/>
      <c r="P87" s="62"/>
      <c r="Q87" t="s">
        <v>38</v>
      </c>
      <c r="R87">
        <f t="shared" si="12"/>
        <v>0</v>
      </c>
      <c r="S87">
        <f t="shared" si="13"/>
        <v>1.5790000000000003E-5</v>
      </c>
      <c r="U87" t="e">
        <f>(0.1*0.9+0.1*0.9)*#REF!+0.1*0.1*#REF!+(1-0.1*0.9-0.1*0.9-0.1*0.1)*#REF!</f>
        <v>#REF!</v>
      </c>
      <c r="V87" t="e">
        <f>(0.1*0.9+0.1*0.9)*#REF!+0.1*0.1*#REF!+(1-0.1*0.9-0.1*0.9-0.1*0.1)*#REF!</f>
        <v>#REF!</v>
      </c>
    </row>
    <row r="88" spans="2:25" x14ac:dyDescent="0.25">
      <c r="B88" s="63"/>
      <c r="C88" s="66"/>
      <c r="D88" s="62"/>
      <c r="E88" t="s">
        <v>39</v>
      </c>
      <c r="F88">
        <f t="shared" si="9"/>
        <v>0</v>
      </c>
      <c r="G88">
        <f t="shared" si="10"/>
        <v>2.0294075000000001E-7</v>
      </c>
      <c r="H88">
        <f t="shared" si="11"/>
        <v>3.4558409999999999</v>
      </c>
      <c r="I88" t="e">
        <f>(0.05*(1-0.05)+0.05*(1-0.05))*#REF!+0.05*0.05*#REF!+(1-0.05*(1-0.05)-0.05*(1-0.05)-0.05*0.05)*#REF!</f>
        <v>#REF!</v>
      </c>
      <c r="J88" t="e">
        <f>(0.05*(1-0.05)+0.05*(1-0.05))*#REF!+0.05*0.05*#REF!+(1-0.05*(1-0.05)-0.05*(1-0.05)-0.05*0.05)*#REF!</f>
        <v>#REF!</v>
      </c>
      <c r="K88" t="e">
        <f>#REF!+#REF!+#REF!</f>
        <v>#REF!</v>
      </c>
      <c r="O88" s="66"/>
      <c r="P88" s="62"/>
      <c r="Q88" t="s">
        <v>39</v>
      </c>
      <c r="R88">
        <f t="shared" si="12"/>
        <v>0</v>
      </c>
      <c r="S88">
        <f t="shared" si="13"/>
        <v>2.1392300000000003E-7</v>
      </c>
      <c r="U88" t="e">
        <f>(0.1*0.9+0.1*0.9)*#REF!+0.1*0.1*#REF!+(1-0.1*0.9-0.1*0.9-0.1*0.1)*#REF!</f>
        <v>#REF!</v>
      </c>
      <c r="V88" t="e">
        <f>(0.1*0.9+0.1*0.9)*#REF!+0.1*0.1*#REF!+(1-0.1*0.9-0.1*0.9-0.1*0.1)*#REF!</f>
        <v>#REF!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14">(0.2*0.8+0.2*0.8)*G11+0.2*0.2*K11+(1-0.2*0.8-0.2*0.8-0.2*0.2)*C11</f>
        <v>0</v>
      </c>
      <c r="G92">
        <f t="shared" ref="G92:G94" si="15">(0.2*0.8+0.2*0.8)*H11+0.2*0.2*L11+(1-0.2*0.8-0.2*0.8-0.2*0.2)*D11</f>
        <v>2.5999999999999999E-3</v>
      </c>
      <c r="I92" t="e">
        <f>(0.2*0.8+0.2*0.8)*#REF!+0.2*0.2*#REF!+(1-0.2*0.8-0.2*0.8-0.2*0.2)*#REF!</f>
        <v>#REF!</v>
      </c>
      <c r="J92" t="e">
        <f>(0.2*0.8+0.2*0.8)*#REF!+0.2*0.2*#REF!+(1-0.2*0.8-0.2*0.8-0.2*0.2)*#REF!</f>
        <v>#REF!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16">(0.3*0.7+0.3*0.7)*G11+0.3*0.3*K11+(1-0.3*0.7-0.3*0.7-0.3*0.3)*C11</f>
        <v>0</v>
      </c>
      <c r="S92">
        <f t="shared" ref="S92:S94" si="17">(0.3*0.7+0.3*0.7)*H11+0.3*0.3*L11+(1-0.3*0.7-0.3*0.7-0.3*0.3)*D11</f>
        <v>2.5999999999999999E-3</v>
      </c>
      <c r="U92" t="e">
        <f>(0.3*0.7+0.3*0.7)*#REF!+0.3*0.3*#REF!+(1-0.3*0.7-0.3*0.7-0.3*0.3)*#REF!</f>
        <v>#REF!</v>
      </c>
      <c r="V92" t="e">
        <f>(0.3*0.7+0.3*0.7)*#REF!+0.3*0.3*#REF!+(1-0.3*0.7-0.3*0.7-0.3*0.3)*#REF!</f>
        <v>#REF!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14"/>
        <v>0</v>
      </c>
      <c r="G93">
        <f t="shared" si="15"/>
        <v>1.579E-5</v>
      </c>
      <c r="I93" t="e">
        <f>(0.2*0.8+0.2*0.8)*#REF!+0.2*0.2*#REF!+(1-0.2*0.8-0.2*0.8-0.2*0.2)*#REF!</f>
        <v>#REF!</v>
      </c>
      <c r="J93" t="e">
        <f>(0.2*0.8+0.2*0.8)*#REF!+0.2*0.2*#REF!+(1-0.2*0.8-0.2*0.8-0.2*0.2)*#REF!</f>
        <v>#REF!</v>
      </c>
      <c r="O93" s="66"/>
      <c r="P93" s="62"/>
      <c r="Q93" t="s">
        <v>38</v>
      </c>
      <c r="R93">
        <f t="shared" si="16"/>
        <v>0</v>
      </c>
      <c r="S93">
        <f t="shared" si="17"/>
        <v>1.579E-5</v>
      </c>
      <c r="U93" t="e">
        <f>(0.3*0.7+0.3*0.7)*#REF!+0.3*0.3*#REF!+(1-0.3*0.7-0.3*0.7-0.3*0.3)*#REF!</f>
        <v>#REF!</v>
      </c>
      <c r="V93" t="e">
        <f>(0.3*0.7+0.3*0.7)*#REF!+0.3*0.3*#REF!+(1-0.3*0.7-0.3*0.7-0.3*0.3)*#REF!</f>
        <v>#REF!</v>
      </c>
    </row>
    <row r="94" spans="2:25" x14ac:dyDescent="0.25">
      <c r="B94" s="63"/>
      <c r="C94" s="66"/>
      <c r="D94" s="62"/>
      <c r="E94" t="s">
        <v>39</v>
      </c>
      <c r="F94">
        <f t="shared" si="14"/>
        <v>0</v>
      </c>
      <c r="G94">
        <f t="shared" si="15"/>
        <v>2.36612E-7</v>
      </c>
      <c r="I94" t="e">
        <f>(0.2*0.8+0.2*0.8)*#REF!+0.2*0.2*#REF!+(1-0.2*0.8-0.2*0.8-0.2*0.2)*#REF!</f>
        <v>#REF!</v>
      </c>
      <c r="J94" t="e">
        <f>(0.2*0.8+0.2*0.8)*#REF!+0.2*0.2*#REF!+(1-0.2*0.8-0.2*0.8-0.2*0.2)*#REF!</f>
        <v>#REF!</v>
      </c>
      <c r="O94" s="66"/>
      <c r="P94" s="62"/>
      <c r="Q94" t="s">
        <v>39</v>
      </c>
      <c r="R94">
        <f t="shared" si="16"/>
        <v>0</v>
      </c>
      <c r="S94">
        <f t="shared" si="17"/>
        <v>2.6026700000000001E-7</v>
      </c>
      <c r="U94" t="e">
        <f>(0.3*0.7+0.3*0.7)*#REF!+0.3*0.3*#REF!+(1-0.3*0.7-0.3*0.7-0.3*0.3)*#REF!</f>
        <v>#REF!</v>
      </c>
      <c r="V94" t="e">
        <f>(0.3*0.7+0.3*0.7)*#REF!+0.3*0.3*#REF!+(1-0.3*0.7-0.3*0.7-0.3*0.3)*#REF!</f>
        <v>#REF!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18">3*0.05*(1-0.05)*(1-0.05)*G11+3*0.05*0.05*(1-0.05)*K11+0.05*0.05*0.05*O11+(1-3*0.05*(1-0.05)*(1-0.05)-3*0.05*0.05*(1-0.05)-0.05*0.05*0.05)*C11</f>
        <v>3.2500000000000006E-7</v>
      </c>
      <c r="G99">
        <f t="shared" ref="G99:G101" si="19">3*0.05*(1-0.05)*(1-0.05)*H11+3*0.05*0.05*(1-0.05)*L11+0.05*0.05*0.05*P11+(1-3*0.05*(1-0.05)*(1-0.05)-3*0.05*0.05*(1-0.05)-0.05*0.05*0.05)*D11</f>
        <v>2.6013124999999995E-3</v>
      </c>
      <c r="H99">
        <f t="shared" ref="H99:H101" si="20">Q11+M11+I11+E11</f>
        <v>4.3532060000000001</v>
      </c>
      <c r="I99" t="e">
        <f>3*0.05*(1-0.05)*(1-0.05)*#REF!+3*0.05*0.05*(1-0.05)*#REF!+0.05*0.05*0.05*O18+(1-3*0.05*(1-0.05)*(1-0.05)-3*0.05*0.05*(1-0.05)-0.05*0.05*0.05)*#REF!</f>
        <v>#REF!</v>
      </c>
      <c r="J99" t="e">
        <f>3*0.05*(1-0.05)*(1-0.05)*#REF!+3*0.05*0.05*(1-0.05)*#REF!+0.05*0.05*0.05*P18+(1-3*0.05*(1-0.05)*(1-0.05)-3*0.05*0.05*(1-0.05)-0.05*0.05*0.05)*#REF!</f>
        <v>#REF!</v>
      </c>
      <c r="K99" t="e">
        <f>Q18+#REF!+#REF!+#REF!</f>
        <v>#REF!</v>
      </c>
      <c r="L99">
        <f>3*0.05*(1-0.05)*(1-0.05)*F25+3*0.05*0.05*(1-0.05)*J25+0.05*0.05*0.05*N25+(1-3*0.05*(1-0.05)*(1-0.05)-3*0.05*0.05*(1-0.05)-0.05*0.05*0.05)*B25</f>
        <v>1.6125000000000004E-6</v>
      </c>
      <c r="M99">
        <f>Q25+M25+I25+E25</f>
        <v>6.6801349999999999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21">3*0.1*(1-0.1)*(1-0.1)*G11+3*0.1*0.1*(1-0.1)*K11+0.1*0.1*0.1*O11+(1-3*0.1*(1-0.1)*(1-0.1)-3*0.1*0.1*(1-0.1)-0.1*0.1*0.1)*C11</f>
        <v>2.6000000000000005E-6</v>
      </c>
      <c r="S99">
        <f t="shared" ref="S99:S101" si="22">3*0.1*(1-0.1)*(1-0.1)*H11+3*0.1*0.1*(1-0.1)*L11+0.1*0.1*0.1*P11+(1-3*0.1*(1-0.1)*(1-0.1)-3*0.1*0.1*(1-0.1)-0.1*0.1*0.1)*D11</f>
        <v>2.6105E-3</v>
      </c>
      <c r="U99" t="e">
        <f>3*0.1*(1-0.1)*(1-0.1)*#REF!+3*0.1*0.1*(1-0.1)*#REF!+0.1*0.1*0.1*O18+(1-3*0.1*(1-0.1)*(1-0.1)-3*0.1*0.1*(1-0.1)-0.1*0.1*0.1)*#REF!</f>
        <v>#REF!</v>
      </c>
      <c r="V99" t="e">
        <f>3*0.1*(1-0.1)*(1-0.1)*#REF!+3*0.1*0.1*(1-0.1)*#REF!+0.1*0.1*0.1*P18+(1-3*0.1*(1-0.1)*(1-0.1)-3*0.1*0.1*(1-0.1)-0.1*0.1*0.1)*#REF!</f>
        <v>#REF!</v>
      </c>
      <c r="X99">
        <f>3*0.1*(1-0.1)*(1-0.1)*F25+3*0.1*0.1*(1-0.1)*J25+0.1*0.1*0.1*N25+(1-3*0.1*(1-0.1)*(1-0.1)-3*0.1*0.1*(1-0.1)-0.1*0.1*0.1)*B25</f>
        <v>1.2900000000000004E-5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18"/>
        <v>1.6125000000000004E-6</v>
      </c>
      <c r="G100">
        <f t="shared" si="19"/>
        <v>1.7413026249999998E-5</v>
      </c>
      <c r="H100">
        <f t="shared" si="20"/>
        <v>4.2706099999999996</v>
      </c>
      <c r="I100" t="e">
        <f>3*0.05*(1-0.05)*(1-0.05)*#REF!+3*0.05*0.05*(1-0.05)*#REF!+0.05*0.05*0.05*O19+(1-3*0.05*(1-0.05)*(1-0.05)-3*0.05*0.05*(1-0.05)-0.05*0.05*0.05)*#REF!</f>
        <v>#REF!</v>
      </c>
      <c r="J100" t="e">
        <f>3*0.05*(1-0.05)*(1-0.05)*#REF!+3*0.05*0.05*(1-0.05)*#REF!+0.05*0.05*0.05*P19+(1-3*0.05*(1-0.05)*(1-0.05)-3*0.05*0.05*(1-0.05)-0.05*0.05*0.05)*#REF!</f>
        <v>#REF!</v>
      </c>
      <c r="K100" t="e">
        <f>Q19+#REF!+#REF!+#REF!</f>
        <v>#REF!</v>
      </c>
      <c r="N100" s="68"/>
      <c r="O100" s="66"/>
      <c r="P100" s="62"/>
      <c r="Q100" t="s">
        <v>38</v>
      </c>
      <c r="R100">
        <f t="shared" si="21"/>
        <v>1.2900000000000004E-5</v>
      </c>
      <c r="S100">
        <f t="shared" si="22"/>
        <v>2.877421E-5</v>
      </c>
      <c r="U100" t="e">
        <f>3*0.1*(1-0.1)*(1-0.1)*#REF!+3*0.1*0.1*(1-0.1)*#REF!+0.1*0.1*0.1*O19+(1-3*0.1*(1-0.1)*(1-0.1)-3*0.1*0.1*(1-0.1)-0.1*0.1*0.1)*#REF!</f>
        <v>#REF!</v>
      </c>
      <c r="V100" t="e">
        <f>3*0.1*(1-0.1)*(1-0.1)*#REF!+3*0.1*0.1*(1-0.1)*#REF!+0.1*0.1*0.1*P19+(1-3*0.1*(1-0.1)*(1-0.1)-3*0.1*0.1*(1-0.1)-0.1*0.1*0.1)*#REF!</f>
        <v>#REF!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18"/>
        <v>1.6125000000000004E-6</v>
      </c>
      <c r="G101">
        <f t="shared" si="19"/>
        <v>1.8209102875000003E-6</v>
      </c>
      <c r="H101">
        <f t="shared" si="20"/>
        <v>4.3724910000000001</v>
      </c>
      <c r="I101" t="e">
        <f>3*0.05*(1-0.05)*(1-0.05)*#REF!+3*0.05*0.05*(1-0.05)*#REF!+0.05*0.05*0.05*O20+(1-3*0.05*(1-0.05)*(1-0.05)-3*0.05*0.05*(1-0.05)-0.05*0.05*0.05)*#REF!</f>
        <v>#REF!</v>
      </c>
      <c r="J101" t="e">
        <f>3*0.05*(1-0.05)*(1-0.05)*#REF!+3*0.05*0.05*(1-0.05)*#REF!+0.05*0.05*0.05*P20+(1-3*0.05*(1-0.05)*(1-0.05)-3*0.05*0.05*(1-0.05)-0.05*0.05*0.05)*#REF!</f>
        <v>#REF!</v>
      </c>
      <c r="K101" t="e">
        <f>Q20+#REF!+#REF!+#REF!</f>
        <v>#REF!</v>
      </c>
      <c r="N101" s="68"/>
      <c r="O101" s="66"/>
      <c r="P101" s="62"/>
      <c r="Q101" t="s">
        <v>39</v>
      </c>
      <c r="R101">
        <f t="shared" si="21"/>
        <v>1.2900000000000004E-5</v>
      </c>
      <c r="S101">
        <f t="shared" si="22"/>
        <v>1.3124853300000005E-5</v>
      </c>
      <c r="U101" t="e">
        <f>3*0.1*(1-0.1)*(1-0.1)*#REF!+3*0.1*0.1*(1-0.1)*#REF!+0.1*0.1*0.1*O20+(1-3*0.1*(1-0.1)*(1-0.1)-3*0.1*0.1*(1-0.1)-0.1*0.1*0.1)*#REF!</f>
        <v>#REF!</v>
      </c>
      <c r="V101" t="e">
        <f>3*0.1*(1-0.1)*(1-0.1)*#REF!+3*0.1*0.1*(1-0.1)*#REF!+0.1*0.1*0.1*P20+(1-3*0.1*(1-0.1)*(1-0.1)-3*0.1*0.1*(1-0.1)-0.1*0.1*0.1)*#REF!</f>
        <v>#REF!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23">3*0.2*(1-0.2)*(1-0.2)*G11+3*0.2*0.2*(1-0.2)*K11+0.2*0.2*0.2*O11+(1-3*0.2*(1-0.2)*(1-0.2)-3*0.2*0.2*(1-0.2)-0.2*0.2*0.2)*C11</f>
        <v>2.0800000000000004E-5</v>
      </c>
      <c r="G105">
        <f t="shared" ref="G105:G107" si="24">3*0.2*(1-0.2)*(1-0.2)*H11+3*0.2*0.2*(1-0.2)*L11+0.2*0.2*0.2*P11+(1-3*0.2*(1-0.2)*(1-0.2)-3*0.2*0.2*(1-0.2)-0.2*0.2*0.2)*D11</f>
        <v>2.6839999999999998E-3</v>
      </c>
      <c r="I105" t="e">
        <f>3*0.2*(1-0.2)*(1-0.2)*#REF!+3*0.2*0.2*(1-0.2)*#REF!+0.2*0.2*0.2*O18+(1-3*0.2*(1-0.2)*(1-0.2)-3*0.2*0.2*(1-0.2)-0.2*0.2*0.2)*#REF!</f>
        <v>#REF!</v>
      </c>
      <c r="J105" t="e">
        <f>3*0.2*(1-0.2)*(1-0.2)*#REF!+3*0.2*0.2*(1-0.2)*#REF!+0.2*0.2*0.2*P18+(1-3*0.2*(1-0.2)*(1-0.2)-3*0.2*0.2*(1-0.2)-0.2*0.2*0.2)*#REF!</f>
        <v>#REF!</v>
      </c>
      <c r="L105">
        <f>3*0.2*(1-0.2)*(1-0.2)*F25+3*0.2*0.2*(1-0.2)*J25+0.2*0.2*0.2*N25+(1-3*0.2*(1-0.2)*(1-0.2)-3*0.2*0.2*(1-0.2)-0.2*0.2*0.2)*B25</f>
        <v>1.0320000000000003E-4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25">3*0.3*(1-0.3)*(1-0.3)*G11+3*0.3*0.3*(1-0.3)*K11+0.3*0.3*0.3*O11+(1-3*0.3*(1-0.3)*(1-0.3)-3*0.3*0.3*(1-0.3)-0.3*0.3*0.3)*C11</f>
        <v>7.0199999999999999E-5</v>
      </c>
      <c r="S105">
        <f t="shared" ref="S105:S107" si="26">3*0.3*(1-0.3)*(1-0.3)*H11+3*0.3*0.3*(1-0.3)*L11+0.3*0.3*0.3*P11+(1-3*0.3*(1-0.3)*(1-0.3)-3*0.3*0.3*(1-0.3)-0.3*0.3*0.3)*D11</f>
        <v>2.8834999999999998E-3</v>
      </c>
      <c r="U105" t="e">
        <f>3*0.3*(1-0.3)*(1-0.3)*#REF!+3*0.3*0.3*(1-0.3)*#REF!+0.3*0.3*0.3*O18+(1-3*0.3*(1-0.3)*(1-0.3)-3*0.3*0.3*(1-0.3)-0.3*0.3*0.3)*#REF!</f>
        <v>#REF!</v>
      </c>
      <c r="V105" t="e">
        <f>3*0.3*(1-0.3)*(1-0.3)*#REF!+3*0.3*0.3*(1-0.3)*#REF!+0.3*0.3*0.3*P18+(1-3*0.3*(1-0.3)*(1-0.3)-3*0.3*0.3*(1-0.3)-0.3*0.3*0.3)*#REF!</f>
        <v>#REF!</v>
      </c>
      <c r="X105">
        <f>3*0.3*(1-0.3)*(1-0.3)*F25+3*0.3*0.3*(1-0.3)*J25+0.3*0.3*0.3*N25+(1-3*0.3*(1-0.3)*(1-0.3)-3*0.3*0.3*(1-0.3)-0.3*0.3*0.3)*B25</f>
        <v>3.4830000000000001E-4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23"/>
        <v>1.0320000000000003E-4</v>
      </c>
      <c r="G106">
        <f t="shared" si="24"/>
        <v>1.1966368000000002E-4</v>
      </c>
      <c r="I106" t="e">
        <f>3*0.2*(1-0.2)*(1-0.2)*#REF!+3*0.2*0.2*(1-0.2)*#REF!+0.2*0.2*0.2*O19+(1-3*0.2*(1-0.2)*(1-0.2)-3*0.2*0.2*(1-0.2)-0.2*0.2*0.2)*#REF!</f>
        <v>#REF!</v>
      </c>
      <c r="J106" t="e">
        <f>3*0.2*(1-0.2)*(1-0.2)*#REF!+3*0.2*0.2*(1-0.2)*#REF!+0.2*0.2*0.2*P19+(1-3*0.2*(1-0.2)*(1-0.2)-3*0.2*0.2*(1-0.2)-0.2*0.2*0.2)*#REF!</f>
        <v>#REF!</v>
      </c>
      <c r="N106" s="68"/>
      <c r="O106" s="66"/>
      <c r="P106" s="62"/>
      <c r="Q106" t="s">
        <v>38</v>
      </c>
      <c r="R106">
        <f t="shared" si="25"/>
        <v>3.4830000000000001E-4</v>
      </c>
      <c r="S106">
        <f t="shared" si="26"/>
        <v>3.6636366999999995E-4</v>
      </c>
      <c r="U106" t="e">
        <f>3*0.3*(1-0.3)*(1-0.3)*#REF!+3*0.3*0.3*(1-0.3)*#REF!+0.3*0.3*0.3*O19+(1-3*0.3*(1-0.3)*(1-0.3)-3*0.3*0.3*(1-0.3)-0.3*0.3*0.3)*#REF!</f>
        <v>#REF!</v>
      </c>
      <c r="V106" t="e">
        <f>3*0.3*(1-0.3)*(1-0.3)*#REF!+3*0.3*0.3*(1-0.3)*#REF!+0.3*0.3*0.3*P19+(1-3*0.3*(1-0.3)*(1-0.3)-3*0.3*0.3*(1-0.3)-0.3*0.3*0.3)*#REF!</f>
        <v>#REF!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23"/>
        <v>1.0320000000000003E-4</v>
      </c>
      <c r="G107">
        <f t="shared" si="24"/>
        <v>1.0345647040000002E-4</v>
      </c>
      <c r="I107" t="e">
        <f>3*0.2*(1-0.2)*(1-0.2)*#REF!+3*0.2*0.2*(1-0.2)*#REF!+0.2*0.2*0.2*O20+(1-3*0.2*(1-0.2)*(1-0.2)-3*0.2*0.2*(1-0.2)-0.2*0.2*0.2)*#REF!</f>
        <v>#REF!</v>
      </c>
      <c r="J107" t="e">
        <f>3*0.2*(1-0.2)*(1-0.2)*#REF!+3*0.2*0.2*(1-0.2)*#REF!+0.2*0.2*0.2*P20+(1-3*0.2*(1-0.2)*(1-0.2)-3*0.2*0.2*(1-0.2)-0.2*0.2*0.2)*#REF!</f>
        <v>#REF!</v>
      </c>
      <c r="N107" s="68"/>
      <c r="O107" s="66"/>
      <c r="P107" s="62"/>
      <c r="Q107" t="s">
        <v>39</v>
      </c>
      <c r="R107">
        <f t="shared" si="25"/>
        <v>3.4830000000000001E-4</v>
      </c>
      <c r="S107">
        <f t="shared" si="26"/>
        <v>3.4858311710000002E-4</v>
      </c>
      <c r="U107" t="e">
        <f>3*0.3*(1-0.3)*(1-0.3)*#REF!+3*0.3*0.3*(1-0.3)*#REF!+0.3*0.3*0.3*O20+(1-3*0.3*(1-0.3)*(1-0.3)-3*0.3*0.3*(1-0.3)-0.3*0.3*0.3)*#REF!</f>
        <v>#REF!</v>
      </c>
      <c r="V107" t="e">
        <f>3*0.3*(1-0.3)*(1-0.3)*#REF!+3*0.3*0.3*(1-0.3)*#REF!+0.3*0.3*0.3*P20+(1-3*0.3*(1-0.3)*(1-0.3)-3*0.3*0.3*(1-0.3)-0.3*0.3*0.3)*#REF!</f>
        <v>#REF!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27">0.05*Y18+(1-0.05)*U18</f>
        <v>0</v>
      </c>
      <c r="G112">
        <f t="shared" ref="G112:G114" si="28">0.05*Z18+(1-0.05)*V18</f>
        <v>2.5999999999999999E-3</v>
      </c>
      <c r="H112">
        <f t="shared" ref="H112:H114" si="29">AA18+W18</f>
        <v>2.056622</v>
      </c>
      <c r="I112">
        <f t="shared" ref="I112:I114" si="30">0.05*Y11+(1-0.05)*U11</f>
        <v>0</v>
      </c>
      <c r="J112">
        <f t="shared" ref="J112:J114" si="31">0.05*Z11+(1-0.05)*V11</f>
        <v>2.5999999999999999E-3</v>
      </c>
      <c r="K112">
        <f t="shared" ref="K112:K114" si="32">AA11+W11</f>
        <v>2.2132490000000002</v>
      </c>
      <c r="L112">
        <f>0.05*X25+(1-0.05)*T25</f>
        <v>9.9999999999999995E-8</v>
      </c>
      <c r="M112">
        <f>AA25+W25</f>
        <v>3.0699399999999999</v>
      </c>
      <c r="P112" s="62" t="s">
        <v>37</v>
      </c>
      <c r="Q112" t="s">
        <v>36</v>
      </c>
      <c r="R112">
        <f t="shared" ref="R112:R114" si="33">0.1*Y18+(1-0.1)*U18</f>
        <v>0</v>
      </c>
      <c r="S112">
        <f t="shared" ref="S112:S114" si="34">0.1*Z18+(1-0.1)*V18</f>
        <v>2.5999999999999999E-3</v>
      </c>
      <c r="U112">
        <f t="shared" ref="U112:U114" si="35">0.1*Y11+(1-0.1)*U11</f>
        <v>0</v>
      </c>
      <c r="V112">
        <f t="shared" ref="V112:V114" si="36">0.1*Z11+(1-0.1)*V11</f>
        <v>2.5999999999999999E-3</v>
      </c>
      <c r="X112">
        <f>0.1*X25+(1-0.1)*T25</f>
        <v>9.9999999999999995E-8</v>
      </c>
    </row>
    <row r="113" spans="2:25" x14ac:dyDescent="0.25">
      <c r="C113" s="63"/>
      <c r="D113" s="62"/>
      <c r="E113" t="s">
        <v>38</v>
      </c>
      <c r="F113">
        <f t="shared" si="27"/>
        <v>0</v>
      </c>
      <c r="G113">
        <f t="shared" si="28"/>
        <v>6.4850000000000004E-5</v>
      </c>
      <c r="H113">
        <f t="shared" si="29"/>
        <v>2.3342179999999999</v>
      </c>
      <c r="I113">
        <f t="shared" si="30"/>
        <v>0</v>
      </c>
      <c r="J113">
        <f t="shared" si="31"/>
        <v>6.4850000000000004E-5</v>
      </c>
      <c r="K113">
        <f t="shared" si="32"/>
        <v>2.2297259999999999</v>
      </c>
      <c r="P113" s="62"/>
      <c r="Q113" t="s">
        <v>38</v>
      </c>
      <c r="R113">
        <f t="shared" si="33"/>
        <v>0</v>
      </c>
      <c r="S113">
        <f t="shared" si="34"/>
        <v>6.4850000000000004E-5</v>
      </c>
      <c r="U113">
        <f t="shared" si="35"/>
        <v>0</v>
      </c>
      <c r="V113">
        <f t="shared" si="36"/>
        <v>6.4850000000000004E-5</v>
      </c>
    </row>
    <row r="114" spans="2:25" x14ac:dyDescent="0.25">
      <c r="C114" s="63"/>
      <c r="D114" s="62"/>
      <c r="E114" t="s">
        <v>39</v>
      </c>
      <c r="F114">
        <f t="shared" si="27"/>
        <v>0</v>
      </c>
      <c r="G114">
        <f t="shared" si="28"/>
        <v>4.879999999999999E-6</v>
      </c>
      <c r="H114">
        <f t="shared" si="29"/>
        <v>2.1148179999999996</v>
      </c>
      <c r="I114">
        <f t="shared" si="30"/>
        <v>0</v>
      </c>
      <c r="J114">
        <f t="shared" si="31"/>
        <v>4.879999999999999E-6</v>
      </c>
      <c r="K114">
        <f t="shared" si="32"/>
        <v>2.325132</v>
      </c>
      <c r="P114" s="62"/>
      <c r="Q114" t="s">
        <v>39</v>
      </c>
      <c r="R114">
        <f t="shared" si="33"/>
        <v>0</v>
      </c>
      <c r="S114">
        <f t="shared" si="34"/>
        <v>4.8799999999999999E-6</v>
      </c>
      <c r="U114">
        <f t="shared" si="35"/>
        <v>0</v>
      </c>
      <c r="V114">
        <f t="shared" si="36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37">0.2*Y18+(1-0.2)*U18</f>
        <v>0</v>
      </c>
      <c r="G118">
        <f t="shared" ref="G118:G120" si="38">0.2*Z18+(1-0.2)*V18</f>
        <v>2.5999999999999999E-3</v>
      </c>
      <c r="I118">
        <f t="shared" ref="I118:I120" si="39">0.2*Y11+(1-0.2)*U11</f>
        <v>0</v>
      </c>
      <c r="J118">
        <f t="shared" ref="J118:J120" si="40">0.2*Z11+(1-0.2)*V11</f>
        <v>2.5999999999999999E-3</v>
      </c>
      <c r="L118">
        <f>0.2*X25+(1-0.2)*T25</f>
        <v>9.9999999999999995E-8</v>
      </c>
      <c r="P118" s="62" t="s">
        <v>41</v>
      </c>
      <c r="Q118" t="s">
        <v>36</v>
      </c>
      <c r="R118">
        <f t="shared" ref="R118:R120" si="41">0.3*Y18+(1-0.3)*U18</f>
        <v>0</v>
      </c>
      <c r="S118">
        <f t="shared" ref="S118:S120" si="42">0.3*Z18+(1-0.3)*V18</f>
        <v>2.5999999999999999E-3</v>
      </c>
      <c r="U118">
        <f t="shared" ref="U118:U120" si="43">0.3*Y11+(1-0.3)*U11</f>
        <v>0</v>
      </c>
      <c r="V118">
        <f t="shared" ref="V118:V120" si="44">0.3*Z11+(1-0.3)*V11</f>
        <v>2.5999999999999999E-3</v>
      </c>
      <c r="X118">
        <f>0.3*X25+(1-0.3)*T25</f>
        <v>9.9999999999999995E-8</v>
      </c>
    </row>
    <row r="119" spans="2:25" x14ac:dyDescent="0.25">
      <c r="C119" s="63"/>
      <c r="D119" s="62"/>
      <c r="E119" t="s">
        <v>38</v>
      </c>
      <c r="F119">
        <f t="shared" si="37"/>
        <v>0</v>
      </c>
      <c r="G119">
        <f t="shared" si="38"/>
        <v>6.4850000000000004E-5</v>
      </c>
      <c r="I119">
        <f t="shared" si="39"/>
        <v>0</v>
      </c>
      <c r="J119">
        <f t="shared" si="40"/>
        <v>6.4850000000000004E-5</v>
      </c>
      <c r="P119" s="62"/>
      <c r="Q119" t="s">
        <v>38</v>
      </c>
      <c r="R119">
        <f t="shared" si="41"/>
        <v>0</v>
      </c>
      <c r="S119">
        <f t="shared" si="42"/>
        <v>6.4850000000000004E-5</v>
      </c>
      <c r="U119">
        <f t="shared" si="43"/>
        <v>0</v>
      </c>
      <c r="V119">
        <f t="shared" si="44"/>
        <v>6.4850000000000004E-5</v>
      </c>
    </row>
    <row r="120" spans="2:25" x14ac:dyDescent="0.25">
      <c r="C120" s="63"/>
      <c r="D120" s="62"/>
      <c r="E120" t="s">
        <v>39</v>
      </c>
      <c r="F120">
        <f t="shared" si="37"/>
        <v>0</v>
      </c>
      <c r="G120">
        <f t="shared" si="38"/>
        <v>4.8800000000000007E-6</v>
      </c>
      <c r="I120">
        <f t="shared" si="39"/>
        <v>0</v>
      </c>
      <c r="J120">
        <f t="shared" si="40"/>
        <v>4.8800000000000007E-6</v>
      </c>
      <c r="P120" s="62"/>
      <c r="Q120" t="s">
        <v>39</v>
      </c>
      <c r="R120">
        <f t="shared" si="41"/>
        <v>0</v>
      </c>
      <c r="S120">
        <f t="shared" si="42"/>
        <v>4.879999999999999E-6</v>
      </c>
      <c r="U120">
        <f t="shared" si="43"/>
        <v>0</v>
      </c>
      <c r="V120">
        <f t="shared" si="44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45">(0.05*(1-0.05)+0.05*(1-0.05))*Y18+0.05*0.05*AC18+(1-0.05*(1-0.05)-0.05*(1-0.05)-0.05*0.05)*U18</f>
        <v>0</v>
      </c>
      <c r="G125">
        <f t="shared" ref="G125:G127" si="46">(0.05*(1-0.05)+0.05*(1-0.05))*Z18+0.05*0.05*AD18+(1-0.05*(1-0.05)-0.05*(1-0.05)-0.05*0.05)*V18</f>
        <v>2.5999999999999999E-3</v>
      </c>
      <c r="H125">
        <f t="shared" ref="H125:H127" si="47">AE18+AA18+W18</f>
        <v>3.2165850000000002</v>
      </c>
      <c r="I125">
        <f t="shared" ref="I125:I127" si="48">(0.05*(1-0.05)+0.05*(1-0.05))*Y11+0.05*0.05*AC11+(1-0.05*(1-0.05)-0.05*(1-0.05)-0.05*0.05)*U11</f>
        <v>0</v>
      </c>
      <c r="J125">
        <f t="shared" ref="J125:J127" si="49">(0.05*(1-0.05)+0.05*(1-0.05))*Z11+0.05*0.05*AD11+(1-0.05*(1-0.05)-0.05*(1-0.05)-0.05*0.05)*V11</f>
        <v>2.5999999999999999E-3</v>
      </c>
      <c r="K125">
        <f t="shared" ref="K125:K127" si="50">AE11+AA11+W11</f>
        <v>3.3229550000000003</v>
      </c>
      <c r="L125">
        <f>(0.05*(1-0.05)+0.05*(1-0.05))*X25+0.05*0.05*AB25+(1-0.05*(1-0.05)-0.05*(1-0.05)-0.05*0.05)*T25</f>
        <v>1.0000000000000001E-7</v>
      </c>
      <c r="M125">
        <f>AE25+AA25+W25</f>
        <v>4.6375470000000005</v>
      </c>
      <c r="O125" s="66" t="s">
        <v>43</v>
      </c>
      <c r="P125" s="62" t="s">
        <v>37</v>
      </c>
      <c r="Q125" t="s">
        <v>36</v>
      </c>
      <c r="R125">
        <f t="shared" ref="R125:R127" si="51">(0.1*0.9+0.1*0.9)*Y18+0.1*0.1*AC18+(1-0.1*0.9-0.1*0.9-0.1*0.1)*U18</f>
        <v>0</v>
      </c>
      <c r="S125">
        <f t="shared" ref="S125:S127" si="52">(0.1*0.9+0.1*0.9)*Z18+0.1*0.1*AD18+(1-0.1*0.9-0.1*0.9-0.1*0.1)*V18</f>
        <v>2.6000000000000003E-3</v>
      </c>
      <c r="U125">
        <f t="shared" ref="U125:U127" si="53">(0.1*0.9+0.1*0.9)*Y11+0.1*0.1*AC11+(1-0.1*0.9-0.1*0.9-0.1*0.1)*U11</f>
        <v>0</v>
      </c>
      <c r="V125">
        <f t="shared" ref="V125:V127" si="54">(0.1*0.9+0.1*0.9)*Z11+0.1*0.1*AD11+(1-0.1*0.9-0.1*0.9-0.1*0.1)*V11</f>
        <v>2.6000000000000003E-3</v>
      </c>
      <c r="X125">
        <f>(0.1*0.9+0.1*0.9)*X25+0.1*0.1*AB25+(1-0.1*0.9-0.1*0.9-0.1*0.1)*T25</f>
        <v>9.9999999999999995E-8</v>
      </c>
    </row>
    <row r="126" spans="2:25" x14ac:dyDescent="0.25">
      <c r="B126" s="63"/>
      <c r="C126" s="66"/>
      <c r="D126" s="62"/>
      <c r="E126" t="s">
        <v>38</v>
      </c>
      <c r="F126">
        <f t="shared" si="45"/>
        <v>0</v>
      </c>
      <c r="G126">
        <f t="shared" si="46"/>
        <v>6.4850000000000004E-5</v>
      </c>
      <c r="H126">
        <f t="shared" si="47"/>
        <v>3.378927</v>
      </c>
      <c r="I126">
        <f t="shared" si="48"/>
        <v>0</v>
      </c>
      <c r="J126">
        <f t="shared" si="49"/>
        <v>6.4850000000000004E-5</v>
      </c>
      <c r="K126">
        <f t="shared" si="50"/>
        <v>3.3773939999999998</v>
      </c>
      <c r="O126" s="66"/>
      <c r="P126" s="62"/>
      <c r="Q126" t="s">
        <v>38</v>
      </c>
      <c r="R126">
        <f t="shared" si="51"/>
        <v>0</v>
      </c>
      <c r="S126">
        <f t="shared" si="52"/>
        <v>6.4850000000000004E-5</v>
      </c>
      <c r="U126">
        <f t="shared" si="53"/>
        <v>0</v>
      </c>
      <c r="V126">
        <f t="shared" si="54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45"/>
        <v>0</v>
      </c>
      <c r="G127">
        <f t="shared" si="46"/>
        <v>4.8799999999999999E-6</v>
      </c>
      <c r="H127">
        <f t="shared" si="47"/>
        <v>3.148091</v>
      </c>
      <c r="I127">
        <f t="shared" si="48"/>
        <v>0</v>
      </c>
      <c r="J127">
        <f t="shared" si="49"/>
        <v>4.8799999999999999E-6</v>
      </c>
      <c r="K127">
        <f t="shared" si="50"/>
        <v>3.7895289999999999</v>
      </c>
      <c r="O127" s="66"/>
      <c r="P127" s="62"/>
      <c r="Q127" t="s">
        <v>39</v>
      </c>
      <c r="R127">
        <f t="shared" si="51"/>
        <v>0</v>
      </c>
      <c r="S127">
        <f t="shared" si="52"/>
        <v>4.8800000000000007E-6</v>
      </c>
      <c r="U127">
        <f t="shared" si="53"/>
        <v>0</v>
      </c>
      <c r="V127">
        <f t="shared" si="54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55">(0.2*0.8+0.2*0.8)*Y18+0.2*0.2*AC18+(1-0.2*0.8-0.2*0.8-0.2*0.2)*U18</f>
        <v>0</v>
      </c>
      <c r="G131">
        <f t="shared" ref="G131:G133" si="56">(0.2*0.8+0.2*0.8)*Z18+0.2*0.2*AD18+(1-0.2*0.8-0.2*0.8-0.2*0.2)*V18</f>
        <v>2.5999999999999999E-3</v>
      </c>
      <c r="I131">
        <f t="shared" ref="I131:I133" si="57">(0.2*0.8+0.2*0.8)*Y11+0.2*0.2*AC11+(1-0.2*0.8-0.2*0.8-0.2*0.2)*U11</f>
        <v>0</v>
      </c>
      <c r="J131">
        <f t="shared" ref="J131:J133" si="58">(0.2*0.8+0.2*0.8)*Z11+0.2*0.2*AD11+(1-0.2*0.8-0.2*0.8-0.2*0.2)*V11</f>
        <v>2.5999999999999999E-3</v>
      </c>
      <c r="L131">
        <f>(0.2*0.8+0.2*0.8)*X25+0.2*0.2*AB25+(1-0.2*0.8-0.2*0.8-0.2*0.2)*T25</f>
        <v>9.9999999999999995E-8</v>
      </c>
      <c r="O131" s="66" t="s">
        <v>45</v>
      </c>
      <c r="P131" s="62" t="s">
        <v>41</v>
      </c>
      <c r="Q131" t="s">
        <v>36</v>
      </c>
      <c r="R131">
        <f t="shared" ref="R131:R133" si="59">(0.3*0.7+0.3*0.7)*Y18+0.3*0.3*AC18+(1-0.3*0.7-0.3*0.7-0.3*0.3)*U18</f>
        <v>0</v>
      </c>
      <c r="S131">
        <f t="shared" ref="S131:S133" si="60">(0.3*0.7+0.3*0.7)*Z18+0.3*0.3*AD18+(1-0.3*0.7-0.3*0.7-0.3*0.3)*V18</f>
        <v>2.5999999999999999E-3</v>
      </c>
      <c r="U131">
        <f t="shared" ref="U131:U133" si="61">(0.3*0.7+0.3*0.7)*Y11+0.3*0.3*AC11+(1-0.3*0.7-0.3*0.7-0.3*0.3)*U11</f>
        <v>0</v>
      </c>
      <c r="V131">
        <f t="shared" ref="V131:V133" si="62">(0.3*0.7+0.3*0.7)*Z11+0.3*0.3*AD11+(1-0.3*0.7-0.3*0.7-0.3*0.3)*V11</f>
        <v>2.5999999999999999E-3</v>
      </c>
      <c r="X131">
        <f>(0.3*0.7+0.3*0.7)*X25+0.3*0.3*AB25+(1-0.3*0.7-0.3*0.7-0.3*0.3)*T25</f>
        <v>1.0000000000000001E-7</v>
      </c>
    </row>
    <row r="132" spans="1:25" x14ac:dyDescent="0.25">
      <c r="B132" s="63"/>
      <c r="C132" s="66"/>
      <c r="D132" s="62"/>
      <c r="E132" t="s">
        <v>38</v>
      </c>
      <c r="F132">
        <f t="shared" si="55"/>
        <v>0</v>
      </c>
      <c r="G132">
        <f t="shared" si="56"/>
        <v>6.4850000000000004E-5</v>
      </c>
      <c r="I132">
        <f t="shared" si="57"/>
        <v>0</v>
      </c>
      <c r="J132">
        <f t="shared" si="58"/>
        <v>6.4850000000000004E-5</v>
      </c>
      <c r="O132" s="66"/>
      <c r="P132" s="62"/>
      <c r="Q132" t="s">
        <v>38</v>
      </c>
      <c r="R132">
        <f t="shared" si="59"/>
        <v>0</v>
      </c>
      <c r="S132">
        <f t="shared" si="60"/>
        <v>6.4850000000000004E-5</v>
      </c>
      <c r="U132">
        <f t="shared" si="61"/>
        <v>0</v>
      </c>
      <c r="V132">
        <f t="shared" si="62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55"/>
        <v>0</v>
      </c>
      <c r="G133">
        <f t="shared" si="56"/>
        <v>4.8799999999999999E-6</v>
      </c>
      <c r="I133">
        <f t="shared" si="57"/>
        <v>0</v>
      </c>
      <c r="J133">
        <f t="shared" si="58"/>
        <v>4.8799999999999999E-6</v>
      </c>
      <c r="O133" s="66"/>
      <c r="P133" s="62"/>
      <c r="Q133" t="s">
        <v>39</v>
      </c>
      <c r="R133">
        <f t="shared" si="59"/>
        <v>0</v>
      </c>
      <c r="S133">
        <f t="shared" si="60"/>
        <v>4.8800000000000007E-6</v>
      </c>
      <c r="U133">
        <f t="shared" si="61"/>
        <v>0</v>
      </c>
      <c r="V133">
        <f t="shared" si="62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63">3*0.05*(1-0.05)*(1-0.05)*Y18+3*0.05*0.05*(1-0.05)*AC18+0.05*0.05*0.05*AG11+(1-3*0.05*(1-0.05)*(1-0.05)-3*0.05*0.05*(1-0.05)-0.05*0.05*0.05)*U18</f>
        <v>3.2500000000000006E-7</v>
      </c>
      <c r="G138">
        <f t="shared" ref="G138:G140" si="64">3*0.05*(1-0.05)*(1-0.05)*Z18+3*0.05*0.05*(1-0.05)*AD18+0.05*0.05*0.05*AH11+(1-3*0.05*(1-0.05)*(1-0.05)-3*0.05*0.05*(1-0.05)-0.05*0.05*0.05)*V18</f>
        <v>2.6013124999999995E-3</v>
      </c>
      <c r="H138">
        <f t="shared" ref="H138:H140" si="65">AI11+AE18+AA18+W18</f>
        <v>4.0959859999999999</v>
      </c>
      <c r="I138">
        <f t="shared" ref="I138:I140" si="66">3*0.05*(1-0.05)*(1-0.05)*Y11+3*0.05*0.05*(1-0.05)*AC11+0.05*0.05*0.05*AG18+(1-3*0.05*(1-0.05)*(1-0.05)-3*0.05*0.05*(1-0.05)-0.05*0.05*0.05)*U11</f>
        <v>3.2500000000000006E-7</v>
      </c>
      <c r="J138">
        <f t="shared" ref="J138:J140" si="67">3*0.05*(1-0.05)*(1-0.05)*Z11+3*0.05*0.05*(1-0.05)*AD11+0.05*0.05*0.05*AH18+(1-3*0.05*(1-0.05)*(1-0.05)-3*0.05*0.05*(1-0.05)-0.05*0.05*0.05)*V11</f>
        <v>2.6013124999999995E-3</v>
      </c>
      <c r="K138">
        <f t="shared" ref="K138:K140" si="68">AI18+AE11+AA11+W11</f>
        <v>4.1865379999999996</v>
      </c>
      <c r="L138">
        <f>3*0.05*(1-0.05)*(1-0.05)*X25+3*0.05*0.05*(1-0.05)*AB25+0.05*0.05*0.05*AF25+(1-3*0.05*(1-0.05)*(1-0.05)-3*0.05*0.05*(1-0.05)-0.05*0.05*0.05)*T25</f>
        <v>1.6374875000000002E-6</v>
      </c>
      <c r="M138">
        <f>AI25+AE25+AA25+W25</f>
        <v>6.2892739999999998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69">3*0.1*(1-0.1)*(1-0.1)*Y18+3*0.1*0.1*(1-0.1)*AC18+0.1*0.1*0.1*AG11+(1-3*0.1*(1-0.1)*(1-0.1)-3*0.1*0.1*(1-0.1)-0.1*0.1*0.1)*U18</f>
        <v>2.6000000000000005E-6</v>
      </c>
      <c r="S138">
        <f t="shared" ref="S138:S140" si="70">3*0.1*(1-0.1)*(1-0.1)*Z18+3*0.1*0.1*(1-0.1)*AD18+0.1*0.1*0.1*AH11+(1-3*0.1*(1-0.1)*(1-0.1)-3*0.1*0.1*(1-0.1)-0.1*0.1*0.1)*V18</f>
        <v>2.6105E-3</v>
      </c>
      <c r="U138">
        <f t="shared" ref="U138:U140" si="71">3*0.1*(1-0.1)*(1-0.1)*Y11+3*0.1*0.1*(1-0.1)*AC11+0.1*0.1*0.1*AG18+(1-3*0.1*(1-0.1)*(1-0.1)-3*0.1*0.1*(1-0.1)-0.1*0.1*0.1)*U11</f>
        <v>2.6000000000000005E-6</v>
      </c>
      <c r="V138">
        <f t="shared" ref="V138:V140" si="72">3*0.1*(1-0.1)*(1-0.1)*Z11+3*0.1*0.1*(1-0.1)*AD11+0.1*0.1*0.1*AH18+(1-3*0.1*(1-0.1)*(1-0.1)-3*0.1*0.1*(1-0.1)-0.1*0.1*0.1)*V11</f>
        <v>2.6105E-3</v>
      </c>
      <c r="X138">
        <f>3*0.1*(1-0.1)*(1-0.1)*X25+3*0.1*0.1*(1-0.1)*AB25+0.1*0.1*0.1*AF25+(1-3*0.1*(1-0.1)*(1-0.1)-3*0.1*0.1*(1-0.1)-0.1*0.1*0.1)*T25</f>
        <v>1.2399900000000003E-5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63"/>
        <v>1.5375000000000003E-6</v>
      </c>
      <c r="G139">
        <f t="shared" si="64"/>
        <v>6.6441893749999989E-5</v>
      </c>
      <c r="H139">
        <f t="shared" si="65"/>
        <v>4.2909550000000003</v>
      </c>
      <c r="I139">
        <f t="shared" si="66"/>
        <v>1.5375000000000003E-6</v>
      </c>
      <c r="J139">
        <f t="shared" si="67"/>
        <v>6.6441893749999989E-5</v>
      </c>
      <c r="K139">
        <f t="shared" si="68"/>
        <v>4.2548299999999992</v>
      </c>
      <c r="N139" s="68"/>
      <c r="O139" s="66"/>
      <c r="P139" s="62"/>
      <c r="Q139" t="s">
        <v>38</v>
      </c>
      <c r="R139">
        <f t="shared" si="69"/>
        <v>1.2300000000000003E-5</v>
      </c>
      <c r="S139">
        <f t="shared" si="70"/>
        <v>7.7585150000000007E-5</v>
      </c>
      <c r="U139">
        <f t="shared" si="71"/>
        <v>1.2300000000000003E-5</v>
      </c>
      <c r="V139">
        <f t="shared" si="72"/>
        <v>7.7585150000000007E-5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63"/>
        <v>1.5375000000000003E-6</v>
      </c>
      <c r="G140">
        <f t="shared" si="64"/>
        <v>6.4168899999999996E-6</v>
      </c>
      <c r="H140">
        <f t="shared" si="65"/>
        <v>4.0784400000000005</v>
      </c>
      <c r="I140">
        <f t="shared" si="66"/>
        <v>1.5375000000000003E-6</v>
      </c>
      <c r="J140">
        <f t="shared" si="67"/>
        <v>6.4168899999999996E-6</v>
      </c>
      <c r="K140">
        <f t="shared" si="68"/>
        <v>4.7232940000000001</v>
      </c>
      <c r="N140" s="68"/>
      <c r="O140" s="66"/>
      <c r="P140" s="62"/>
      <c r="Q140" t="s">
        <v>39</v>
      </c>
      <c r="R140">
        <f t="shared" si="69"/>
        <v>1.2300000000000003E-5</v>
      </c>
      <c r="S140">
        <f t="shared" si="70"/>
        <v>1.7175120000000002E-5</v>
      </c>
      <c r="U140">
        <f t="shared" si="71"/>
        <v>1.2300000000000003E-5</v>
      </c>
      <c r="V140">
        <f t="shared" si="72"/>
        <v>1.7175120000000002E-5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73">3*0.2*(1-0.2)*(1-0.2)*Y18+3*0.2*0.2*(1-0.2)*AC18+0.2*0.2*0.2*AG11+(1-3*0.2*(1-0.2)*(1-0.2)-3*0.2*0.2*(1-0.2)-0.2*0.2*0.2)*U18</f>
        <v>2.0800000000000004E-5</v>
      </c>
      <c r="G144">
        <f t="shared" ref="G144:G146" si="74">3*0.2*(1-0.2)*(1-0.2)*Z18+3*0.2*0.2*(1-0.2)*AD18+0.2*0.2*0.2*AH11+(1-3*0.2*(1-0.2)*(1-0.2)-3*0.2*0.2*(1-0.2)-0.2*0.2*0.2)*V18</f>
        <v>2.6839999999999998E-3</v>
      </c>
      <c r="I144">
        <f t="shared" ref="I144:I146" si="75">3*0.2*(1-0.2)*(1-0.2)*Y11+3*0.2*0.2*(1-0.2)*AC11+0.2*0.2*0.2*AG18+(1-3*0.2*(1-0.2)*(1-0.2)-3*0.2*0.2*(1-0.2)-0.2*0.2*0.2)*U11</f>
        <v>2.0800000000000004E-5</v>
      </c>
      <c r="J144">
        <f t="shared" ref="J144:J146" si="76">3*0.2*(1-0.2)*(1-0.2)*Z11+3*0.2*0.2*(1-0.2)*AD11+0.2*0.2*0.2*AH18+(1-3*0.2*(1-0.2)*(1-0.2)-3*0.2*0.2*(1-0.2)-0.2*0.2*0.2)*V11</f>
        <v>2.6839999999999998E-3</v>
      </c>
      <c r="L144">
        <f>3*0.2*(1-0.2)*(1-0.2)*X25+3*0.2*0.2*(1-0.2)*AB25+0.2*0.2*0.2*AF25+(1-3*0.2*(1-0.2)*(1-0.2)-3*0.2*0.2*(1-0.2)-0.2*0.2*0.2)*T25</f>
        <v>9.8499200000000021E-5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77">3*0.3*(1-0.3)*(1-0.3)*Y18+3*0.3*0.3*(1-0.3)*AC18+0.3*0.3*0.3*AG11+(1-3*0.3*(1-0.3)*(1-0.3)-3*0.3*0.3*(1-0.3)-0.3*0.3*0.3)*U18</f>
        <v>7.0199999999999999E-5</v>
      </c>
      <c r="S144">
        <f t="shared" ref="S144:S146" si="78">3*0.3*(1-0.3)*(1-0.3)*Z18+3*0.3*0.3*(1-0.3)*AD18+0.3*0.3*0.3*AH11+(1-3*0.3*(1-0.3)*(1-0.3)-3*0.3*0.3*(1-0.3)-0.3*0.3*0.3)*V18</f>
        <v>2.8834999999999998E-3</v>
      </c>
      <c r="U144">
        <f t="shared" ref="U144:U146" si="79">3*0.3*(1-0.3)*(1-0.3)*Y11+3*0.3*0.3*(1-0.3)*AC11+0.3*0.3*0.3*AG18+(1-3*0.3*(1-0.3)*(1-0.3)-3*0.3*0.3*(1-0.3)-0.3*0.3*0.3)*U11</f>
        <v>7.0199999999999999E-5</v>
      </c>
      <c r="V144">
        <f t="shared" ref="V144:V146" si="80">3*0.3*(1-0.3)*(1-0.3)*Z11+3*0.3*0.3*(1-0.3)*AD11+0.3*0.3*0.3*AH18+(1-3*0.3*(1-0.3)*(1-0.3)-3*0.3*0.3*(1-0.3)-0.3*0.3*0.3)*V11</f>
        <v>2.8834999999999998E-3</v>
      </c>
      <c r="X144">
        <f>3*0.3*(1-0.3)*(1-0.3)*X25+3*0.3*0.3*(1-0.3)*AB25+0.3*0.3*0.3*AF25+(1-3*0.3*(1-0.3)*(1-0.3)-3*0.3*0.3*(1-0.3)-0.3*0.3*0.3)*T25</f>
        <v>3.321973E-4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73"/>
        <v>9.840000000000002E-5</v>
      </c>
      <c r="G145">
        <f t="shared" si="74"/>
        <v>1.667312E-4</v>
      </c>
      <c r="I145">
        <f t="shared" si="75"/>
        <v>9.840000000000002E-5</v>
      </c>
      <c r="J145">
        <f t="shared" si="76"/>
        <v>1.667312E-4</v>
      </c>
      <c r="N145" s="68"/>
      <c r="O145" s="66"/>
      <c r="P145" s="62"/>
      <c r="Q145" t="s">
        <v>38</v>
      </c>
      <c r="R145">
        <f t="shared" si="77"/>
        <v>3.321E-4</v>
      </c>
      <c r="S145">
        <f t="shared" si="78"/>
        <v>4.0869905000000002E-4</v>
      </c>
      <c r="U145">
        <f t="shared" si="79"/>
        <v>3.321E-4</v>
      </c>
      <c r="V145">
        <f t="shared" si="80"/>
        <v>4.0869905000000002E-4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73"/>
        <v>9.840000000000002E-5</v>
      </c>
      <c r="G146">
        <f t="shared" si="74"/>
        <v>1.0324096000000002E-4</v>
      </c>
      <c r="I146">
        <f t="shared" si="75"/>
        <v>9.840000000000002E-5</v>
      </c>
      <c r="J146">
        <f t="shared" si="76"/>
        <v>1.0324096000000002E-4</v>
      </c>
      <c r="N146" s="68"/>
      <c r="O146" s="66"/>
      <c r="P146" s="62"/>
      <c r="Q146" t="s">
        <v>39</v>
      </c>
      <c r="R146">
        <f t="shared" si="77"/>
        <v>3.321E-4</v>
      </c>
      <c r="S146">
        <f t="shared" si="78"/>
        <v>3.3684824000000001E-4</v>
      </c>
      <c r="U146">
        <f t="shared" si="79"/>
        <v>3.321E-4</v>
      </c>
      <c r="V146">
        <f t="shared" si="80"/>
        <v>3.3684824000000001E-4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81">0.05*G32+(1-0.05)*C32</f>
        <v>0</v>
      </c>
      <c r="G151">
        <f t="shared" ref="G151:G153" si="82">0.05*H32+(1-0.05)*D32</f>
        <v>2.5999999999999999E-3</v>
      </c>
      <c r="H151">
        <f t="shared" ref="H151:H153" si="83">I32++E32</f>
        <v>1.9697309999999999</v>
      </c>
      <c r="I151" t="e">
        <f>0.05*#REF!+(1-0.05)*#REF!</f>
        <v>#REF!</v>
      </c>
      <c r="J151" t="e">
        <f>0.05*#REF!+(1-0.05)*#REF!</f>
        <v>#REF!</v>
      </c>
      <c r="K151" t="e">
        <f>#REF!+#REF!</f>
        <v>#REF!</v>
      </c>
      <c r="L151">
        <f>0.05*F46+(1-0.05)*B46</f>
        <v>3.2249999999999996E-6</v>
      </c>
      <c r="M151">
        <f>I46+E46</f>
        <v>3.0852630000000003</v>
      </c>
      <c r="P151" s="62" t="s">
        <v>37</v>
      </c>
      <c r="Q151" t="s">
        <v>36</v>
      </c>
      <c r="R151">
        <f t="shared" ref="R151:R153" si="84">0.1*G32+(1-0.1)*C32</f>
        <v>0</v>
      </c>
      <c r="S151">
        <f t="shared" ref="S151:S153" si="85">0.1*H32+(1-0.1)*D32</f>
        <v>2.5999999999999999E-3</v>
      </c>
      <c r="U151" t="e">
        <f>0.1*#REF!+(1-0.1)*#REF!</f>
        <v>#REF!</v>
      </c>
      <c r="V151" t="e">
        <f>0.1*#REF!+(1-0.1)*#REF!</f>
        <v>#REF!</v>
      </c>
      <c r="X151">
        <f>0.1*F46+(1-0.1)*B46</f>
        <v>3.2500000000000002E-6</v>
      </c>
    </row>
    <row r="152" spans="1:25" x14ac:dyDescent="0.25">
      <c r="C152" s="63"/>
      <c r="D152" s="62"/>
      <c r="E152" t="s">
        <v>38</v>
      </c>
      <c r="F152">
        <f t="shared" si="81"/>
        <v>0</v>
      </c>
      <c r="G152">
        <f t="shared" si="82"/>
        <v>1.964E-4</v>
      </c>
      <c r="H152">
        <f t="shared" si="83"/>
        <v>2.0698509999999999</v>
      </c>
      <c r="I152" t="e">
        <f>0.05*#REF!+(1-0.05)*#REF!</f>
        <v>#REF!</v>
      </c>
      <c r="J152" t="e">
        <f>0.05*#REF!+(1-0.05)*#REF!</f>
        <v>#REF!</v>
      </c>
      <c r="K152" t="e">
        <f>#REF!+#REF!</f>
        <v>#REF!</v>
      </c>
      <c r="P152" s="62"/>
      <c r="Q152" t="s">
        <v>38</v>
      </c>
      <c r="R152">
        <f t="shared" si="84"/>
        <v>0</v>
      </c>
      <c r="S152">
        <f t="shared" si="85"/>
        <v>1.964E-4</v>
      </c>
      <c r="U152" t="e">
        <f>0.1*#REF!+(1-0.1)*#REF!</f>
        <v>#REF!</v>
      </c>
      <c r="V152" t="e">
        <f>0.1*#REF!+(1-0.1)*#REF!</f>
        <v>#REF!</v>
      </c>
    </row>
    <row r="153" spans="1:25" x14ac:dyDescent="0.25">
      <c r="C153" s="63"/>
      <c r="D153" s="62"/>
      <c r="E153" t="s">
        <v>39</v>
      </c>
      <c r="F153">
        <f t="shared" si="81"/>
        <v>0</v>
      </c>
      <c r="G153">
        <f t="shared" si="82"/>
        <v>4.0899999999999991E-5</v>
      </c>
      <c r="H153">
        <f t="shared" si="83"/>
        <v>2.072692</v>
      </c>
      <c r="I153" t="e">
        <f>0.05*#REF!+(1-0.05)*#REF!</f>
        <v>#REF!</v>
      </c>
      <c r="J153" t="e">
        <f>0.05*#REF!+(1-0.05)*#REF!</f>
        <v>#REF!</v>
      </c>
      <c r="K153" t="e">
        <f>#REF!+#REF!</f>
        <v>#REF!</v>
      </c>
      <c r="P153" s="62"/>
      <c r="Q153" t="s">
        <v>39</v>
      </c>
      <c r="R153">
        <f t="shared" si="84"/>
        <v>0</v>
      </c>
      <c r="S153">
        <f t="shared" si="85"/>
        <v>4.0900000000000005E-5</v>
      </c>
      <c r="U153" t="e">
        <f>0.1*#REF!+(1-0.1)*#REF!</f>
        <v>#REF!</v>
      </c>
      <c r="V153" t="e">
        <f>0.1*#REF!+(1-0.1)*#REF!</f>
        <v>#REF!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86">0.2*G32+(1-0.2)*C32</f>
        <v>0</v>
      </c>
      <c r="G157">
        <f t="shared" ref="G157:G159" si="87">0.2*H32+(1-0.2)*D32</f>
        <v>2.5999999999999999E-3</v>
      </c>
      <c r="I157" t="e">
        <f>0.2*#REF!+(1-0.2)*#REF!</f>
        <v>#REF!</v>
      </c>
      <c r="J157" t="e">
        <f>0.2*#REF!+(1-0.2)*#REF!</f>
        <v>#REF!</v>
      </c>
      <c r="L157">
        <f>0.2*F46+(1-0.2)*B46</f>
        <v>3.3000000000000002E-6</v>
      </c>
      <c r="P157" s="62" t="s">
        <v>41</v>
      </c>
      <c r="Q157" t="s">
        <v>36</v>
      </c>
      <c r="R157">
        <f t="shared" ref="R157:R159" si="88">0.3*G32+(1-0.3)*C32</f>
        <v>0</v>
      </c>
      <c r="S157">
        <f t="shared" ref="S157:S159" si="89">0.3*H32+(1-0.3)*D32</f>
        <v>2.5999999999999999E-3</v>
      </c>
      <c r="U157" t="e">
        <f>0.3*#REF!+(1-0.3)*#REF!</f>
        <v>#REF!</v>
      </c>
      <c r="V157" t="e">
        <f>0.3*#REF!+(1-0.3)*#REF!</f>
        <v>#REF!</v>
      </c>
      <c r="X157">
        <f>0.3*F46+(1-0.3)*B46</f>
        <v>3.3499999999999997E-6</v>
      </c>
    </row>
    <row r="158" spans="1:25" x14ac:dyDescent="0.25">
      <c r="C158" s="63"/>
      <c r="D158" s="62"/>
      <c r="E158" t="s">
        <v>38</v>
      </c>
      <c r="F158">
        <f t="shared" si="86"/>
        <v>0</v>
      </c>
      <c r="G158">
        <f t="shared" si="87"/>
        <v>1.964E-4</v>
      </c>
      <c r="I158" t="e">
        <f>0.2*#REF!+(1-0.2)*#REF!</f>
        <v>#REF!</v>
      </c>
      <c r="J158" t="e">
        <f>0.2*#REF!+(1-0.2)*#REF!</f>
        <v>#REF!</v>
      </c>
      <c r="P158" s="62"/>
      <c r="Q158" t="s">
        <v>38</v>
      </c>
      <c r="R158">
        <f t="shared" si="88"/>
        <v>0</v>
      </c>
      <c r="S158">
        <f t="shared" si="89"/>
        <v>1.964E-4</v>
      </c>
      <c r="U158" t="e">
        <f>0.3*#REF!+(1-0.3)*#REF!</f>
        <v>#REF!</v>
      </c>
      <c r="V158" t="e">
        <f>0.3*#REF!+(1-0.3)*#REF!</f>
        <v>#REF!</v>
      </c>
    </row>
    <row r="159" spans="1:25" x14ac:dyDescent="0.25">
      <c r="C159" s="63"/>
      <c r="D159" s="62"/>
      <c r="E159" t="s">
        <v>39</v>
      </c>
      <c r="F159">
        <f t="shared" si="86"/>
        <v>0</v>
      </c>
      <c r="G159">
        <f t="shared" si="87"/>
        <v>4.0899999999999998E-5</v>
      </c>
      <c r="I159" t="e">
        <f>0.2*#REF!+(1-0.2)*#REF!</f>
        <v>#REF!</v>
      </c>
      <c r="J159" t="e">
        <f>0.2*#REF!+(1-0.2)*#REF!</f>
        <v>#REF!</v>
      </c>
      <c r="P159" s="62"/>
      <c r="Q159" t="s">
        <v>39</v>
      </c>
      <c r="R159">
        <f t="shared" si="88"/>
        <v>0</v>
      </c>
      <c r="S159">
        <f t="shared" si="89"/>
        <v>4.0899999999999991E-5</v>
      </c>
      <c r="U159" t="e">
        <f>0.3*#REF!+(1-0.3)*#REF!</f>
        <v>#REF!</v>
      </c>
      <c r="V159" t="e">
        <f>0.3*#REF!+(1-0.3)*#REF!</f>
        <v>#REF!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90">(0.05*(1-0.05)+0.05*(1-0.05))*G32+0.05*0.05*K32+(1-0.05*(1-0.05)-0.05*(1-0.05)-0.05*0.05)*C32</f>
        <v>0</v>
      </c>
      <c r="G164">
        <f>(0.05*(1-0.05)+0.05*(1-0.05))*H32+0.05*0.05*L32+(1-0.05*(1-0.05)-0.05*(1-0.05)-0.05*0.05)*D32</f>
        <v>2.5999999999999999E-3</v>
      </c>
      <c r="H164">
        <f t="shared" ref="H164:H166" si="91">M32+I32+E32</f>
        <v>3.196094</v>
      </c>
      <c r="I164">
        <f>(0.05*(1-0.05)+0.05*(1-0.05))*G39+0.05*0.05*K39+(1-0.05*(1-0.05)-0.05*(1-0.05)-0.05*0.05)*C39</f>
        <v>0</v>
      </c>
      <c r="J164" t="e">
        <f>(0.05*(1-0.05)+0.05*(1-0.05))*#REF!+0.05*0.05*#REF!+(1-0.05*(1-0.05)-0.05*(1-0.05)-0.05*0.05)*#REF!</f>
        <v>#REF!</v>
      </c>
      <c r="K164" t="e">
        <f>#REF!+#REF!+#REF!</f>
        <v>#REF!</v>
      </c>
      <c r="L164">
        <f>(0.05*(1-0.05)+0.05*(1-0.05))*F46+0.05*0.05*J46+(1-0.05*(1-0.05)-0.05*(1-0.05)-0.05*0.05)*B46</f>
        <v>3.2522500000000001E-6</v>
      </c>
      <c r="M164">
        <f>M46+I46+E46</f>
        <v>4.5942299999999996</v>
      </c>
      <c r="O164" s="66" t="s">
        <v>43</v>
      </c>
      <c r="P164" s="62" t="s">
        <v>37</v>
      </c>
      <c r="Q164" t="s">
        <v>36</v>
      </c>
      <c r="R164">
        <f t="shared" ref="R164:R166" si="92">(0.1*0.9+0.1*0.9)*G32+0.1*0.1*K32+(1-0.1*0.9-0.1*0.9-0.1*0.1)*C32</f>
        <v>0</v>
      </c>
      <c r="S164">
        <f t="shared" ref="S164:S166" si="93">(0.1*0.9+0.1*0.9)*H32+0.1*0.1*L32+(1-0.1*0.9-0.1*0.9-0.1*0.1)*D32</f>
        <v>2.6000000000000003E-3</v>
      </c>
      <c r="U164" t="e">
        <f>(0.1*0.9+0.1*0.9)*#REF!+0.1*0.1*#REF!+(1-0.1*0.9-0.1*0.9-0.1*0.1)*#REF!</f>
        <v>#REF!</v>
      </c>
      <c r="V164" t="e">
        <f>(0.1*0.9+0.1*0.9)*#REF!+0.1*0.1*#REF!+(1-0.1*0.9-0.1*0.9-0.1*0.1)*#REF!</f>
        <v>#REF!</v>
      </c>
      <c r="X164">
        <f>(0.1*0.9+0.1*0.9)*F46+0.1*0.1*J46+(1-0.1*0.9-0.1*0.9-0.1*0.1)*B46</f>
        <v>3.309E-6</v>
      </c>
    </row>
    <row r="165" spans="2:25" x14ac:dyDescent="0.25">
      <c r="B165" s="63"/>
      <c r="C165" s="66"/>
      <c r="D165" s="62"/>
      <c r="E165" t="s">
        <v>38</v>
      </c>
      <c r="F165">
        <f t="shared" si="90"/>
        <v>0</v>
      </c>
      <c r="G165">
        <f t="shared" ref="G165:G166" si="94">(0.05*(1-0.05)+0.05*(1-0.05))*H33+0.05*0.05*L33+(1-0.05*(1-0.05)-0.05*(1-0.05)-0.05*0.05)*D33</f>
        <v>1.964E-4</v>
      </c>
      <c r="H165">
        <f t="shared" si="91"/>
        <v>3.1084350000000001</v>
      </c>
      <c r="I165">
        <f>(0.05*(1-0.05)+0.05*(1-0.05))*G40+0.05*0.05*K40+(1-0.05*(1-0.05)-0.05*(1-0.05)-0.05*0.05)*C40</f>
        <v>0</v>
      </c>
      <c r="J165" t="e">
        <f>(0.05*(1-0.05)+0.05*(1-0.05))*#REF!+0.05*0.05*#REF!+(1-0.05*(1-0.05)-0.05*(1-0.05)-0.05*0.05)*#REF!</f>
        <v>#REF!</v>
      </c>
      <c r="K165" t="e">
        <f>#REF!+#REF!+#REF!</f>
        <v>#REF!</v>
      </c>
      <c r="O165" s="66"/>
      <c r="P165" s="62"/>
      <c r="Q165" t="s">
        <v>38</v>
      </c>
      <c r="R165">
        <f t="shared" si="92"/>
        <v>0</v>
      </c>
      <c r="S165">
        <f t="shared" si="93"/>
        <v>1.964E-4</v>
      </c>
      <c r="U165" t="e">
        <f>(0.1*0.9+0.1*0.9)*#REF!+0.1*0.1*#REF!+(1-0.1*0.9-0.1*0.9-0.1*0.1)*#REF!</f>
        <v>#REF!</v>
      </c>
      <c r="V165" t="e">
        <f>(0.1*0.9+0.1*0.9)*#REF!+0.1*0.1*#REF!+(1-0.1*0.9-0.1*0.9-0.1*0.1)*#REF!</f>
        <v>#REF!</v>
      </c>
    </row>
    <row r="166" spans="2:25" x14ac:dyDescent="0.25">
      <c r="B166" s="63"/>
      <c r="C166" s="66"/>
      <c r="D166" s="62"/>
      <c r="E166" t="s">
        <v>39</v>
      </c>
      <c r="F166">
        <f t="shared" si="90"/>
        <v>0</v>
      </c>
      <c r="G166">
        <f t="shared" si="94"/>
        <v>4.0899999999999998E-5</v>
      </c>
      <c r="H166">
        <f t="shared" si="91"/>
        <v>3.1268229999999999</v>
      </c>
      <c r="I166">
        <f>(0.05*(1-0.05)+0.05*(1-0.05))*G41+0.05*0.05*K41+(1-0.05*(1-0.05)-0.05*(1-0.05)-0.05*0.05)*C41</f>
        <v>0</v>
      </c>
      <c r="J166" t="e">
        <f>(0.05*(1-0.05)+0.05*(1-0.05))*#REF!+0.05*0.05*#REF!+(1-0.05*(1-0.05)-0.05*(1-0.05)-0.05*0.05)*#REF!</f>
        <v>#REF!</v>
      </c>
      <c r="K166" t="e">
        <f>#REF!+#REF!+#REF!</f>
        <v>#REF!</v>
      </c>
      <c r="O166" s="66"/>
      <c r="P166" s="62"/>
      <c r="Q166" t="s">
        <v>39</v>
      </c>
      <c r="R166">
        <f t="shared" si="92"/>
        <v>0</v>
      </c>
      <c r="S166">
        <f t="shared" si="93"/>
        <v>4.0900000000000005E-5</v>
      </c>
      <c r="U166" t="e">
        <f>(0.1*0.9+0.1*0.9)*#REF!+0.1*0.1*#REF!+(1-0.1*0.9-0.1*0.9-0.1*0.1)*#REF!</f>
        <v>#REF!</v>
      </c>
      <c r="V166" t="e">
        <f>(0.1*0.9+0.1*0.9)*#REF!+0.1*0.1*#REF!+(1-0.1*0.9-0.1*0.9-0.1*0.1)*#REF!</f>
        <v>#REF!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95">(0.2*0.8+0.2*0.8)*G32+0.2*0.2*K32+(1-0.2*0.8-0.2*0.8-0.2*0.2)*C32</f>
        <v>0</v>
      </c>
      <c r="G170">
        <f t="shared" ref="G170:G172" si="96">(0.2*0.8+0.2*0.8)*H32+0.2*0.2*L32+(1-0.2*0.8-0.2*0.8-0.2*0.2)*D32</f>
        <v>2.5999999999999999E-3</v>
      </c>
      <c r="I170" t="e">
        <f>(0.2*0.8+0.2*0.8)*#REF!+0.2*0.2*#REF!+(1-0.2*0.8-0.2*0.8-0.2*0.2)*#REF!</f>
        <v>#REF!</v>
      </c>
      <c r="J170" t="e">
        <f>(0.2*0.8+0.2*0.8)*#REF!+0.2*0.2*#REF!+(1-0.2*0.8-0.2*0.8-0.2*0.2)*#REF!</f>
        <v>#REF!</v>
      </c>
      <c r="L170">
        <f>(0.2*0.8+0.2*0.8)*F46+0.2*0.2*J46+(1-0.2*0.8-0.2*0.8-0.2*0.2)*B46</f>
        <v>3.4359999999999998E-6</v>
      </c>
      <c r="O170" s="66" t="s">
        <v>45</v>
      </c>
      <c r="P170" s="62" t="s">
        <v>41</v>
      </c>
      <c r="Q170" t="s">
        <v>36</v>
      </c>
      <c r="R170">
        <f t="shared" ref="R170:R172" si="97">(0.3*0.7+0.3*0.7)*G32+0.3*0.3*K32+(1-0.3*0.7-0.3*0.7-0.3*0.3)*C32</f>
        <v>0</v>
      </c>
      <c r="S170">
        <f t="shared" ref="S170:S172" si="98">(0.3*0.7+0.3*0.7)*H32+0.3*0.3*L32+(1-0.3*0.7-0.3*0.7-0.3*0.3)*D32</f>
        <v>2.5999999999999999E-3</v>
      </c>
      <c r="U170" t="e">
        <f>(0.3*0.7+0.3*0.7)*#REF!+0.3*0.3*#REF!+(1-0.3*0.7-0.3*0.7-0.3*0.3)*#REF!</f>
        <v>#REF!</v>
      </c>
      <c r="V170" t="e">
        <f>(0.3*0.7+0.3*0.7)*#REF!+0.3*0.3*#REF!+(1-0.3*0.7-0.3*0.7-0.3*0.3)*#REF!</f>
        <v>#REF!</v>
      </c>
      <c r="X170">
        <f>(0.3*0.7+0.3*0.7)*F46+0.3*0.3*J46+(1-0.3*0.7-0.3*0.7-0.3*0.3)*B46</f>
        <v>3.5810000000000001E-6</v>
      </c>
    </row>
    <row r="171" spans="2:25" x14ac:dyDescent="0.25">
      <c r="B171" s="63"/>
      <c r="C171" s="66"/>
      <c r="D171" s="62"/>
      <c r="E171" t="s">
        <v>38</v>
      </c>
      <c r="F171">
        <f t="shared" si="95"/>
        <v>0</v>
      </c>
      <c r="G171">
        <f t="shared" si="96"/>
        <v>1.964E-4</v>
      </c>
      <c r="I171" t="e">
        <f>(0.2*0.8+0.2*0.8)*#REF!+0.2*0.2*#REF!+(1-0.2*0.8-0.2*0.8-0.2*0.2)*#REF!</f>
        <v>#REF!</v>
      </c>
      <c r="J171" t="e">
        <f>(0.2*0.8+0.2*0.8)*#REF!+0.2*0.2*#REF!+(1-0.2*0.8-0.2*0.8-0.2*0.2)*#REF!</f>
        <v>#REF!</v>
      </c>
      <c r="O171" s="66"/>
      <c r="P171" s="62"/>
      <c r="Q171" t="s">
        <v>38</v>
      </c>
      <c r="R171">
        <f t="shared" si="97"/>
        <v>0</v>
      </c>
      <c r="S171">
        <f t="shared" si="98"/>
        <v>1.964E-4</v>
      </c>
      <c r="U171" t="e">
        <f>(0.3*0.7+0.3*0.7)*#REF!+0.3*0.3*#REF!+(1-0.3*0.7-0.3*0.7-0.3*0.3)*#REF!</f>
        <v>#REF!</v>
      </c>
      <c r="V171" t="e">
        <f>(0.3*0.7+0.3*0.7)*#REF!+0.3*0.3*#REF!+(1-0.3*0.7-0.3*0.7-0.3*0.3)*#REF!</f>
        <v>#REF!</v>
      </c>
    </row>
    <row r="172" spans="2:25" x14ac:dyDescent="0.25">
      <c r="B172" s="63"/>
      <c r="C172" s="66"/>
      <c r="D172" s="62"/>
      <c r="E172" t="s">
        <v>39</v>
      </c>
      <c r="F172">
        <f t="shared" si="95"/>
        <v>0</v>
      </c>
      <c r="G172">
        <f t="shared" si="96"/>
        <v>4.0899999999999998E-5</v>
      </c>
      <c r="I172" t="e">
        <f>(0.2*0.8+0.2*0.8)*#REF!+0.2*0.2*#REF!+(1-0.2*0.8-0.2*0.8-0.2*0.2)*#REF!</f>
        <v>#REF!</v>
      </c>
      <c r="J172" t="e">
        <f>(0.2*0.8+0.2*0.8)*#REF!+0.2*0.2*#REF!+(1-0.2*0.8-0.2*0.8-0.2*0.2)*#REF!</f>
        <v>#REF!</v>
      </c>
      <c r="O172" s="66"/>
      <c r="P172" s="62"/>
      <c r="Q172" t="s">
        <v>39</v>
      </c>
      <c r="R172">
        <f t="shared" si="97"/>
        <v>0</v>
      </c>
      <c r="S172">
        <f t="shared" si="98"/>
        <v>4.0900000000000005E-5</v>
      </c>
      <c r="U172" t="e">
        <f>(0.3*0.7+0.3*0.7)*#REF!+0.3*0.3*#REF!+(1-0.3*0.7-0.3*0.7-0.3*0.3)*#REF!</f>
        <v>#REF!</v>
      </c>
      <c r="V172" t="e">
        <f>(0.3*0.7+0.3*0.7)*#REF!+0.3*0.3*#REF!+(1-0.3*0.7-0.3*0.7-0.3*0.3)*#REF!</f>
        <v>#REF!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99">3*0.05*(1-0.05)*(1-0.05)*G32+3*0.05*0.05*(1-0.05)*K32+0.05*0.05*0.05*O32+(1-3*0.05*(1-0.05)*(1-0.05)-3*0.05*0.05*(1-0.05)-0.05*0.05*0.05)*C32</f>
        <v>3.2500000000000006E-7</v>
      </c>
      <c r="G177">
        <f t="shared" ref="G177:G179" si="100">3*0.05*(1-0.05)*(1-0.05)*H32+3*0.05*0.05*(1-0.05)*L32+0.05*0.05*0.05*P32+(1-3*0.05*(1-0.05)*(1-0.05)-3*0.05*0.05*(1-0.05)-0.05*0.05*0.05)*D32</f>
        <v>2.6013124999999995E-3</v>
      </c>
      <c r="H177">
        <f t="shared" ref="H177:H179" si="101">Q32+M32+I32+E32</f>
        <v>4.0939999999999994</v>
      </c>
      <c r="I177" t="e">
        <f>3*0.05*(1-0.05)*(1-0.05)*#REF!+3*0.05*0.05*(1-0.05)*#REF!+0.05*0.05*0.05*O39+(1-3*0.05*(1-0.05)*(1-0.05)-3*0.05*0.05*(1-0.05)-0.05*0.05*0.05)*#REF!</f>
        <v>#REF!</v>
      </c>
      <c r="J177">
        <f>3*0.05*(1-0.05)*(1-0.05)*H39+3*0.05*0.05*(1-0.05)*L39+0.05*0.05*0.05*P39+(1-3*0.05*(1-0.05)*(1-0.05)-3*0.05*0.05*(1-0.05)-0.05*0.05*0.05)*D39</f>
        <v>2.6013124999999995E-3</v>
      </c>
      <c r="K177" t="e">
        <f>Q39+#REF!+#REF!+#REF!</f>
        <v>#REF!</v>
      </c>
      <c r="L177">
        <f>3*0.05*(1-0.05)*(1-0.05)*F46+3*0.05*0.05*(1-0.05)*J46+0.05*0.05*0.05*N46+(1-3*0.05*(1-0.05)*(1-0.05)-3*0.05*0.05*(1-0.05)-0.05*0.05*0.05)*B46</f>
        <v>4.6683249999999999E-6</v>
      </c>
      <c r="M177">
        <f>Q46+M46+I46+E46</f>
        <v>6.2261540000000002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02">3*0.1*(1-0.1)*(1-0.1)*G32+3*0.1*0.1*(1-0.1)*K32+0.1*0.1*0.1*O32+(1-3*0.1*(1-0.1)*(1-0.1)-3*0.1*0.1*(1-0.1)-0.1*0.1*0.1)*C32</f>
        <v>2.6000000000000005E-6</v>
      </c>
      <c r="S177">
        <f t="shared" ref="S177:S179" si="103">3*0.1*(1-0.1)*(1-0.1)*H32+3*0.1*0.1*(1-0.1)*L32+0.1*0.1*0.1*P32+(1-3*0.1*(1-0.1)*(1-0.1)-3*0.1*0.1*(1-0.1)-0.1*0.1*0.1)*D32</f>
        <v>2.6105E-3</v>
      </c>
      <c r="U177" t="e">
        <f>3*0.1*(1-0.1)*(1-0.1)*#REF!+3*0.1*0.1*(1-0.1)*#REF!+0.1*0.1*0.1*O39+(1-3*0.1*(1-0.1)*(1-0.1)-3*0.1*0.1*(1-0.1)-0.1*0.1*0.1)*#REF!</f>
        <v>#REF!</v>
      </c>
      <c r="V177" t="e">
        <f>3*0.1*(1-0.1)*(1-0.1)*#REF!+3*0.1*0.1*(1-0.1)*#REF!+0.1*0.1*0.1*P39+(1-3*0.1*(1-0.1)*(1-0.1)-3*0.1*0.1*(1-0.1)-0.1*0.1*0.1)*#REF!</f>
        <v>#REF!</v>
      </c>
      <c r="X177">
        <f>3*0.1*(1-0.1)*(1-0.1)*F46+3*0.1*0.1*(1-0.1)*J46+0.1*0.1*0.1*N46+(1-3*0.1*(1-0.1)*(1-0.1)-3*0.1*0.1*(1-0.1)-0.1*0.1*0.1)*B46</f>
        <v>1.4469600000000003E-5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99"/>
        <v>1.3125000000000004E-6</v>
      </c>
      <c r="G178">
        <f t="shared" si="100"/>
        <v>1.9790044999999998E-4</v>
      </c>
      <c r="H178">
        <f t="shared" si="101"/>
        <v>4.0243500000000001</v>
      </c>
      <c r="I178" t="e">
        <f>3*0.05*(1-0.05)*(1-0.05)*#REF!+3*0.05*0.05*(1-0.05)*#REF!+0.05*0.05*0.05*O40+(1-3*0.05*(1-0.05)*(1-0.05)-3*0.05*0.05*(1-0.05)-0.05*0.05*0.05)*#REF!</f>
        <v>#REF!</v>
      </c>
      <c r="J178">
        <f>3*0.05*(1-0.05)*(1-0.05)*H40+3*0.05*0.05*(1-0.05)*L40+0.05*0.05*0.05*P40+(1-3*0.05*(1-0.05)*(1-0.05)-3*0.05*0.05*(1-0.05)-0.05*0.05*0.05)*D40</f>
        <v>1.9790044999999998E-4</v>
      </c>
      <c r="K178" t="e">
        <f>Q40+#REF!+#REF!+#REF!</f>
        <v>#REF!</v>
      </c>
      <c r="N178" s="68"/>
      <c r="O178" s="66"/>
      <c r="P178" s="62"/>
      <c r="Q178" t="s">
        <v>38</v>
      </c>
      <c r="R178">
        <f t="shared" si="102"/>
        <v>1.0500000000000003E-5</v>
      </c>
      <c r="S178">
        <f t="shared" si="103"/>
        <v>2.084036E-4</v>
      </c>
      <c r="U178" t="e">
        <f>3*0.1*(1-0.1)*(1-0.1)*#REF!+3*0.1*0.1*(1-0.1)*#REF!+0.1*0.1*0.1*O40+(1-3*0.1*(1-0.1)*(1-0.1)-3*0.1*0.1*(1-0.1)-0.1*0.1*0.1)*#REF!</f>
        <v>#REF!</v>
      </c>
      <c r="V178" t="e">
        <f>3*0.1*(1-0.1)*(1-0.1)*#REF!+3*0.1*0.1*(1-0.1)*#REF!+0.1*0.1*0.1*P40+(1-3*0.1*(1-0.1)*(1-0.1)-3*0.1*0.1*(1-0.1)-0.1*0.1*0.1)*#REF!</f>
        <v>#REF!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99"/>
        <v>1.3625000000000003E-6</v>
      </c>
      <c r="G179">
        <f t="shared" si="100"/>
        <v>4.2307387499999997E-5</v>
      </c>
      <c r="H179">
        <f t="shared" si="101"/>
        <v>4.0504639999999998</v>
      </c>
      <c r="I179" t="e">
        <f>3*0.05*(1-0.05)*(1-0.05)*#REF!+3*0.05*0.05*(1-0.05)*#REF!+0.05*0.05*0.05*O41+(1-3*0.05*(1-0.05)*(1-0.05)-3*0.05*0.05*(1-0.05)-0.05*0.05*0.05)*#REF!</f>
        <v>#REF!</v>
      </c>
      <c r="J179">
        <f>3*0.05*(1-0.05)*(1-0.05)*H41+3*0.05*0.05*(1-0.05)*L41+0.05*0.05*0.05*P41+(1-3*0.05*(1-0.05)*(1-0.05)-3*0.05*0.05*(1-0.05)-0.05*0.05*0.05)*D41</f>
        <v>4.2307387499999997E-5</v>
      </c>
      <c r="K179" t="e">
        <f>Q41+#REF!+#REF!+#REF!</f>
        <v>#REF!</v>
      </c>
      <c r="N179" s="68"/>
      <c r="O179" s="66"/>
      <c r="P179" s="62"/>
      <c r="Q179" t="s">
        <v>39</v>
      </c>
      <c r="R179">
        <f t="shared" si="102"/>
        <v>1.0900000000000002E-5</v>
      </c>
      <c r="S179">
        <f t="shared" si="103"/>
        <v>5.21591E-5</v>
      </c>
      <c r="U179" t="e">
        <f>3*0.1*(1-0.1)*(1-0.1)*#REF!+3*0.1*0.1*(1-0.1)*#REF!+0.1*0.1*0.1*O41+(1-3*0.1*(1-0.1)*(1-0.1)-3*0.1*0.1*(1-0.1)-0.1*0.1*0.1)*#REF!</f>
        <v>#REF!</v>
      </c>
      <c r="V179" t="e">
        <f>3*0.1*(1-0.1)*(1-0.1)*#REF!+3*0.1*0.1*(1-0.1)*#REF!+0.1*0.1*0.1*P41+(1-3*0.1*(1-0.1)*(1-0.1)-3*0.1*0.1*(1-0.1)-0.1*0.1*0.1)*#REF!</f>
        <v>#REF!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04">3*0.2*(1-0.2)*(1-0.2)*G32+3*0.2*0.2*(1-0.2)*K32+0.2*0.2*0.2*O32+(1-3*0.2*(1-0.2)*(1-0.2)-3*0.2*0.2*(1-0.2)-0.2*0.2*0.2)*C32</f>
        <v>2.0800000000000004E-5</v>
      </c>
      <c r="G183">
        <f t="shared" ref="G183:G185" si="105">3*0.2*(1-0.2)*(1-0.2)*H32+3*0.2*0.2*(1-0.2)*L32+0.2*0.2*0.2*P32+(1-3*0.2*(1-0.2)*(1-0.2)-3*0.2*0.2*(1-0.2)-0.2*0.2*0.2)*D32</f>
        <v>2.6839999999999998E-3</v>
      </c>
      <c r="I183" t="e">
        <f>3*0.2*(1-0.2)*(1-0.2)*#REF!+3*0.2*0.2*(1-0.2)*#REF!+0.2*0.2*0.2*O39+(1-3*0.2*(1-0.2)*(1-0.2)-3*0.2*0.2*(1-0.2)-0.2*0.2*0.2)*#REF!</f>
        <v>#REF!</v>
      </c>
      <c r="J183" t="e">
        <f>3*0.2*(1-0.2)*(1-0.2)*#REF!+3*0.2*0.2*(1-0.2)*#REF!+0.2*0.2*0.2*P39+(1-3*0.2*(1-0.2)*(1-0.2)-3*0.2*0.2*(1-0.2)-0.2*0.2*0.2)*#REF!</f>
        <v>#REF!</v>
      </c>
      <c r="L183">
        <f>3*0.2*(1-0.2)*(1-0.2)*F46+3*0.2*0.2*(1-0.2)*J46+0.2*0.2*0.2*N46+(1-3*0.2*(1-0.2)*(1-0.2)-3*0.2*0.2*(1-0.2)-0.2*0.2*0.2)*B46</f>
        <v>9.2348800000000033E-5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06">3*0.3*(1-0.3)*(1-0.3)*G32+3*0.3*0.3*(1-0.3)*K32+0.3*0.3*0.3*O32+(1-3*0.3*(1-0.3)*(1-0.3)-3*0.3*0.3*(1-0.3)-0.3*0.3*0.3)*C32</f>
        <v>7.0199999999999999E-5</v>
      </c>
      <c r="S183">
        <f t="shared" ref="S183:S185" si="107">3*0.3*(1-0.3)*(1-0.3)*H32+3*0.3*0.3*(1-0.3)*L32+0.3*0.3*0.3*P32+(1-3*0.3*(1-0.3)*(1-0.3)-3*0.3*0.3*(1-0.3)-0.3*0.3*0.3)*D32</f>
        <v>2.8834999999999998E-3</v>
      </c>
      <c r="U183" t="e">
        <f>3*0.3*(1-0.3)*(1-0.3)*#REF!+3*0.3*0.3*(1-0.3)*#REF!+0.3*0.3*0.3*O39+(1-3*0.3*(1-0.3)*(1-0.3)-3*0.3*0.3*(1-0.3)-0.3*0.3*0.3)*#REF!</f>
        <v>#REF!</v>
      </c>
      <c r="V183" t="e">
        <f>3*0.3*(1-0.3)*(1-0.3)*#REF!+3*0.3*0.3*(1-0.3)*#REF!+0.3*0.3*0.3*P39+(1-3*0.3*(1-0.3)*(1-0.3)-3*0.3*0.3*(1-0.3)-0.3*0.3*0.3)*#REF!</f>
        <v>#REF!</v>
      </c>
      <c r="X183">
        <f>3*0.3*(1-0.3)*(1-0.3)*F46+3*0.3*0.3*(1-0.3)*J46+0.3*0.3*0.3*N46+(1-3*0.3*(1-0.3)*(1-0.3)-3*0.3*0.3*(1-0.3)-0.3*0.3*0.3)*B46</f>
        <v>3.0339320000000007E-4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04"/>
        <v>8.4000000000000022E-5</v>
      </c>
      <c r="G184">
        <f t="shared" si="105"/>
        <v>2.9242880000000001E-4</v>
      </c>
      <c r="I184" t="e">
        <f>3*0.2*(1-0.2)*(1-0.2)*#REF!+3*0.2*0.2*(1-0.2)*#REF!+0.2*0.2*0.2*O40+(1-3*0.2*(1-0.2)*(1-0.2)-3*0.2*0.2*(1-0.2)-0.2*0.2*0.2)*#REF!</f>
        <v>#REF!</v>
      </c>
      <c r="J184" t="e">
        <f>3*0.2*(1-0.2)*(1-0.2)*#REF!+3*0.2*0.2*(1-0.2)*#REF!+0.2*0.2*0.2*P40+(1-3*0.2*(1-0.2)*(1-0.2)-3*0.2*0.2*(1-0.2)-0.2*0.2*0.2)*#REF!</f>
        <v>#REF!</v>
      </c>
      <c r="N184" s="68"/>
      <c r="O184" s="66"/>
      <c r="P184" s="62"/>
      <c r="Q184" t="s">
        <v>38</v>
      </c>
      <c r="R184">
        <f t="shared" si="106"/>
        <v>2.8350000000000001E-4</v>
      </c>
      <c r="S184">
        <f t="shared" si="107"/>
        <v>5.2049720000000004E-4</v>
      </c>
      <c r="U184" t="e">
        <f>3*0.3*(1-0.3)*(1-0.3)*#REF!+3*0.3*0.3*(1-0.3)*#REF!+0.3*0.3*0.3*O40+(1-3*0.3*(1-0.3)*(1-0.3)-3*0.3*0.3*(1-0.3)-0.3*0.3*0.3)*#REF!</f>
        <v>#REF!</v>
      </c>
      <c r="V184" t="e">
        <f>3*0.3*(1-0.3)*(1-0.3)*#REF!+3*0.3*0.3*(1-0.3)*#REF!+0.3*0.3*0.3*P40+(1-3*0.3*(1-0.3)*(1-0.3)-3*0.3*0.3*(1-0.3)-0.3*0.3*0.3)*#REF!</f>
        <v>#REF!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04"/>
        <v>8.7200000000000019E-5</v>
      </c>
      <c r="G185">
        <f t="shared" si="105"/>
        <v>1.3097280000000001E-4</v>
      </c>
      <c r="I185" t="e">
        <f>3*0.2*(1-0.2)*(1-0.2)*#REF!+3*0.2*0.2*(1-0.2)*#REF!+0.2*0.2*0.2*O41+(1-3*0.2*(1-0.2)*(1-0.2)-3*0.2*0.2*(1-0.2)-0.2*0.2*0.2)*#REF!</f>
        <v>#REF!</v>
      </c>
      <c r="J185" t="e">
        <f>3*0.2*(1-0.2)*(1-0.2)*#REF!+3*0.2*0.2*(1-0.2)*#REF!+0.2*0.2*0.2*P41+(1-3*0.2*(1-0.2)*(1-0.2)-3*0.2*0.2*(1-0.2)-0.2*0.2*0.2)*#REF!</f>
        <v>#REF!</v>
      </c>
      <c r="N185" s="68"/>
      <c r="O185" s="66"/>
      <c r="P185" s="62"/>
      <c r="Q185" t="s">
        <v>39</v>
      </c>
      <c r="R185">
        <f t="shared" si="106"/>
        <v>2.943E-4</v>
      </c>
      <c r="S185">
        <f t="shared" si="107"/>
        <v>3.4489569999999998E-4</v>
      </c>
      <c r="U185" t="e">
        <f>3*0.3*(1-0.3)*(1-0.3)*#REF!+3*0.3*0.3*(1-0.3)*#REF!+0.3*0.3*0.3*O41+(1-3*0.3*(1-0.3)*(1-0.3)-3*0.3*0.3*(1-0.3)-0.3*0.3*0.3)*#REF!</f>
        <v>#REF!</v>
      </c>
      <c r="V185" t="e">
        <f>3*0.3*(1-0.3)*(1-0.3)*#REF!+3*0.3*0.3*(1-0.3)*#REF!+0.3*0.3*0.3*P41+(1-3*0.3*(1-0.3)*(1-0.3)-3*0.3*0.3*(1-0.3)-0.3*0.3*0.3)*#REF!</f>
        <v>#REF!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08">0.05*Y39+(1-0.05)*U39</f>
        <v>0</v>
      </c>
      <c r="G190">
        <f t="shared" ref="G190:G192" si="109">0.05*Z39+(1-0.05)*V39</f>
        <v>2.5999999999999999E-3</v>
      </c>
      <c r="H190">
        <f t="shared" ref="H190:H192" si="110">AA39+W39</f>
        <v>1.9515199999999999</v>
      </c>
      <c r="I190">
        <f t="shared" ref="I190:I192" si="111">0.05*Y32+(1-0.05)*U32</f>
        <v>0</v>
      </c>
      <c r="J190">
        <f t="shared" ref="J190:J192" si="112">0.05*Z32+(1-0.05)*V32</f>
        <v>2.5999999999999999E-3</v>
      </c>
      <c r="K190">
        <f t="shared" ref="K190:K192" si="113">AA32+W32</f>
        <v>2.1034829999999998</v>
      </c>
      <c r="L190">
        <f>0.05*X46+(1-0.05)*T46</f>
        <v>5.181E-5</v>
      </c>
      <c r="M190">
        <f>AA46+W46</f>
        <v>3.2059410000000002</v>
      </c>
      <c r="P190" s="62" t="s">
        <v>37</v>
      </c>
      <c r="Q190" t="s">
        <v>36</v>
      </c>
      <c r="R190">
        <f t="shared" ref="R190:R192" si="114">0.1*Y39+(1-0.1)*U39</f>
        <v>0</v>
      </c>
      <c r="S190">
        <f t="shared" ref="S190:S192" si="115">0.1*Z39+(1-0.1)*V39</f>
        <v>2.5999999999999999E-3</v>
      </c>
      <c r="U190">
        <f t="shared" ref="U190:U192" si="116">0.1*Y32+(1-0.1)*U32</f>
        <v>0</v>
      </c>
      <c r="V190">
        <f t="shared" ref="V190:V192" si="117">0.1*Z32+(1-0.1)*V32</f>
        <v>2.5999999999999999E-3</v>
      </c>
      <c r="X190">
        <f>0.1*X46+(1-0.1)*T46</f>
        <v>5.2320000000000001E-5</v>
      </c>
    </row>
    <row r="191" spans="1:25" x14ac:dyDescent="0.25">
      <c r="C191" s="63"/>
      <c r="D191" s="62"/>
      <c r="E191" t="s">
        <v>38</v>
      </c>
      <c r="F191">
        <f t="shared" si="108"/>
        <v>0</v>
      </c>
      <c r="G191">
        <f t="shared" si="109"/>
        <v>5.0279999999999997E-4</v>
      </c>
      <c r="H191">
        <f t="shared" si="110"/>
        <v>2.329018</v>
      </c>
      <c r="I191">
        <f t="shared" si="111"/>
        <v>0</v>
      </c>
      <c r="J191">
        <f t="shared" si="112"/>
        <v>5.0279999999999997E-4</v>
      </c>
      <c r="K191">
        <f t="shared" si="113"/>
        <v>2.2739820000000002</v>
      </c>
      <c r="P191" s="62"/>
      <c r="Q191" t="s">
        <v>38</v>
      </c>
      <c r="R191">
        <f t="shared" si="114"/>
        <v>0</v>
      </c>
      <c r="S191">
        <f t="shared" si="115"/>
        <v>5.0279999999999997E-4</v>
      </c>
      <c r="U191">
        <f t="shared" si="116"/>
        <v>0</v>
      </c>
      <c r="V191">
        <f t="shared" si="117"/>
        <v>5.0279999999999997E-4</v>
      </c>
    </row>
    <row r="192" spans="1:25" x14ac:dyDescent="0.25">
      <c r="C192" s="63"/>
      <c r="D192" s="62"/>
      <c r="E192" t="s">
        <v>39</v>
      </c>
      <c r="F192">
        <f t="shared" si="108"/>
        <v>0</v>
      </c>
      <c r="G192">
        <f t="shared" si="109"/>
        <v>2.0459999999999999E-4</v>
      </c>
      <c r="H192">
        <f t="shared" si="110"/>
        <v>2.122573</v>
      </c>
      <c r="I192">
        <f t="shared" si="111"/>
        <v>0</v>
      </c>
      <c r="J192">
        <f t="shared" si="112"/>
        <v>2.0459999999999999E-4</v>
      </c>
      <c r="K192">
        <f t="shared" si="113"/>
        <v>2.3086539999999998</v>
      </c>
      <c r="P192" s="62"/>
      <c r="Q192" t="s">
        <v>39</v>
      </c>
      <c r="R192">
        <f t="shared" si="114"/>
        <v>0</v>
      </c>
      <c r="S192">
        <f t="shared" si="115"/>
        <v>2.0460000000000001E-4</v>
      </c>
      <c r="U192">
        <f t="shared" si="116"/>
        <v>0</v>
      </c>
      <c r="V192">
        <f t="shared" si="117"/>
        <v>2.0460000000000001E-4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18">0.2*Y39+(1-0.2)*U39</f>
        <v>0</v>
      </c>
      <c r="G196">
        <f t="shared" ref="G196:G198" si="119">0.2*Z39+(1-0.2)*V39</f>
        <v>2.5999999999999999E-3</v>
      </c>
      <c r="I196">
        <f t="shared" ref="I196:I198" si="120">0.2*Y32+(1-0.2)*U32</f>
        <v>0</v>
      </c>
      <c r="J196">
        <f t="shared" ref="J196:J198" si="121">0.2*Z32+(1-0.2)*V32</f>
        <v>2.5999999999999999E-3</v>
      </c>
      <c r="L196">
        <f>0.2*X46+(1-0.2)*T46</f>
        <v>5.3340000000000001E-5</v>
      </c>
      <c r="P196" s="62" t="s">
        <v>41</v>
      </c>
      <c r="Q196" t="s">
        <v>36</v>
      </c>
      <c r="R196">
        <f t="shared" ref="R196:R198" si="122">0.3*Y39+(1-0.3)*U39</f>
        <v>0</v>
      </c>
      <c r="S196">
        <f t="shared" ref="S196:S198" si="123">0.3*Z39+(1-0.3)*V39</f>
        <v>2.5999999999999999E-3</v>
      </c>
      <c r="U196">
        <f t="shared" ref="U196:U198" si="124">0.3*Y32+(1-0.3)*U32</f>
        <v>0</v>
      </c>
      <c r="V196">
        <f t="shared" ref="V196:V198" si="125">0.3*Z32+(1-0.3)*V32</f>
        <v>2.5999999999999999E-3</v>
      </c>
      <c r="X196">
        <f>0.3*X46+(1-0.3)*T46</f>
        <v>5.4360000000000001E-5</v>
      </c>
    </row>
    <row r="197" spans="2:25" x14ac:dyDescent="0.25">
      <c r="C197" s="63"/>
      <c r="D197" s="62"/>
      <c r="E197" t="s">
        <v>38</v>
      </c>
      <c r="F197">
        <f t="shared" si="118"/>
        <v>0</v>
      </c>
      <c r="G197">
        <f t="shared" si="119"/>
        <v>5.0279999999999997E-4</v>
      </c>
      <c r="I197">
        <f t="shared" si="120"/>
        <v>0</v>
      </c>
      <c r="J197">
        <f t="shared" si="121"/>
        <v>5.0279999999999997E-4</v>
      </c>
      <c r="P197" s="62"/>
      <c r="Q197" t="s">
        <v>38</v>
      </c>
      <c r="R197">
        <f t="shared" si="122"/>
        <v>0</v>
      </c>
      <c r="S197">
        <f t="shared" si="123"/>
        <v>5.0279999999999997E-4</v>
      </c>
      <c r="U197">
        <f t="shared" si="124"/>
        <v>0</v>
      </c>
      <c r="V197">
        <f t="shared" si="125"/>
        <v>5.0279999999999997E-4</v>
      </c>
    </row>
    <row r="198" spans="2:25" x14ac:dyDescent="0.25">
      <c r="C198" s="63"/>
      <c r="D198" s="62"/>
      <c r="E198" t="s">
        <v>39</v>
      </c>
      <c r="F198">
        <f t="shared" si="118"/>
        <v>0</v>
      </c>
      <c r="G198">
        <f t="shared" si="119"/>
        <v>2.0460000000000004E-4</v>
      </c>
      <c r="I198">
        <f t="shared" si="120"/>
        <v>0</v>
      </c>
      <c r="J198">
        <f t="shared" si="121"/>
        <v>2.0460000000000004E-4</v>
      </c>
      <c r="P198" s="62"/>
      <c r="Q198" t="s">
        <v>39</v>
      </c>
      <c r="R198">
        <f t="shared" si="122"/>
        <v>0</v>
      </c>
      <c r="S198">
        <f t="shared" si="123"/>
        <v>2.0459999999999999E-4</v>
      </c>
      <c r="U198">
        <f t="shared" si="124"/>
        <v>0</v>
      </c>
      <c r="V198">
        <f t="shared" si="125"/>
        <v>2.0459999999999999E-4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26">(0.05*(1-0.05)+0.05*(1-0.05))*Y39+0.05*0.05*AC39+(1-0.05*(1-0.05)-0.05*(1-0.05)-0.05*0.05)*U39</f>
        <v>0</v>
      </c>
      <c r="G203">
        <f t="shared" ref="G203:G205" si="127">(0.05*(1-0.05)+0.05*(1-0.05))*Z39+0.05*0.05*AD39+(1-0.05*(1-0.05)-0.05*(1-0.05)-0.05*0.05)*V39</f>
        <v>2.5999999999999999E-3</v>
      </c>
      <c r="H203">
        <f t="shared" ref="H203:H205" si="128">AE39+AA39+W39</f>
        <v>2.9913360000000004</v>
      </c>
      <c r="I203">
        <f t="shared" ref="I203:I205" si="129">(0.05*(1-0.05)+0.05*(1-0.05))*Y32+0.05*0.05*AC32+(1-0.05*(1-0.05)-0.05*(1-0.05)-0.05*0.05)*U32</f>
        <v>0</v>
      </c>
      <c r="J203">
        <f t="shared" ref="J203:J205" si="130">(0.05*(1-0.05)+0.05*(1-0.05))*Z32+0.05*0.05*AD32+(1-0.05*(1-0.05)-0.05*(1-0.05)-0.05*0.05)*V32</f>
        <v>2.5999999999999999E-3</v>
      </c>
      <c r="K203">
        <f>AE32+AA32+W32</f>
        <v>3.1271430000000002</v>
      </c>
      <c r="L203">
        <f>(0.05*(1-0.05)+0.05*(1-0.05))*X46+0.05*0.05*AB46+(1-0.05*(1-0.05)-0.05*(1-0.05)-0.05*0.05)*T46</f>
        <v>5.232750000000001E-5</v>
      </c>
      <c r="M203">
        <f>AE46+AA46+W46</f>
        <v>4.7594449999999995</v>
      </c>
      <c r="O203" s="66" t="s">
        <v>43</v>
      </c>
      <c r="P203" s="62" t="s">
        <v>37</v>
      </c>
      <c r="Q203" t="s">
        <v>36</v>
      </c>
      <c r="R203">
        <f t="shared" ref="R203:R205" si="131">(0.1*0.9+0.1*0.9)*Y39+0.1*0.1*AC39+(1-0.1*0.9-0.1*0.9-0.1*0.1)*U39</f>
        <v>0</v>
      </c>
      <c r="S203">
        <f t="shared" ref="S203:S205" si="132">(0.1*0.9+0.1*0.9)*Z39+0.1*0.1*AD39+(1-0.1*0.9-0.1*0.9-0.1*0.1)*V39</f>
        <v>2.6000000000000003E-3</v>
      </c>
      <c r="U203">
        <f t="shared" ref="U203:U205" si="133">(0.1*0.9+0.1*0.9)*Y32+0.1*0.1*AC32+(1-0.1*0.9-0.1*0.9-0.1*0.1)*U32</f>
        <v>0</v>
      </c>
      <c r="V203">
        <f t="shared" ref="V203:V205" si="134">(0.1*0.9+0.1*0.9)*Z32+0.1*0.1*AD32+(1-0.1*0.9-0.1*0.9-0.1*0.1)*V32</f>
        <v>2.6000000000000003E-3</v>
      </c>
      <c r="X203">
        <f>(0.1*0.9+0.1*0.9)*X46+0.1*0.1*AB46+(1-0.1*0.9-0.1*0.9-0.1*0.1)*T46</f>
        <v>5.3369999999999999E-5</v>
      </c>
    </row>
    <row r="204" spans="2:25" x14ac:dyDescent="0.25">
      <c r="B204" s="63"/>
      <c r="C204" s="66"/>
      <c r="D204" s="62"/>
      <c r="E204" t="s">
        <v>38</v>
      </c>
      <c r="F204">
        <f t="shared" si="126"/>
        <v>0</v>
      </c>
      <c r="G204">
        <f t="shared" si="127"/>
        <v>5.0279999999999997E-4</v>
      </c>
      <c r="H204">
        <f t="shared" si="128"/>
        <v>3.370209</v>
      </c>
      <c r="I204">
        <f t="shared" si="129"/>
        <v>0</v>
      </c>
      <c r="J204">
        <f t="shared" si="130"/>
        <v>5.0279999999999997E-4</v>
      </c>
      <c r="K204">
        <f>AE117+AA117+W117</f>
        <v>0</v>
      </c>
      <c r="O204" s="66"/>
      <c r="P204" s="62"/>
      <c r="Q204" t="s">
        <v>38</v>
      </c>
      <c r="R204">
        <f t="shared" si="131"/>
        <v>0</v>
      </c>
      <c r="S204">
        <f t="shared" si="132"/>
        <v>5.0280000000000008E-4</v>
      </c>
      <c r="U204">
        <f t="shared" si="133"/>
        <v>0</v>
      </c>
      <c r="V204">
        <f t="shared" si="134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126"/>
        <v>0</v>
      </c>
      <c r="G205">
        <f t="shared" si="127"/>
        <v>2.0460000000000004E-4</v>
      </c>
      <c r="H205">
        <f t="shared" si="128"/>
        <v>3.2507730000000006</v>
      </c>
      <c r="I205">
        <f t="shared" si="129"/>
        <v>0</v>
      </c>
      <c r="J205">
        <f t="shared" si="130"/>
        <v>2.0460000000000004E-4</v>
      </c>
      <c r="K205">
        <f>AE118+AA118+W118</f>
        <v>0</v>
      </c>
      <c r="O205" s="66"/>
      <c r="P205" s="62"/>
      <c r="Q205" t="s">
        <v>39</v>
      </c>
      <c r="R205">
        <f t="shared" si="131"/>
        <v>0</v>
      </c>
      <c r="S205">
        <f t="shared" si="132"/>
        <v>2.0460000000000004E-4</v>
      </c>
      <c r="U205">
        <f t="shared" si="133"/>
        <v>0</v>
      </c>
      <c r="V205">
        <f t="shared" si="134"/>
        <v>2.0460000000000004E-4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35">(0.2*0.8+0.2*0.8)*Y39+0.2*0.2*AC39+(1-0.2*0.8-0.2*0.8-0.2*0.2)*U39</f>
        <v>0</v>
      </c>
      <c r="G209">
        <f t="shared" ref="G209:G211" si="136">(0.2*0.8+0.2*0.8)*Z39+0.2*0.2*AD39+(1-0.2*0.8-0.2*0.8-0.2*0.2)*V39</f>
        <v>2.5999999999999999E-3</v>
      </c>
      <c r="I209">
        <f t="shared" ref="I209:I211" si="137">(0.2*0.8+0.2*0.8)*Y32+0.2*0.2*AC32+(1-0.2*0.8-0.2*0.8-0.2*0.2)*U32</f>
        <v>0</v>
      </c>
      <c r="J209">
        <f t="shared" ref="J209:J211" si="138">(0.2*0.8+0.2*0.8)*Z32+0.2*0.2*AD32+(1-0.2*0.8-0.2*0.8-0.2*0.2)*V32</f>
        <v>2.5999999999999999E-3</v>
      </c>
      <c r="L209">
        <f>(0.2*0.8+0.2*0.8)*X46+0.2*0.2*AB46+(1-0.2*0.8-0.2*0.8-0.2*0.2)*T46</f>
        <v>5.5499999999999994E-5</v>
      </c>
      <c r="O209" s="66" t="s">
        <v>45</v>
      </c>
      <c r="P209" s="62" t="s">
        <v>41</v>
      </c>
      <c r="Q209" t="s">
        <v>36</v>
      </c>
      <c r="R209">
        <f t="shared" ref="R209:R211" si="139">(0.3*0.7+0.3*0.7)*Y39+0.3*0.3*AC39+(1-0.3*0.7-0.3*0.7-0.3*0.3)*U39</f>
        <v>0</v>
      </c>
      <c r="S209">
        <f t="shared" ref="S209:S211" si="140">(0.3*0.7+0.3*0.7)*Z39+0.3*0.3*AD39+(1-0.3*0.7-0.3*0.7-0.3*0.3)*V39</f>
        <v>2.5999999999999999E-3</v>
      </c>
      <c r="U209">
        <f t="shared" ref="U209:U211" si="141">(0.3*0.7+0.3*0.7)*Y32+0.3*0.3*AC32+(1-0.3*0.7-0.3*0.7-0.3*0.3)*U32</f>
        <v>0</v>
      </c>
      <c r="V209">
        <f t="shared" ref="V209:V211" si="142">(0.3*0.7+0.3*0.7)*Z32+0.3*0.3*AD32+(1-0.3*0.7-0.3*0.7-0.3*0.3)*V32</f>
        <v>2.5999999999999999E-3</v>
      </c>
      <c r="X209">
        <f>(0.3*0.7+0.3*0.7)*X46+0.3*0.3*AB46+(1-0.3*0.7-0.3*0.7-0.3*0.3)*T46</f>
        <v>5.7690000000000005E-5</v>
      </c>
    </row>
    <row r="210" spans="1:25" x14ac:dyDescent="0.25">
      <c r="B210" s="63"/>
      <c r="C210" s="66"/>
      <c r="D210" s="62"/>
      <c r="E210" t="s">
        <v>38</v>
      </c>
      <c r="F210">
        <f t="shared" si="135"/>
        <v>0</v>
      </c>
      <c r="G210">
        <f t="shared" si="136"/>
        <v>5.0279999999999997E-4</v>
      </c>
      <c r="I210">
        <f t="shared" si="137"/>
        <v>0</v>
      </c>
      <c r="J210">
        <f t="shared" si="138"/>
        <v>5.0279999999999997E-4</v>
      </c>
      <c r="O210" s="66"/>
      <c r="P210" s="62"/>
      <c r="Q210" t="s">
        <v>38</v>
      </c>
      <c r="R210">
        <f t="shared" si="139"/>
        <v>0</v>
      </c>
      <c r="S210">
        <f t="shared" si="140"/>
        <v>5.0279999999999997E-4</v>
      </c>
      <c r="U210">
        <f t="shared" si="141"/>
        <v>0</v>
      </c>
      <c r="V210">
        <f t="shared" si="142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135"/>
        <v>0</v>
      </c>
      <c r="G211">
        <f t="shared" si="136"/>
        <v>2.0460000000000001E-4</v>
      </c>
      <c r="I211">
        <f t="shared" si="137"/>
        <v>0</v>
      </c>
      <c r="J211">
        <f t="shared" si="138"/>
        <v>2.0460000000000001E-4</v>
      </c>
      <c r="O211" s="66"/>
      <c r="P211" s="62"/>
      <c r="Q211" t="s">
        <v>39</v>
      </c>
      <c r="R211">
        <f t="shared" si="139"/>
        <v>0</v>
      </c>
      <c r="S211">
        <f t="shared" si="140"/>
        <v>2.0460000000000004E-4</v>
      </c>
      <c r="U211">
        <f t="shared" si="141"/>
        <v>0</v>
      </c>
      <c r="V211">
        <f t="shared" si="142"/>
        <v>2.0460000000000004E-4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43">3*0.05*(1-0.05)*(1-0.05)*Y39+3*0.05*0.05*(1-0.05)*AC39+0.05*0.05*0.05*AG32+(1-3*0.05*(1-0.05)*(1-0.05)-3*0.05*0.05*(1-0.05)-0.05*0.05*0.05)*U39</f>
        <v>3.2500000000000006E-7</v>
      </c>
      <c r="G216">
        <f t="shared" ref="G216:G218" si="144">3*0.05*(1-0.05)*(1-0.05)*Z39+3*0.05*0.05*(1-0.05)*AD39+0.05*0.05*0.05*AH32+(1-3*0.05*(1-0.05)*(1-0.05)-3*0.05*0.05*(1-0.05)-0.05*0.05*0.05)*V39</f>
        <v>2.6013124999999995E-3</v>
      </c>
      <c r="H216">
        <f t="shared" ref="H216:H218" si="145">AI32+AE39+AA39+W39</f>
        <v>3.8842550000000005</v>
      </c>
      <c r="I216">
        <f t="shared" ref="I216:I218" si="146">3*0.05*(1-0.05)*(1-0.05)*Y32+3*0.05*0.05*(1-0.05)*AC32+0.05*0.05*0.05*AG39+(1-3*0.05*(1-0.05)*(1-0.05)-3*0.05*0.05*(1-0.05)-0.05*0.05*0.05)*U32</f>
        <v>3.2500000000000006E-7</v>
      </c>
      <c r="J216">
        <f t="shared" ref="J216:J218" si="147">3*0.05*(1-0.05)*(1-0.05)*Z32+3*0.05*0.05*(1-0.05)*AD32+0.05*0.05*0.05*AH39+(1-3*0.05*(1-0.05)*(1-0.05)-3*0.05*0.05*(1-0.05)-0.05*0.05*0.05)*V32</f>
        <v>2.6013124999999995E-3</v>
      </c>
      <c r="K216">
        <f t="shared" ref="K216:K218" si="148">AI39+AE32+AA32+W32</f>
        <v>4.0253459999999999</v>
      </c>
      <c r="L216">
        <f>3*0.05*(1-0.05)*(1-0.05)*X46+3*0.05*0.05*(1-0.05)*AB46+0.05*0.05*0.05*AF46+(1-3*0.05*(1-0.05)*(1-0.05)-3*0.05*0.05*(1-0.05)-0.05*0.05*0.05)*T46</f>
        <v>5.3953637499999997E-5</v>
      </c>
      <c r="M216">
        <f>AI46+AE46+AA46+W46</f>
        <v>6.401686999999999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149">3*0.1*(1-0.1)*(1-0.1)*Y39+3*0.1*0.1*(1-0.1)*AC39+0.1*0.1*0.1*AG32+(1-3*0.1*(1-0.1)*(1-0.1)-3*0.1*0.1*(1-0.1)-0.1*0.1*0.1)*U39</f>
        <v>2.6000000000000005E-6</v>
      </c>
      <c r="S216">
        <f t="shared" ref="S216:S218" si="150">3*0.1*(1-0.1)*(1-0.1)*Z39+3*0.1*0.1*(1-0.1)*AD39+0.1*0.1*0.1*AH32+(1-3*0.1*(1-0.1)*(1-0.1)-3*0.1*0.1*(1-0.1)-0.1*0.1*0.1)*V39</f>
        <v>2.6105E-3</v>
      </c>
      <c r="U216">
        <f t="shared" ref="U216:U218" si="151">3*0.1*(1-0.1)*(1-0.1)*Y32+3*0.1*0.1*(1-0.1)*AC32+0.1*0.1*0.1*AG39+(1-3*0.1*(1-0.1)*(1-0.1)-3*0.1*0.1*(1-0.1)-0.1*0.1*0.1)*U32</f>
        <v>2.6000000000000005E-6</v>
      </c>
      <c r="V216">
        <f t="shared" ref="V216:V218" si="152">3*0.1*(1-0.1)*(1-0.1)*Z32+3*0.1*0.1*(1-0.1)*AD32+0.1*0.1*0.1*AH39+(1-3*0.1*(1-0.1)*(1-0.1)-3*0.1*0.1*(1-0.1)-0.1*0.1*0.1)*V32</f>
        <v>2.6105E-3</v>
      </c>
      <c r="X216">
        <f>3*0.1*(1-0.1)*(1-0.1)*X46+3*0.1*0.1*(1-0.1)*AB46+0.1*0.1*0.1*AF46+(1-3*0.1*(1-0.1)*(1-0.1)-3*0.1*0.1*(1-0.1)-0.1*0.1*0.1)*T46</f>
        <v>6.3259100000000006E-5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43"/>
        <v>8.0000000000000018E-7</v>
      </c>
      <c r="G217">
        <f t="shared" si="144"/>
        <v>5.040871499999999E-4</v>
      </c>
      <c r="H217">
        <f t="shared" si="145"/>
        <v>4.2881089999999995</v>
      </c>
      <c r="I217">
        <f t="shared" si="146"/>
        <v>8.2500000000000015E-7</v>
      </c>
      <c r="J217">
        <f t="shared" si="147"/>
        <v>5.0407464999999998E-4</v>
      </c>
      <c r="K217">
        <f t="shared" si="148"/>
        <v>4.5679069999999999</v>
      </c>
      <c r="N217" s="68"/>
      <c r="O217" s="66"/>
      <c r="P217" s="62"/>
      <c r="Q217" t="s">
        <v>38</v>
      </c>
      <c r="R217">
        <f t="shared" si="149"/>
        <v>6.4000000000000014E-6</v>
      </c>
      <c r="S217">
        <f t="shared" si="150"/>
        <v>5.1309719999999997E-4</v>
      </c>
      <c r="U217">
        <f t="shared" si="151"/>
        <v>6.6000000000000012E-6</v>
      </c>
      <c r="V217">
        <f t="shared" si="152"/>
        <v>5.1299719999999991E-4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43"/>
        <v>1.0250000000000004E-6</v>
      </c>
      <c r="G218">
        <f t="shared" si="144"/>
        <v>2.0576192499999999E-4</v>
      </c>
      <c r="H218">
        <f t="shared" si="145"/>
        <v>4.1732170000000002</v>
      </c>
      <c r="I218">
        <f t="shared" si="146"/>
        <v>1.0250000000000004E-6</v>
      </c>
      <c r="J218">
        <f t="shared" si="147"/>
        <v>2.0576192499999999E-4</v>
      </c>
      <c r="K218">
        <f t="shared" si="148"/>
        <v>4.4096219999999997</v>
      </c>
      <c r="N218" s="68"/>
      <c r="O218" s="66"/>
      <c r="P218" s="62"/>
      <c r="Q218" t="s">
        <v>39</v>
      </c>
      <c r="R218">
        <f t="shared" si="149"/>
        <v>8.2000000000000028E-6</v>
      </c>
      <c r="S218">
        <f t="shared" si="150"/>
        <v>2.138954E-4</v>
      </c>
      <c r="U218">
        <f t="shared" si="151"/>
        <v>8.2000000000000028E-6</v>
      </c>
      <c r="V218">
        <f t="shared" si="152"/>
        <v>2.138954E-4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153">3*0.2*(1-0.2)*(1-0.2)*Y39+3*0.2*0.2*(1-0.2)*AC39+0.2*0.2*0.2*AG32+(1-3*0.2*(1-0.2)*(1-0.2)-3*0.2*0.2*(1-0.2)-0.2*0.2*0.2)*U39</f>
        <v>2.0800000000000004E-5</v>
      </c>
      <c r="G222">
        <f t="shared" ref="G222:G224" si="154">3*0.2*(1-0.2)*(1-0.2)*Z39+3*0.2*0.2*(1-0.2)*AD39+0.2*0.2*0.2*AH32+(1-3*0.2*(1-0.2)*(1-0.2)-3*0.2*0.2*(1-0.2)-0.2*0.2*0.2)*V39</f>
        <v>2.6839999999999998E-3</v>
      </c>
      <c r="I222">
        <f t="shared" ref="I222:I224" si="155">3*0.2*(1-0.2)*(1-0.2)*Y32+3*0.2*0.2*(1-0.2)*AC32+0.2*0.2*0.2*AG39+(1-3*0.2*(1-0.2)*(1-0.2)-3*0.2*0.2*(1-0.2)-0.2*0.2*0.2)*U32</f>
        <v>2.0800000000000004E-5</v>
      </c>
      <c r="J222">
        <f t="shared" ref="J222:J224" si="156">3*0.2*(1-0.2)*(1-0.2)*Z32+3*0.2*0.2*(1-0.2)*AD32+0.2*0.2*0.2*AH39+(1-3*0.2*(1-0.2)*(1-0.2)-3*0.2*0.2*(1-0.2)-0.2*0.2*0.2)*V32</f>
        <v>2.6839999999999998E-3</v>
      </c>
      <c r="L222">
        <f>3*0.2*(1-0.2)*(1-0.2)*X46+3*0.2*0.2*(1-0.2)*AB46+0.2*0.2*0.2*AF46+(1-3*0.2*(1-0.2)*(1-0.2)-3*0.2*0.2*(1-0.2)-0.2*0.2*0.2)*T46</f>
        <v>1.2825280000000003E-4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157">3*0.3*(1-0.3)*(1-0.3)*Y39+3*0.3*0.3*(1-0.3)*AC39+0.3*0.3*0.3*AG32+(1-3*0.3*(1-0.3)*(1-0.3)-3*0.3*0.3*(1-0.3)-0.3*0.3*0.3)*U39</f>
        <v>7.0199999999999999E-5</v>
      </c>
      <c r="S222">
        <f t="shared" ref="S222:S224" si="158">3*0.3*(1-0.3)*(1-0.3)*Z39+3*0.3*0.3*(1-0.3)*AD39+0.3*0.3*0.3*AH32+(1-3*0.3*(1-0.3)*(1-0.3)-3*0.3*0.3*(1-0.3)-0.3*0.3*0.3)*V39</f>
        <v>2.8834999999999998E-3</v>
      </c>
      <c r="U222">
        <f t="shared" ref="U222:U224" si="159">3*0.3*(1-0.3)*(1-0.3)*Y32+3*0.3*0.3*(1-0.3)*AC32+0.3*0.3*0.3*AG39+(1-3*0.3*(1-0.3)*(1-0.3)-3*0.3*0.3*(1-0.3)-0.3*0.3*0.3)*U32</f>
        <v>7.0199999999999999E-5</v>
      </c>
      <c r="V222">
        <f t="shared" ref="V222:V224" si="160">3*0.3*(1-0.3)*(1-0.3)*Z32+3*0.3*0.3*(1-0.3)*AD32+0.3*0.3*0.3*AH39+(1-3*0.3*(1-0.3)*(1-0.3)-3*0.3*0.3*(1-0.3)-0.3*0.3*0.3)*V32</f>
        <v>2.8834999999999998E-3</v>
      </c>
      <c r="X222">
        <f>3*0.3*(1-0.3)*(1-0.3)*X46+3*0.3*0.3*(1-0.3)*AB46+0.3*0.3*0.3*AF46+(1-3*0.3*(1-0.3)*(1-0.3)-3*0.3*0.3*(1-0.3)-0.3*0.3*0.3)*T46</f>
        <v>2.9913569999999998E-4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153"/>
        <v>5.1200000000000011E-5</v>
      </c>
      <c r="G223">
        <f t="shared" si="154"/>
        <v>5.8517759999999997E-4</v>
      </c>
      <c r="I223">
        <f t="shared" si="155"/>
        <v>5.2800000000000009E-5</v>
      </c>
      <c r="J223">
        <f t="shared" si="156"/>
        <v>5.8437760000000006E-4</v>
      </c>
      <c r="N223" s="68"/>
      <c r="O223" s="66"/>
      <c r="P223" s="62"/>
      <c r="Q223" t="s">
        <v>38</v>
      </c>
      <c r="R223">
        <f t="shared" si="157"/>
        <v>1.728E-4</v>
      </c>
      <c r="S223">
        <f t="shared" si="158"/>
        <v>7.8082439999999998E-4</v>
      </c>
      <c r="U223">
        <f t="shared" si="159"/>
        <v>1.7819999999999999E-4</v>
      </c>
      <c r="V223">
        <f t="shared" si="160"/>
        <v>7.7812439999999997E-4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153"/>
        <v>6.5600000000000022E-5</v>
      </c>
      <c r="G224">
        <f t="shared" si="154"/>
        <v>2.7896320000000003E-4</v>
      </c>
      <c r="I224">
        <f t="shared" si="155"/>
        <v>6.5600000000000022E-5</v>
      </c>
      <c r="J224">
        <f t="shared" si="156"/>
        <v>2.7896320000000003E-4</v>
      </c>
      <c r="N224" s="68"/>
      <c r="O224" s="66"/>
      <c r="P224" s="62"/>
      <c r="Q224" t="s">
        <v>39</v>
      </c>
      <c r="R224">
        <f t="shared" si="157"/>
        <v>2.2140000000000001E-4</v>
      </c>
      <c r="S224">
        <f t="shared" si="158"/>
        <v>4.5557580000000006E-4</v>
      </c>
      <c r="U224">
        <f t="shared" si="159"/>
        <v>2.2140000000000001E-4</v>
      </c>
      <c r="V224">
        <f t="shared" si="160"/>
        <v>4.5557580000000006E-4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161">0.05*G59+(1-0.05)*C59</f>
        <v>0</v>
      </c>
      <c r="G229">
        <f t="shared" ref="G229:G231" si="162">0.05*H59+(1-0.05)*D59</f>
        <v>2.5999999999999999E-3</v>
      </c>
      <c r="H229">
        <f t="shared" ref="H229:H231" si="163">I59+E59</f>
        <v>2.122563</v>
      </c>
      <c r="I229">
        <f t="shared" ref="I229:I231" si="164">0.05*G52+(1-0.05)*C52</f>
        <v>0</v>
      </c>
      <c r="J229">
        <f t="shared" ref="J229:J231" si="165">0.05*H52+(1-0.05)*D52</f>
        <v>2.5999999999999999E-3</v>
      </c>
      <c r="K229">
        <f t="shared" ref="K229:K231" si="166">I52+E52</f>
        <v>2.5752600000000001</v>
      </c>
      <c r="L229">
        <f>0.05*G66+(1-0.05)*B66</f>
        <v>4.74625E-4</v>
      </c>
      <c r="M229">
        <f>I66+E66</f>
        <v>3.049499</v>
      </c>
      <c r="P229" s="62" t="s">
        <v>37</v>
      </c>
      <c r="Q229" t="s">
        <v>36</v>
      </c>
      <c r="R229">
        <f t="shared" ref="R229:R231" si="167">0.1*G59+(1-0.1)*C59</f>
        <v>0</v>
      </c>
      <c r="S229">
        <f t="shared" ref="S229:S231" si="168">0.1*H59+(1-0.1)*D59</f>
        <v>2.5999999999999999E-3</v>
      </c>
      <c r="U229">
        <f t="shared" ref="U229:U231" si="169">0.1*G52+(1-0.1)*C52</f>
        <v>0</v>
      </c>
      <c r="V229">
        <f t="shared" ref="V229:V231" si="170">0.1*H52+(1-0.1)*D52</f>
        <v>2.5999999999999999E-3</v>
      </c>
      <c r="X229">
        <f>0.1*G66+(1-0.1)*B66</f>
        <v>4.7775000000000004E-4</v>
      </c>
    </row>
    <row r="230" spans="1:25" x14ac:dyDescent="0.25">
      <c r="C230" s="63"/>
      <c r="D230" s="62"/>
      <c r="E230" t="s">
        <v>38</v>
      </c>
      <c r="F230">
        <f t="shared" si="161"/>
        <v>0</v>
      </c>
      <c r="G230">
        <f t="shared" si="162"/>
        <v>1.2999999999999999E-3</v>
      </c>
      <c r="H230">
        <f t="shared" si="163"/>
        <v>2.1844519999999998</v>
      </c>
      <c r="I230">
        <f t="shared" si="164"/>
        <v>0</v>
      </c>
      <c r="J230">
        <f t="shared" si="165"/>
        <v>1.2999999999999999E-3</v>
      </c>
      <c r="K230">
        <f t="shared" si="166"/>
        <v>2.2700819999999999</v>
      </c>
      <c r="P230" s="62"/>
      <c r="Q230" t="s">
        <v>38</v>
      </c>
      <c r="R230">
        <f t="shared" si="167"/>
        <v>0</v>
      </c>
      <c r="S230">
        <f t="shared" si="168"/>
        <v>1.2999999999999999E-3</v>
      </c>
      <c r="U230">
        <f t="shared" si="169"/>
        <v>0</v>
      </c>
      <c r="V230">
        <f t="shared" si="170"/>
        <v>1.2999999999999999E-3</v>
      </c>
    </row>
    <row r="231" spans="1:25" x14ac:dyDescent="0.25">
      <c r="C231" s="63"/>
      <c r="D231" s="62"/>
      <c r="E231" t="s">
        <v>39</v>
      </c>
      <c r="F231">
        <f t="shared" si="161"/>
        <v>6.8500000000000001E-7</v>
      </c>
      <c r="G231">
        <f t="shared" si="162"/>
        <v>8.5224499999999996E-4</v>
      </c>
      <c r="H231">
        <f t="shared" si="163"/>
        <v>2.3164930000000004</v>
      </c>
      <c r="I231">
        <f t="shared" si="164"/>
        <v>0</v>
      </c>
      <c r="J231">
        <f t="shared" si="165"/>
        <v>8.5224499999999996E-4</v>
      </c>
      <c r="K231">
        <f t="shared" si="166"/>
        <v>2.2772359999999998</v>
      </c>
      <c r="P231" s="62"/>
      <c r="Q231" t="s">
        <v>39</v>
      </c>
      <c r="R231">
        <f t="shared" si="167"/>
        <v>1.37E-6</v>
      </c>
      <c r="S231">
        <f t="shared" si="168"/>
        <v>8.5379E-4</v>
      </c>
      <c r="U231">
        <f t="shared" si="169"/>
        <v>0</v>
      </c>
      <c r="V231">
        <f t="shared" si="170"/>
        <v>8.5379E-4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171">0.2*G59+(1-0.2)*C59</f>
        <v>0</v>
      </c>
      <c r="G235">
        <f t="shared" ref="G235:G237" si="172">0.2*H59+(1-0.2)*D59</f>
        <v>2.5999999999999999E-3</v>
      </c>
      <c r="I235">
        <f t="shared" ref="I235:I237" si="173">0.2*G52+(1-0.2)*C52</f>
        <v>0</v>
      </c>
      <c r="J235">
        <f t="shared" ref="J235:J237" si="174">0.2*H52+(1-0.2)*D52</f>
        <v>2.5999999999999999E-3</v>
      </c>
      <c r="L235">
        <f>0.2*G66+(1-0.2)*B66</f>
        <v>4.8400000000000006E-4</v>
      </c>
      <c r="P235" s="62" t="s">
        <v>41</v>
      </c>
      <c r="Q235" t="s">
        <v>36</v>
      </c>
      <c r="R235">
        <f t="shared" ref="R235:R237" si="175">0.3*G59+(1-0.3)*C59</f>
        <v>0</v>
      </c>
      <c r="S235">
        <f t="shared" ref="S235:S237" si="176">0.3*H59+(1-0.3)*D59</f>
        <v>2.5999999999999999E-3</v>
      </c>
      <c r="U235">
        <f t="shared" ref="U235:U237" si="177">0.3*G52+(1-0.3)*C52</f>
        <v>0</v>
      </c>
      <c r="V235">
        <f t="shared" ref="V235:V237" si="178">0.3*H52+(1-0.3)*D52</f>
        <v>2.5999999999999999E-3</v>
      </c>
      <c r="X235">
        <f>0.3*G66+(1-0.3)*B66</f>
        <v>4.9025000000000002E-4</v>
      </c>
    </row>
    <row r="236" spans="1:25" x14ac:dyDescent="0.25">
      <c r="C236" s="63"/>
      <c r="D236" s="62"/>
      <c r="E236" t="s">
        <v>38</v>
      </c>
      <c r="F236">
        <f t="shared" si="171"/>
        <v>0</v>
      </c>
      <c r="G236">
        <f t="shared" si="172"/>
        <v>1.2999999999999999E-3</v>
      </c>
      <c r="I236">
        <f t="shared" si="173"/>
        <v>0</v>
      </c>
      <c r="J236">
        <f t="shared" si="174"/>
        <v>1.2999999999999999E-3</v>
      </c>
      <c r="P236" s="62"/>
      <c r="Q236" t="s">
        <v>38</v>
      </c>
      <c r="R236">
        <f t="shared" si="175"/>
        <v>0</v>
      </c>
      <c r="S236">
        <f t="shared" si="176"/>
        <v>1.2999999999999999E-3</v>
      </c>
      <c r="U236">
        <f t="shared" si="177"/>
        <v>0</v>
      </c>
      <c r="V236">
        <f t="shared" si="178"/>
        <v>1.2999999999999999E-3</v>
      </c>
    </row>
    <row r="237" spans="1:25" x14ac:dyDescent="0.25">
      <c r="C237" s="63"/>
      <c r="D237" s="62"/>
      <c r="E237" t="s">
        <v>39</v>
      </c>
      <c r="F237">
        <f t="shared" si="171"/>
        <v>2.74E-6</v>
      </c>
      <c r="G237">
        <f t="shared" si="172"/>
        <v>8.5688000000000008E-4</v>
      </c>
      <c r="I237">
        <f t="shared" si="173"/>
        <v>0</v>
      </c>
      <c r="J237">
        <f t="shared" si="174"/>
        <v>8.5688000000000008E-4</v>
      </c>
      <c r="P237" s="62"/>
      <c r="Q237" t="s">
        <v>39</v>
      </c>
      <c r="R237">
        <f t="shared" si="175"/>
        <v>4.1099999999999996E-6</v>
      </c>
      <c r="S237">
        <f t="shared" si="176"/>
        <v>8.5996999999999994E-4</v>
      </c>
      <c r="U237">
        <f t="shared" si="177"/>
        <v>0</v>
      </c>
      <c r="V237">
        <f t="shared" si="178"/>
        <v>8.5996999999999994E-4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179">(0.05*(1-0.05)+0.05*(1-0.05))*G59+0.05*0.05*K59+(1-0.05*(1-0.05)-0.05*(1-0.05)-0.05*0.05)*C59</f>
        <v>0</v>
      </c>
      <c r="G242">
        <f t="shared" ref="G242:G244" si="180">(0.05*(1-0.05)+0.05*(1-0.05))*H59+0.05*0.05*L59+(1-0.05*(1-0.05)-0.05*(1-0.05)-0.05*0.05)*D59</f>
        <v>2.5999999999999999E-3</v>
      </c>
      <c r="H242">
        <f t="shared" ref="H242:H244" si="181">M59+I59+E59</f>
        <v>3.188345</v>
      </c>
      <c r="I242">
        <f t="shared" ref="I242:I244" si="182">(0.05*(1-0.05)+0.05*(1-0.05))*G52+0.05*0.05*K52+(1-0.05*(1-0.05)-0.05*(1-0.05)-0.05*0.05)*C52</f>
        <v>0</v>
      </c>
      <c r="J242">
        <f t="shared" ref="J242:J244" si="183">(0.05*(1-0.05)+0.05*(1-0.05))*H52+0.05*0.05*L52+(1-0.05*(1-0.05)-0.05*(1-0.05)-0.05*0.05)*D52</f>
        <v>2.5999999999999999E-3</v>
      </c>
      <c r="K242">
        <f t="shared" ref="K242:K244" si="184">M52+I52+E52</f>
        <v>3.5743640000000001</v>
      </c>
      <c r="L242">
        <f>(0.05*(1-0.05)+0.05*(1-0.05))*G66+0.05*0.05*J66+(1-0.05*(1-0.05)-0.05*(1-0.05)-0.05*0.05)*B66</f>
        <v>4.77758E-4</v>
      </c>
      <c r="M242">
        <f>M66+I66+E66</f>
        <v>4.5716979999999996</v>
      </c>
      <c r="O242" s="66" t="s">
        <v>43</v>
      </c>
      <c r="P242" s="62" t="s">
        <v>37</v>
      </c>
      <c r="Q242" t="s">
        <v>36</v>
      </c>
      <c r="R242">
        <f t="shared" ref="R242:R244" si="185">(0.1*0.9+0.1*0.9)*G59+0.1*0.1*K59+(1-0.1*0.9-0.1*0.9-0.1*0.1)*C59</f>
        <v>0</v>
      </c>
      <c r="S242">
        <f t="shared" ref="S242:S244" si="186">(0.1*0.9+0.1*0.9)*H59+0.1*0.1*L59+(1-0.1*0.9-0.1*0.9-0.1*0.1)*D59</f>
        <v>2.6000000000000003E-3</v>
      </c>
      <c r="U242">
        <f t="shared" ref="U242:U244" si="187">(0.1*0.9+0.1*0.9)*G52+0.1*0.1*K52+(1-0.1*0.9-0.1*0.9-0.1*0.1)*C52</f>
        <v>0</v>
      </c>
      <c r="V242">
        <f t="shared" ref="V242:V244" si="188">(0.1*0.9+0.1*0.9)*H52+0.1*0.1*L52+(1-0.1*0.9-0.1*0.9-0.1*0.1)*D52</f>
        <v>2.6000000000000003E-3</v>
      </c>
      <c r="X242">
        <f>(0.1*0.9+0.1*0.9)*G66+0.1*0.1*J66+(1-0.1*0.9-0.1*0.9-0.1*0.1)*B66</f>
        <v>4.8403200000000002E-4</v>
      </c>
    </row>
    <row r="243" spans="1:25" x14ac:dyDescent="0.25">
      <c r="B243" s="63"/>
      <c r="C243" s="66"/>
      <c r="D243" s="62"/>
      <c r="E243" t="s">
        <v>38</v>
      </c>
      <c r="F243">
        <f t="shared" si="179"/>
        <v>0</v>
      </c>
      <c r="G243">
        <f t="shared" si="180"/>
        <v>1.2999999999999999E-3</v>
      </c>
      <c r="H243">
        <f t="shared" si="181"/>
        <v>3.274912</v>
      </c>
      <c r="I243">
        <f t="shared" si="182"/>
        <v>0</v>
      </c>
      <c r="J243">
        <f t="shared" si="183"/>
        <v>1.2999999999999999E-3</v>
      </c>
      <c r="K243">
        <f t="shared" si="184"/>
        <v>3.399702</v>
      </c>
      <c r="O243" s="66"/>
      <c r="P243" s="62"/>
      <c r="Q243" t="s">
        <v>38</v>
      </c>
      <c r="R243">
        <f t="shared" si="185"/>
        <v>0</v>
      </c>
      <c r="S243">
        <f t="shared" si="186"/>
        <v>1.3000000000000002E-3</v>
      </c>
      <c r="U243">
        <f t="shared" si="187"/>
        <v>0</v>
      </c>
      <c r="V243">
        <f t="shared" si="188"/>
        <v>1.3000000000000002E-3</v>
      </c>
    </row>
    <row r="244" spans="1:25" x14ac:dyDescent="0.25">
      <c r="B244" s="63"/>
      <c r="C244" s="66"/>
      <c r="D244" s="62"/>
      <c r="E244" t="s">
        <v>39</v>
      </c>
      <c r="F244">
        <f t="shared" si="179"/>
        <v>1.9545000000000001E-6</v>
      </c>
      <c r="G244">
        <f t="shared" si="180"/>
        <v>8.5371275000000011E-4</v>
      </c>
      <c r="H244">
        <f t="shared" si="181"/>
        <v>3.2504049999999998</v>
      </c>
      <c r="I244">
        <f t="shared" si="182"/>
        <v>0</v>
      </c>
      <c r="J244">
        <f t="shared" si="183"/>
        <v>8.5371275000000011E-4</v>
      </c>
      <c r="K244">
        <f t="shared" si="184"/>
        <v>3.4203019999999995</v>
      </c>
      <c r="O244" s="66"/>
      <c r="P244" s="62"/>
      <c r="Q244" t="s">
        <v>39</v>
      </c>
      <c r="R244">
        <f t="shared" si="185"/>
        <v>5.0780000000000012E-6</v>
      </c>
      <c r="S244">
        <f t="shared" si="186"/>
        <v>8.5657099999999998E-4</v>
      </c>
      <c r="U244">
        <f t="shared" si="187"/>
        <v>0</v>
      </c>
      <c r="V244">
        <f t="shared" si="188"/>
        <v>8.5657099999999998E-4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189">(0.2*0.8+0.2*0.8)*G59+0.2*0.2*K59+(1-0.2*0.8-0.2*0.8-0.2*0.2)*C59</f>
        <v>0</v>
      </c>
      <c r="G248">
        <f t="shared" ref="G248:G250" si="190">(0.2*0.8+0.2*0.8)*H59+0.2*0.2*L59+(1-0.2*0.8-0.2*0.8-0.2*0.2)*D59</f>
        <v>2.5999999999999999E-3</v>
      </c>
      <c r="I248">
        <f t="shared" ref="I248:I250" si="191">(0.2*0.8+0.2*0.8)*G52+0.2*0.2*K52+(1-0.2*0.8-0.2*0.8-0.2*0.2)*C52</f>
        <v>0</v>
      </c>
      <c r="J248">
        <f t="shared" ref="J248:J250" si="192">(0.2*0.8+0.2*0.8)*H52+0.2*0.2*L52+(1-0.2*0.8-0.2*0.8-0.2*0.2)*D52</f>
        <v>2.5999999999999999E-3</v>
      </c>
      <c r="L248">
        <f>(0.2*0.8+0.2*0.8)*G66+0.2*0.2*J66+(1-0.2*0.8-0.2*0.8-0.2*0.2)*B66</f>
        <v>4.9662800000000004E-4</v>
      </c>
      <c r="O248" s="66" t="s">
        <v>45</v>
      </c>
      <c r="P248" s="62" t="s">
        <v>41</v>
      </c>
      <c r="Q248" t="s">
        <v>36</v>
      </c>
      <c r="R248">
        <f t="shared" ref="R248:R250" si="193">(0.3*0.7+0.3*0.7)*G59+0.3*0.3*K59+(1-0.3*0.7-0.3*0.7-0.3*0.3)*C59</f>
        <v>0</v>
      </c>
      <c r="S248">
        <f t="shared" ref="S248:S250" si="194">(0.3*0.7+0.3*0.7)*H59+0.3*0.3*L59+(1-0.3*0.7-0.3*0.7-0.3*0.3)*D59</f>
        <v>2.5999999999999999E-3</v>
      </c>
      <c r="U248">
        <f t="shared" ref="U248:U250" si="195">(0.3*0.7+0.3*0.7)*G52+0.3*0.3*K52+(1-0.3*0.7-0.3*0.7-0.3*0.3)*C52</f>
        <v>0</v>
      </c>
      <c r="V248">
        <f t="shared" ref="V248:V250" si="196">(0.3*0.7+0.3*0.7)*H52+0.3*0.3*L52+(1-0.3*0.7-0.3*0.7-0.3*0.3)*D52</f>
        <v>2.5999999999999999E-3</v>
      </c>
      <c r="X248">
        <f>(0.3*0.7+0.3*0.7)*G66+0.3*0.3*J66+(1-0.3*0.7-0.3*0.7-0.3*0.3)*B66</f>
        <v>5.092880000000001E-4</v>
      </c>
    </row>
    <row r="249" spans="1:25" x14ac:dyDescent="0.25">
      <c r="B249" s="63"/>
      <c r="C249" s="66"/>
      <c r="D249" s="62"/>
      <c r="E249" t="s">
        <v>38</v>
      </c>
      <c r="F249">
        <f t="shared" si="189"/>
        <v>0</v>
      </c>
      <c r="G249">
        <f t="shared" si="190"/>
        <v>1.2999999999999999E-3</v>
      </c>
      <c r="I249">
        <f t="shared" si="191"/>
        <v>0</v>
      </c>
      <c r="J249">
        <f t="shared" si="192"/>
        <v>1.2999999999999999E-3</v>
      </c>
      <c r="O249" s="66"/>
      <c r="P249" s="62"/>
      <c r="Q249" t="s">
        <v>38</v>
      </c>
      <c r="R249">
        <f t="shared" si="193"/>
        <v>0</v>
      </c>
      <c r="S249">
        <f t="shared" si="194"/>
        <v>1.2999999999999999E-3</v>
      </c>
      <c r="U249">
        <f t="shared" si="195"/>
        <v>0</v>
      </c>
      <c r="V249">
        <f t="shared" si="196"/>
        <v>1.2999999999999999E-3</v>
      </c>
    </row>
    <row r="250" spans="1:25" x14ac:dyDescent="0.25">
      <c r="B250" s="63"/>
      <c r="C250" s="66"/>
      <c r="D250" s="62"/>
      <c r="E250" t="s">
        <v>39</v>
      </c>
      <c r="F250">
        <f t="shared" si="189"/>
        <v>1.4832000000000003E-5</v>
      </c>
      <c r="G250">
        <f t="shared" si="190"/>
        <v>8.6182399999999997E-4</v>
      </c>
      <c r="I250">
        <f t="shared" si="191"/>
        <v>0</v>
      </c>
      <c r="J250">
        <f t="shared" si="192"/>
        <v>8.6182399999999997E-4</v>
      </c>
      <c r="O250" s="66"/>
      <c r="P250" s="62"/>
      <c r="Q250" t="s">
        <v>39</v>
      </c>
      <c r="R250">
        <f t="shared" si="193"/>
        <v>2.9261999999999999E-5</v>
      </c>
      <c r="S250">
        <f t="shared" si="194"/>
        <v>8.6645900000000009E-4</v>
      </c>
      <c r="U250">
        <f t="shared" si="195"/>
        <v>0</v>
      </c>
      <c r="V250">
        <f t="shared" si="196"/>
        <v>8.6645900000000009E-4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197">3*0.05*(1-0.05)*(1-0.05)*G59+3*0.05*0.05*(1-0.05)*K59+0.05*0.05*0.05*O52+(1-3*0.05*(1-0.05)*(1-0.05)-3*0.05*0.05*(1-0.05)-0.05*0.05*0.05)*C59</f>
        <v>3.2500000000000006E-7</v>
      </c>
      <c r="G255">
        <f t="shared" ref="G255:G257" si="198">3*0.05*(1-0.05)*(1-0.05)*H59+3*0.05*0.05*(1-0.05)*L59+0.05*0.05*0.05*P52+(1-3*0.05*(1-0.05)*(1-0.05)-3*0.05*0.05*(1-0.05)-0.05*0.05*0.05)*D59</f>
        <v>2.6013124999999995E-3</v>
      </c>
      <c r="H255">
        <f t="shared" ref="H255:H257" si="199">Q52+M59+I59+E59</f>
        <v>4.0881610000000004</v>
      </c>
      <c r="I255">
        <f t="shared" ref="I255:I257" si="200">3*0.05*(1-0.05)*(1-0.05)*G52+3*0.05*0.05*(1-0.05)*K52+0.05*0.05*0.05*O59+(1-3*0.05*(1-0.05)*(1-0.05)-3*0.05*0.05*(1-0.05)-0.05*0.05*0.05)*C52</f>
        <v>3.2500000000000006E-7</v>
      </c>
      <c r="J255">
        <f t="shared" ref="J255:J257" si="201">3*0.05*(1-0.05)*(1-0.05)*H52+3*0.05*0.05*(1-0.05)*L52+0.05*0.05*0.05*P59+(1-3*0.05*(1-0.05)*(1-0.05)-3*0.05*0.05*(1-0.05)-0.05*0.05*0.05)*D52</f>
        <v>2.6013124999999995E-3</v>
      </c>
      <c r="K255">
        <f t="shared" ref="K255:K257" si="202">Q59+M52+I52+E52</f>
        <v>4.4462600000000005</v>
      </c>
      <c r="L255">
        <f>3*0.05*(1-0.05)*(1-0.05)*G66+3*0.05*0.05*(1-0.05)*J66+0.05*0.05*0.05*N66+(1-3*0.05*(1-0.05)*(1-0.05)-3*0.05*0.05*(1-0.05)-0.05*0.05*0.05)*B66</f>
        <v>4.8151542499999994E-4</v>
      </c>
      <c r="M255">
        <f>Q66+M66+I66+E66</f>
        <v>6.2795889999999996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03">3*0.1*(1-0.1)*(1-0.1)*G59+3*0.1*0.1*(1-0.1)*K59+0.1*0.1*0.1*O52+(1-3*0.1*(1-0.1)*(1-0.1)-3*0.1*0.1*(1-0.1)-0.1*0.1*0.1)*C59</f>
        <v>2.6000000000000005E-6</v>
      </c>
      <c r="S255">
        <f t="shared" ref="S255:S257" si="204">3*0.1*(1-0.1)*(1-0.1)*H59+3*0.1*0.1*(1-0.1)*L59+0.1*0.1*0.1*P52+(1-3*0.1*(1-0.1)*(1-0.1)-3*0.1*0.1*(1-0.1)-0.1*0.1*0.1)*D59</f>
        <v>2.6105E-3</v>
      </c>
      <c r="U255">
        <f t="shared" ref="U255:U257" si="205">3*0.1*(1-0.1)*(1-0.1)*G52+3*0.1*0.1*(1-0.1)*K52+0.1*0.1*0.1*O59+(1-3*0.1*(1-0.1)*(1-0.1)-3*0.1*0.1*(1-0.1)-0.1*0.1*0.1)*C52</f>
        <v>2.6000000000000005E-6</v>
      </c>
      <c r="V255">
        <f t="shared" ref="V255:V257" si="206">3*0.1*(1-0.1)*(1-0.1)*H52+3*0.1*0.1*(1-0.1)*L52+0.1*0.1*0.1*P59+(1-3*0.1*(1-0.1)*(1-0.1)-3*0.1*0.1*(1-0.1)-0.1*0.1*0.1)*D52</f>
        <v>2.6105E-3</v>
      </c>
      <c r="X255">
        <f>3*0.1*(1-0.1)*(1-0.1)*G66+3*0.1*0.1*(1-0.1)*J66+0.1*0.1*0.1*N66+(1-3*0.1*(1-0.1)*(1-0.1)-3*0.1*0.1*(1-0.1)-0.1*0.1*0.1)*B66</f>
        <v>4.9527739999999994E-4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197"/>
        <v>4.5000000000000009E-7</v>
      </c>
      <c r="G256">
        <f t="shared" si="198"/>
        <v>1.3007499999999998E-3</v>
      </c>
      <c r="H256">
        <f t="shared" si="199"/>
        <v>4.1924679999999999</v>
      </c>
      <c r="I256">
        <f t="shared" si="200"/>
        <v>4.875000000000001E-7</v>
      </c>
      <c r="J256">
        <f t="shared" si="201"/>
        <v>1.3007249999999998E-3</v>
      </c>
      <c r="K256">
        <f t="shared" si="202"/>
        <v>4.2824740000000006</v>
      </c>
      <c r="N256" s="68"/>
      <c r="O256" s="66"/>
      <c r="P256" s="62"/>
      <c r="Q256" t="s">
        <v>38</v>
      </c>
      <c r="R256">
        <f t="shared" si="203"/>
        <v>3.6000000000000007E-6</v>
      </c>
      <c r="S256">
        <f t="shared" si="204"/>
        <v>1.3059999999999999E-3</v>
      </c>
      <c r="U256">
        <f t="shared" si="205"/>
        <v>3.9000000000000008E-6</v>
      </c>
      <c r="V256">
        <f t="shared" si="206"/>
        <v>1.3057999999999998E-3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197"/>
        <v>4.3031875000000005E-6</v>
      </c>
      <c r="G257">
        <f t="shared" si="198"/>
        <v>8.5579691249999985E-4</v>
      </c>
      <c r="H257">
        <f t="shared" si="199"/>
        <v>4.1803020000000002</v>
      </c>
      <c r="I257">
        <f t="shared" si="200"/>
        <v>6.1250000000000017E-7</v>
      </c>
      <c r="J257">
        <f t="shared" si="201"/>
        <v>8.5574691249999993E-4</v>
      </c>
      <c r="K257">
        <f t="shared" si="202"/>
        <v>4.4003860000000001</v>
      </c>
      <c r="N257" s="68"/>
      <c r="O257" s="66"/>
      <c r="P257" s="62"/>
      <c r="Q257" t="s">
        <v>39</v>
      </c>
      <c r="R257">
        <f t="shared" si="203"/>
        <v>1.5081500000000005E-5</v>
      </c>
      <c r="S257">
        <f t="shared" si="204"/>
        <v>8.6459230000000007E-4</v>
      </c>
      <c r="U257">
        <f t="shared" si="205"/>
        <v>4.9000000000000014E-6</v>
      </c>
      <c r="V257">
        <f t="shared" si="206"/>
        <v>8.6419230000000006E-4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07">3*0.2*(1-0.2)*(1-0.2)*G59+3*0.2*0.2*(1-0.2)*K59+0.2*0.2*0.2*O52+(1-3*0.2*(1-0.2)*(1-0.2)-3*0.2*0.2*(1-0.2)-0.2*0.2*0.2)*C59</f>
        <v>2.0800000000000004E-5</v>
      </c>
      <c r="G261">
        <f t="shared" ref="G261:G263" si="208">3*0.2*(1-0.2)*(1-0.2)*H59+3*0.2*0.2*(1-0.2)*L59+0.2*0.2*0.2*P52+(1-3*0.2*(1-0.2)*(1-0.2)-3*0.2*0.2*(1-0.2)-0.2*0.2*0.2)*D59</f>
        <v>2.6839999999999998E-3</v>
      </c>
      <c r="I261">
        <f t="shared" ref="I261:I263" si="209">3*0.2*(1-0.2)*(1-0.2)*G52+3*0.2*0.2*(1-0.2)*K52+0.2*0.2*0.2*O59+(1-3*0.2*(1-0.2)*(1-0.2)-3*0.2*0.2*(1-0.2)-0.2*0.2*0.2)*C52</f>
        <v>2.0800000000000004E-5</v>
      </c>
      <c r="J261">
        <f t="shared" ref="J261:J263" si="210">3*0.2*(1-0.2)*(1-0.2)*H52+3*0.2*0.2*(1-0.2)*L52+0.2*0.2*0.2*P59+(1-3*0.2*(1-0.2)*(1-0.2)-3*0.2*0.2*(1-0.2)-0.2*0.2*0.2)*D52</f>
        <v>2.6839999999999998E-3</v>
      </c>
      <c r="L261">
        <f>3*0.2*(1-0.2)*(1-0.2)*G66+3*0.2*0.2*(1-0.2)*J66+0.2*0.2*0.2*N66+(1-3*0.2*(1-0.2)*(1-0.2)-3*0.2*0.2*(1-0.2)-0.2*0.2*0.2)*B66</f>
        <v>5.4883519999999997E-4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11">3*0.3*(1-0.3)*(1-0.3)*G59+3*0.3*0.3*(1-0.3)*K59+0.3*0.3*0.3*O52+(1-3*0.3*(1-0.3)*(1-0.3)-3*0.3*0.3*(1-0.3)-0.3*0.3*0.3)*C59</f>
        <v>7.0199999999999999E-5</v>
      </c>
      <c r="S261">
        <f t="shared" ref="S261:S263" si="212">3*0.3*(1-0.3)*(1-0.3)*H59+3*0.3*0.3*(1-0.3)*L59+0.3*0.3*0.3*P52+(1-3*0.3*(1-0.3)*(1-0.3)-3*0.3*0.3*(1-0.3)-0.3*0.3*0.3)*D59</f>
        <v>2.8834999999999998E-3</v>
      </c>
      <c r="U261">
        <f t="shared" ref="U261:U263" si="213">3*0.3*(1-0.3)*(1-0.3)*G52+3*0.3*0.3*(1-0.3)*K52+0.3*0.3*0.3*O59+(1-3*0.3*(1-0.3)*(1-0.3)-3*0.3*0.3*(1-0.3)-0.3*0.3*0.3)*C52</f>
        <v>7.0199999999999999E-5</v>
      </c>
      <c r="V261">
        <f t="shared" ref="V261:V263" si="214">3*0.3*(1-0.3)*(1-0.3)*H52+3*0.3*0.3*(1-0.3)*L52+0.3*0.3*0.3*P59+(1-3*0.3*(1-0.3)*(1-0.3)-3*0.3*0.3*(1-0.3)-0.3*0.3*0.3)*D52</f>
        <v>2.8834999999999998E-3</v>
      </c>
      <c r="X261">
        <f>3*0.3*(1-0.3)*(1-0.3)*G66+3*0.3*0.3*(1-0.3)*J66+0.3*0.3*0.3*N66+(1-3*0.3*(1-0.3)*(1-0.3)-3*0.3*0.3*(1-0.3)-0.3*0.3*0.3)*B66</f>
        <v>6.6176180000000002E-4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07"/>
        <v>2.8800000000000005E-5</v>
      </c>
      <c r="G262">
        <f t="shared" si="208"/>
        <v>1.3479999999999998E-3</v>
      </c>
      <c r="I262">
        <f t="shared" si="209"/>
        <v>3.1200000000000006E-5</v>
      </c>
      <c r="J262">
        <f t="shared" si="210"/>
        <v>1.3463999999999998E-3</v>
      </c>
      <c r="N262" s="68"/>
      <c r="O262" s="66"/>
      <c r="P262" s="62"/>
      <c r="Q262" t="s">
        <v>38</v>
      </c>
      <c r="R262">
        <f t="shared" si="211"/>
        <v>9.7199999999999991E-5</v>
      </c>
      <c r="S262">
        <f t="shared" si="212"/>
        <v>1.462E-3</v>
      </c>
      <c r="U262">
        <f t="shared" si="213"/>
        <v>1.053E-4</v>
      </c>
      <c r="V262">
        <f t="shared" si="214"/>
        <v>1.4566E-3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07"/>
        <v>6.7936000000000022E-5</v>
      </c>
      <c r="G263">
        <f t="shared" si="208"/>
        <v>9.0992639999999984E-4</v>
      </c>
      <c r="I263">
        <f t="shared" si="209"/>
        <v>3.9200000000000011E-5</v>
      </c>
      <c r="J263">
        <f t="shared" si="210"/>
        <v>9.0672639999999998E-4</v>
      </c>
      <c r="N263" s="68"/>
      <c r="O263" s="66"/>
      <c r="P263" s="62"/>
      <c r="Q263" t="s">
        <v>39</v>
      </c>
      <c r="R263">
        <f t="shared" si="211"/>
        <v>1.8230849999999998E-4</v>
      </c>
      <c r="S263">
        <f t="shared" si="212"/>
        <v>1.0199981000000001E-3</v>
      </c>
      <c r="U263">
        <f t="shared" si="213"/>
        <v>1.3229999999999999E-4</v>
      </c>
      <c r="V263">
        <f t="shared" si="214"/>
        <v>1.0091981E-3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3"/>
  <sheetViews>
    <sheetView topLeftCell="A6" zoomScale="55" zoomScaleNormal="55" workbookViewId="0">
      <selection activeCell="G88" sqref="G88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1.77734375"/>
    <col min="27" max="27" width="13.44140625" customWidth="1"/>
    <col min="28" max="28" width="10.6640625"/>
    <col min="29" max="29" width="16.77734375" customWidth="1"/>
    <col min="30" max="30" width="11.77734375"/>
    <col min="31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4"/>
      <c r="AG7" s="4"/>
      <c r="AH7" s="4"/>
      <c r="AI7" s="4"/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2" t="s">
        <v>11</v>
      </c>
      <c r="O8" s="72"/>
      <c r="P8" s="72"/>
      <c r="Q8" s="72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2" t="s">
        <v>11</v>
      </c>
      <c r="AG8" s="72"/>
      <c r="AH8" s="72"/>
      <c r="AI8" s="72"/>
    </row>
    <row r="9" spans="1:35" x14ac:dyDescent="0.25">
      <c r="A9" s="63" t="s">
        <v>12</v>
      </c>
      <c r="B9" s="70" t="s">
        <v>28</v>
      </c>
      <c r="C9" s="70"/>
      <c r="D9" s="70"/>
      <c r="E9" s="70"/>
      <c r="F9" s="70" t="s">
        <v>29</v>
      </c>
      <c r="G9" s="70"/>
      <c r="H9" s="70"/>
      <c r="I9" s="70"/>
      <c r="J9" s="70" t="s">
        <v>30</v>
      </c>
      <c r="K9" s="70"/>
      <c r="L9" s="70"/>
      <c r="M9" s="70"/>
      <c r="N9" s="72" t="s">
        <v>16</v>
      </c>
      <c r="O9" s="72"/>
      <c r="P9" s="72"/>
      <c r="Q9" s="72"/>
      <c r="S9" s="63" t="s">
        <v>12</v>
      </c>
      <c r="T9" s="70" t="s">
        <v>28</v>
      </c>
      <c r="U9" s="70"/>
      <c r="V9" s="70"/>
      <c r="W9" s="70"/>
      <c r="X9" s="70" t="s">
        <v>29</v>
      </c>
      <c r="Y9" s="70"/>
      <c r="Z9" s="70"/>
      <c r="AA9" s="70"/>
      <c r="AB9" s="70" t="s">
        <v>30</v>
      </c>
      <c r="AC9" s="70"/>
      <c r="AD9" s="70"/>
      <c r="AE9" s="70"/>
      <c r="AF9" s="72" t="s">
        <v>16</v>
      </c>
      <c r="AG9" s="72"/>
      <c r="AH9" s="72"/>
      <c r="AI9" s="72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4"/>
      <c r="O10" s="4" t="s">
        <v>17</v>
      </c>
      <c r="P10" s="4" t="s">
        <v>18</v>
      </c>
      <c r="Q10" s="4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4"/>
      <c r="AG10" s="4" t="s">
        <v>17</v>
      </c>
      <c r="AH10" s="4" t="s">
        <v>18</v>
      </c>
      <c r="AI10" s="4" t="s">
        <v>19</v>
      </c>
    </row>
    <row r="11" spans="1:35" x14ac:dyDescent="0.25">
      <c r="A11" s="63"/>
      <c r="B11" t="s">
        <v>20</v>
      </c>
      <c r="C11" s="3">
        <v>0</v>
      </c>
      <c r="D11" s="3">
        <v>2.5999999999999999E-3</v>
      </c>
      <c r="E11" s="3">
        <v>1.0289820000000001</v>
      </c>
      <c r="F11" t="s">
        <v>20</v>
      </c>
      <c r="G11" s="3">
        <v>0</v>
      </c>
      <c r="H11" s="3">
        <v>2.5999999999999999E-3</v>
      </c>
      <c r="I11" s="3">
        <v>1.0299609999999999</v>
      </c>
      <c r="J11" t="s">
        <v>20</v>
      </c>
      <c r="K11" s="3">
        <v>0</v>
      </c>
      <c r="L11" s="3">
        <v>2.5999999999999999E-3</v>
      </c>
      <c r="M11" s="3">
        <v>1.0181690000000001</v>
      </c>
      <c r="N11" s="4" t="s">
        <v>20</v>
      </c>
      <c r="O11" s="4">
        <v>2.5999999999999999E-3</v>
      </c>
      <c r="P11" s="4">
        <v>1.3100000000000001E-2</v>
      </c>
      <c r="Q11" s="4">
        <v>0.87568800000000002</v>
      </c>
      <c r="S11" s="63"/>
      <c r="T11" t="s">
        <v>20</v>
      </c>
      <c r="U11" s="3">
        <v>0</v>
      </c>
      <c r="V11" s="3">
        <v>2.5999999999999999E-3</v>
      </c>
      <c r="W11" s="3">
        <v>1.021252</v>
      </c>
      <c r="X11" t="s">
        <v>20</v>
      </c>
      <c r="Y11" s="3">
        <v>0</v>
      </c>
      <c r="Z11" s="3">
        <v>2.5999999999999999E-3</v>
      </c>
      <c r="AA11" s="3">
        <v>1.035933</v>
      </c>
      <c r="AB11" t="s">
        <v>20</v>
      </c>
      <c r="AC11" s="3">
        <v>0</v>
      </c>
      <c r="AD11" s="3">
        <v>2.5999999999999999E-3</v>
      </c>
      <c r="AE11" s="3">
        <v>1.013042</v>
      </c>
      <c r="AF11" s="4" t="s">
        <v>20</v>
      </c>
      <c r="AG11" s="4">
        <v>2.5999999999999999E-3</v>
      </c>
      <c r="AH11" s="4">
        <v>1.3100000000000001E-2</v>
      </c>
      <c r="AI11" s="4">
        <v>0.87940099999999999</v>
      </c>
    </row>
    <row r="12" spans="1:35" x14ac:dyDescent="0.25">
      <c r="A12" s="63"/>
      <c r="B12" t="s">
        <v>21</v>
      </c>
      <c r="C12" s="3">
        <v>0</v>
      </c>
      <c r="D12" s="3">
        <v>1.579E-5</v>
      </c>
      <c r="E12" s="3">
        <v>1.0370520000000001</v>
      </c>
      <c r="F12" t="s">
        <v>21</v>
      </c>
      <c r="G12" s="3">
        <v>0</v>
      </c>
      <c r="H12" s="3">
        <v>1.579E-5</v>
      </c>
      <c r="I12" s="3">
        <v>1.0749379999999999</v>
      </c>
      <c r="J12" t="s">
        <v>21</v>
      </c>
      <c r="K12" s="3">
        <v>0</v>
      </c>
      <c r="L12" s="3">
        <v>1.579E-5</v>
      </c>
      <c r="M12" s="3">
        <v>1.048546</v>
      </c>
      <c r="N12" s="4" t="s">
        <v>21</v>
      </c>
      <c r="O12" s="4">
        <v>1.29E-2</v>
      </c>
      <c r="P12" s="4">
        <v>1.2999999999999999E-2</v>
      </c>
      <c r="Q12" s="4">
        <v>0.90649800000000003</v>
      </c>
      <c r="S12" s="63"/>
      <c r="T12" t="s">
        <v>21</v>
      </c>
      <c r="U12" s="3">
        <v>0</v>
      </c>
      <c r="V12" s="3">
        <v>6.4850000000000004E-5</v>
      </c>
      <c r="W12" s="3">
        <v>1.0358639999999999</v>
      </c>
      <c r="X12" t="s">
        <v>21</v>
      </c>
      <c r="Y12" s="3">
        <v>0</v>
      </c>
      <c r="Z12" s="3">
        <v>6.4850000000000004E-5</v>
      </c>
      <c r="AA12" s="3">
        <v>1.040257</v>
      </c>
      <c r="AB12" t="s">
        <v>21</v>
      </c>
      <c r="AC12" s="3">
        <v>0</v>
      </c>
      <c r="AD12" s="3">
        <v>6.4850000000000004E-5</v>
      </c>
      <c r="AE12" s="3">
        <v>1.032745</v>
      </c>
      <c r="AF12" s="4" t="s">
        <v>21</v>
      </c>
      <c r="AG12" s="4">
        <v>1.23E-2</v>
      </c>
      <c r="AH12" s="4">
        <v>1.2800000000000001E-2</v>
      </c>
      <c r="AI12" s="4">
        <v>0.91202799999999995</v>
      </c>
    </row>
    <row r="13" spans="1:35" x14ac:dyDescent="0.25">
      <c r="A13" s="63"/>
      <c r="B13" t="s">
        <v>22</v>
      </c>
      <c r="C13" s="3">
        <v>0</v>
      </c>
      <c r="D13" s="3">
        <v>1.9219999999999999E-7</v>
      </c>
      <c r="E13" s="3">
        <v>1.0522089999999999</v>
      </c>
      <c r="F13" t="s">
        <v>22</v>
      </c>
      <c r="G13" s="3">
        <v>0</v>
      </c>
      <c r="H13" s="3">
        <v>2.8319999999999999E-7</v>
      </c>
      <c r="I13" s="3">
        <v>1.0651619999999999</v>
      </c>
      <c r="J13" t="s">
        <v>22</v>
      </c>
      <c r="K13" s="3">
        <v>0</v>
      </c>
      <c r="L13" s="3">
        <v>4.087E-7</v>
      </c>
      <c r="M13" s="3">
        <v>1.052289</v>
      </c>
      <c r="N13" s="4" t="s">
        <v>22</v>
      </c>
      <c r="O13" s="4">
        <v>1.29E-2</v>
      </c>
      <c r="P13" s="4">
        <v>1.29E-2</v>
      </c>
      <c r="Q13" s="4">
        <v>0.91664999999999996</v>
      </c>
      <c r="S13" s="63"/>
      <c r="T13" t="s">
        <v>22</v>
      </c>
      <c r="U13" s="3">
        <v>0</v>
      </c>
      <c r="V13" s="3">
        <v>4.8799999999999999E-6</v>
      </c>
      <c r="W13" s="3">
        <v>1.0694429999999999</v>
      </c>
      <c r="X13" t="s">
        <v>22</v>
      </c>
      <c r="Y13" s="3">
        <v>0</v>
      </c>
      <c r="Z13" s="3">
        <v>4.8799999999999999E-6</v>
      </c>
      <c r="AA13" s="3">
        <v>1.0495270000000001</v>
      </c>
      <c r="AB13" t="s">
        <v>22</v>
      </c>
      <c r="AC13" s="3">
        <v>0</v>
      </c>
      <c r="AD13" s="3">
        <v>4.8799999999999999E-6</v>
      </c>
      <c r="AE13" s="3">
        <v>1.049509</v>
      </c>
      <c r="AF13" s="4" t="s">
        <v>22</v>
      </c>
      <c r="AG13" s="4">
        <v>1.23E-2</v>
      </c>
      <c r="AH13" s="4">
        <v>1.23E-2</v>
      </c>
      <c r="AI13" s="4">
        <v>0.93034899999999998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0" t="s">
        <v>28</v>
      </c>
      <c r="C16" s="70"/>
      <c r="D16" s="70"/>
      <c r="E16" s="70"/>
      <c r="F16" s="70" t="s">
        <v>29</v>
      </c>
      <c r="G16" s="70"/>
      <c r="H16" s="70"/>
      <c r="I16" s="70"/>
      <c r="J16" s="70" t="s">
        <v>30</v>
      </c>
      <c r="K16" s="70"/>
      <c r="L16" s="70"/>
      <c r="M16" s="70"/>
      <c r="N16" s="72" t="s">
        <v>16</v>
      </c>
      <c r="O16" s="72"/>
      <c r="P16" s="72"/>
      <c r="Q16" s="72"/>
      <c r="S16" s="64" t="s">
        <v>23</v>
      </c>
      <c r="T16" s="70" t="s">
        <v>28</v>
      </c>
      <c r="U16" s="70"/>
      <c r="V16" s="70"/>
      <c r="W16" s="70"/>
      <c r="X16" s="70" t="s">
        <v>29</v>
      </c>
      <c r="Y16" s="70"/>
      <c r="Z16" s="70"/>
      <c r="AA16" s="70"/>
      <c r="AB16" s="70" t="s">
        <v>30</v>
      </c>
      <c r="AC16" s="70"/>
      <c r="AD16" s="70"/>
      <c r="AE16" s="70"/>
      <c r="AF16" s="72" t="s">
        <v>16</v>
      </c>
      <c r="AG16" s="72"/>
      <c r="AH16" s="72"/>
      <c r="AI16" s="72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4"/>
      <c r="O17" s="4" t="s">
        <v>17</v>
      </c>
      <c r="P17" s="4" t="s">
        <v>18</v>
      </c>
      <c r="Q17" s="4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t="s">
        <v>20</v>
      </c>
      <c r="C18" s="8">
        <v>0</v>
      </c>
      <c r="D18" s="8">
        <v>2.5999999999999999E-3</v>
      </c>
      <c r="E18" s="8">
        <v>1.006178</v>
      </c>
      <c r="F18" t="s">
        <v>20</v>
      </c>
      <c r="G18" s="8">
        <v>0</v>
      </c>
      <c r="H18" s="8">
        <v>2.5999999999999999E-3</v>
      </c>
      <c r="I18" s="8">
        <v>0.97648400000000002</v>
      </c>
      <c r="J18" t="s">
        <v>20</v>
      </c>
      <c r="K18" s="8">
        <v>0</v>
      </c>
      <c r="L18" s="8">
        <v>2.5999999999999999E-3</v>
      </c>
      <c r="M18" s="8">
        <v>0.98518499999999998</v>
      </c>
      <c r="N18" s="4" t="s">
        <v>20</v>
      </c>
      <c r="O18" s="4">
        <v>2.5999999999999999E-3</v>
      </c>
      <c r="P18" s="4">
        <v>1.3100000000000001E-2</v>
      </c>
      <c r="Q18" s="4">
        <v>0.84557199999999999</v>
      </c>
      <c r="S18" s="64"/>
      <c r="T18" t="s">
        <v>20</v>
      </c>
      <c r="U18" s="8">
        <v>0</v>
      </c>
      <c r="V18" s="8">
        <v>2.5999999999999999E-3</v>
      </c>
      <c r="W18" s="26">
        <v>0.98470299999999999</v>
      </c>
      <c r="X18" t="s">
        <v>20</v>
      </c>
      <c r="Y18" s="8">
        <v>0</v>
      </c>
      <c r="Z18" s="8">
        <v>2.5999999999999999E-3</v>
      </c>
      <c r="AA18" s="26">
        <v>0.99773100000000003</v>
      </c>
      <c r="AB18" t="s">
        <v>20</v>
      </c>
      <c r="AC18" s="8">
        <v>0</v>
      </c>
      <c r="AD18" s="8">
        <v>2.5999999999999999E-3</v>
      </c>
      <c r="AE18" s="26">
        <v>0.97670900000000005</v>
      </c>
      <c r="AF18" s="4" t="s">
        <v>20</v>
      </c>
      <c r="AG18" s="4">
        <v>2.5999999999999999E-3</v>
      </c>
      <c r="AH18" s="4">
        <v>1.3100000000000001E-2</v>
      </c>
      <c r="AI18" s="4">
        <v>0.86358299999999999</v>
      </c>
    </row>
    <row r="19" spans="1:35" x14ac:dyDescent="0.25">
      <c r="A19" s="64"/>
      <c r="B19" t="s">
        <v>21</v>
      </c>
      <c r="C19" s="8">
        <v>0</v>
      </c>
      <c r="D19" s="8">
        <v>1.579E-5</v>
      </c>
      <c r="E19" s="8">
        <v>1.0207299999999999</v>
      </c>
      <c r="F19" t="s">
        <v>21</v>
      </c>
      <c r="G19" s="8">
        <v>0</v>
      </c>
      <c r="H19" s="8">
        <v>1.579E-5</v>
      </c>
      <c r="I19" s="8">
        <v>1.003228</v>
      </c>
      <c r="J19" t="s">
        <v>21</v>
      </c>
      <c r="K19" s="8">
        <v>0</v>
      </c>
      <c r="L19" s="8">
        <v>1.579E-5</v>
      </c>
      <c r="M19" s="8">
        <v>1.0017259999999999</v>
      </c>
      <c r="N19" s="4" t="s">
        <v>21</v>
      </c>
      <c r="O19" s="4">
        <v>1.29E-2</v>
      </c>
      <c r="P19" s="4">
        <v>1.2999999999999999E-2</v>
      </c>
      <c r="Q19" s="4">
        <v>0.86219900000000005</v>
      </c>
      <c r="S19" s="64"/>
      <c r="T19" t="s">
        <v>21</v>
      </c>
      <c r="U19" s="8">
        <v>0</v>
      </c>
      <c r="V19" s="8">
        <v>6.4850000000000004E-5</v>
      </c>
      <c r="W19" s="26">
        <v>0.99461299999999997</v>
      </c>
      <c r="X19" t="s">
        <v>21</v>
      </c>
      <c r="Y19" s="8">
        <v>0</v>
      </c>
      <c r="Z19" s="8">
        <v>6.4850000000000004E-5</v>
      </c>
      <c r="AA19" s="26">
        <v>0.99741000000000002</v>
      </c>
      <c r="AB19" t="s">
        <v>21</v>
      </c>
      <c r="AC19" s="8">
        <v>0</v>
      </c>
      <c r="AD19" s="8">
        <v>6.4850000000000004E-5</v>
      </c>
      <c r="AE19" s="26">
        <v>0.99714100000000006</v>
      </c>
      <c r="AF19" s="4" t="s">
        <v>21</v>
      </c>
      <c r="AG19" s="4">
        <v>1.23E-2</v>
      </c>
      <c r="AH19" s="4">
        <v>1.2800000000000001E-2</v>
      </c>
      <c r="AI19" s="4">
        <v>0.87743599999999999</v>
      </c>
    </row>
    <row r="20" spans="1:35" x14ac:dyDescent="0.25">
      <c r="A20" s="64"/>
      <c r="B20" t="s">
        <v>22</v>
      </c>
      <c r="C20" s="8">
        <v>0</v>
      </c>
      <c r="D20" s="8">
        <v>1.9219999999999999E-7</v>
      </c>
      <c r="E20" s="8">
        <v>1.0318940000000001</v>
      </c>
      <c r="F20" t="s">
        <v>22</v>
      </c>
      <c r="G20" s="8">
        <v>0</v>
      </c>
      <c r="H20" s="8">
        <v>1.9219999999999999E-7</v>
      </c>
      <c r="I20" s="8">
        <v>1.02993</v>
      </c>
      <c r="J20" t="s">
        <v>22</v>
      </c>
      <c r="K20" s="8">
        <v>0</v>
      </c>
      <c r="L20" s="8">
        <v>1.9219999999999999E-7</v>
      </c>
      <c r="M20" s="8">
        <v>1.0204899999999999</v>
      </c>
      <c r="N20" s="4" t="s">
        <v>22</v>
      </c>
      <c r="O20" s="4">
        <v>1.29E-2</v>
      </c>
      <c r="P20" s="4">
        <v>1.29E-2</v>
      </c>
      <c r="Q20" s="4">
        <v>0.94253100000000001</v>
      </c>
      <c r="S20" s="64"/>
      <c r="T20" t="s">
        <v>22</v>
      </c>
      <c r="U20" s="8">
        <v>0</v>
      </c>
      <c r="V20" s="8">
        <v>4.8799999999999999E-6</v>
      </c>
      <c r="W20" s="26">
        <v>1.0492669999999999</v>
      </c>
      <c r="X20" t="s">
        <v>22</v>
      </c>
      <c r="Y20" s="8">
        <v>0</v>
      </c>
      <c r="Z20" s="8">
        <v>4.8799999999999999E-6</v>
      </c>
      <c r="AA20" s="26">
        <v>1.0302819999999999</v>
      </c>
      <c r="AB20" t="s">
        <v>22</v>
      </c>
      <c r="AC20" s="8">
        <v>0</v>
      </c>
      <c r="AD20" s="8">
        <v>4.8799999999999999E-6</v>
      </c>
      <c r="AE20" s="26">
        <v>1.024932</v>
      </c>
      <c r="AF20" s="4" t="s">
        <v>22</v>
      </c>
      <c r="AG20" s="4">
        <v>1.23E-2</v>
      </c>
      <c r="AH20" s="4">
        <v>1.23E-2</v>
      </c>
      <c r="AI20" s="4">
        <v>0.93376499999999996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28</v>
      </c>
      <c r="C23" s="70"/>
      <c r="D23" s="70"/>
      <c r="E23" s="70"/>
      <c r="F23" s="70" t="s">
        <v>29</v>
      </c>
      <c r="G23" s="70"/>
      <c r="H23" s="70"/>
      <c r="I23" s="70"/>
      <c r="J23" s="70" t="s">
        <v>30</v>
      </c>
      <c r="K23" s="70"/>
      <c r="L23" s="70"/>
      <c r="M23" s="70"/>
      <c r="N23" s="72" t="s">
        <v>16</v>
      </c>
      <c r="O23" s="72"/>
      <c r="P23" s="72"/>
      <c r="Q23" s="72"/>
      <c r="S23" s="65" t="s">
        <v>24</v>
      </c>
      <c r="T23" s="70" t="s">
        <v>28</v>
      </c>
      <c r="U23" s="70"/>
      <c r="V23" s="70"/>
      <c r="W23" s="70"/>
      <c r="X23" s="70" t="s">
        <v>29</v>
      </c>
      <c r="Y23" s="70"/>
      <c r="Z23" s="70"/>
      <c r="AA23" s="70"/>
      <c r="AB23" s="70" t="s">
        <v>30</v>
      </c>
      <c r="AC23" s="70"/>
      <c r="AD23" s="70"/>
      <c r="AE23" s="70"/>
      <c r="AF23" s="72" t="s">
        <v>16</v>
      </c>
      <c r="AG23" s="72"/>
      <c r="AH23" s="72"/>
      <c r="AI23" s="72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2" t="s">
        <v>25</v>
      </c>
      <c r="O24" s="72"/>
      <c r="P24" s="72"/>
      <c r="Q24" s="4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2" t="s">
        <v>25</v>
      </c>
      <c r="AG24" s="72"/>
      <c r="AH24" s="72"/>
      <c r="AI24" s="4" t="s">
        <v>19</v>
      </c>
    </row>
    <row r="25" spans="1:35" x14ac:dyDescent="0.25">
      <c r="A25" s="65"/>
      <c r="B25" s="70">
        <v>0</v>
      </c>
      <c r="C25" s="70"/>
      <c r="D25" s="70"/>
      <c r="E25" s="6">
        <v>1.768716</v>
      </c>
      <c r="F25" s="70">
        <v>0</v>
      </c>
      <c r="G25" s="70"/>
      <c r="H25" s="70"/>
      <c r="I25" s="6">
        <v>1.935362</v>
      </c>
      <c r="J25" s="70">
        <v>0</v>
      </c>
      <c r="K25" s="70"/>
      <c r="L25" s="70"/>
      <c r="M25" s="6">
        <v>1.904075</v>
      </c>
      <c r="N25" s="72">
        <v>1.29E-2</v>
      </c>
      <c r="O25" s="72"/>
      <c r="P25" s="72"/>
      <c r="Q25" s="4">
        <v>1.658369</v>
      </c>
      <c r="S25" s="65"/>
      <c r="T25" s="5">
        <v>0</v>
      </c>
      <c r="U25" s="5"/>
      <c r="V25" s="5"/>
      <c r="W25" s="9">
        <v>1.8809769999999999</v>
      </c>
      <c r="X25" s="5">
        <v>1.01E-2</v>
      </c>
      <c r="Y25" s="5"/>
      <c r="Z25" s="5"/>
      <c r="AA25" s="9">
        <v>1.895275</v>
      </c>
      <c r="AB25" s="5">
        <v>9.9999999999999995E-8</v>
      </c>
      <c r="AC25" s="5"/>
      <c r="AD25" s="5"/>
      <c r="AE25" s="9">
        <v>1.909286</v>
      </c>
      <c r="AF25" s="10">
        <v>1.23E-2</v>
      </c>
      <c r="AG25" s="10"/>
      <c r="AH25" s="10"/>
      <c r="AI25" s="4">
        <v>1.6517269999999999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2" t="s">
        <v>11</v>
      </c>
      <c r="O29" s="72"/>
      <c r="P29" s="72"/>
      <c r="Q29" s="72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2" t="s">
        <v>11</v>
      </c>
      <c r="AG29" s="72"/>
      <c r="AH29" s="72"/>
      <c r="AI29" s="72"/>
    </row>
    <row r="30" spans="1:35" x14ac:dyDescent="0.25">
      <c r="A30" s="63" t="s">
        <v>12</v>
      </c>
      <c r="B30" s="70" t="s">
        <v>28</v>
      </c>
      <c r="C30" s="70"/>
      <c r="D30" s="70"/>
      <c r="E30" s="70"/>
      <c r="F30" s="70" t="s">
        <v>29</v>
      </c>
      <c r="G30" s="70"/>
      <c r="H30" s="70"/>
      <c r="I30" s="70"/>
      <c r="J30" s="70" t="s">
        <v>30</v>
      </c>
      <c r="K30" s="70"/>
      <c r="L30" s="70"/>
      <c r="M30" s="70"/>
      <c r="N30" s="72" t="s">
        <v>16</v>
      </c>
      <c r="O30" s="72"/>
      <c r="P30" s="72"/>
      <c r="Q30" s="72"/>
      <c r="S30" s="63" t="s">
        <v>12</v>
      </c>
      <c r="T30" s="70" t="s">
        <v>28</v>
      </c>
      <c r="U30" s="70"/>
      <c r="V30" s="70"/>
      <c r="W30" s="70"/>
      <c r="X30" s="70" t="s">
        <v>29</v>
      </c>
      <c r="Y30" s="70"/>
      <c r="Z30" s="70"/>
      <c r="AA30" s="70"/>
      <c r="AB30" s="70" t="s">
        <v>30</v>
      </c>
      <c r="AC30" s="70"/>
      <c r="AD30" s="70"/>
      <c r="AE30" s="70"/>
      <c r="AF30" s="72" t="s">
        <v>16</v>
      </c>
      <c r="AG30" s="72"/>
      <c r="AH30" s="72"/>
      <c r="AI30" s="72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4"/>
      <c r="O31" s="4" t="s">
        <v>17</v>
      </c>
      <c r="P31" s="4" t="s">
        <v>18</v>
      </c>
      <c r="Q31" s="4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4"/>
      <c r="AG31" s="4" t="s">
        <v>17</v>
      </c>
      <c r="AH31" s="4" t="s">
        <v>18</v>
      </c>
      <c r="AI31" s="4" t="s">
        <v>19</v>
      </c>
    </row>
    <row r="32" spans="1:35" x14ac:dyDescent="0.25">
      <c r="A32" s="63"/>
      <c r="B32" t="s">
        <v>20</v>
      </c>
      <c r="C32" s="3">
        <v>0</v>
      </c>
      <c r="D32" s="3">
        <v>2.5999999999999999E-3</v>
      </c>
      <c r="E32" s="3">
        <v>1.034699</v>
      </c>
      <c r="F32" t="s">
        <v>20</v>
      </c>
      <c r="G32" s="3">
        <v>0</v>
      </c>
      <c r="H32" s="3">
        <v>2.5999999999999999E-3</v>
      </c>
      <c r="I32" s="3">
        <v>0.98511700000000002</v>
      </c>
      <c r="J32" t="s">
        <v>20</v>
      </c>
      <c r="K32" s="3">
        <v>0</v>
      </c>
      <c r="L32" s="3">
        <v>2.5999999999999999E-3</v>
      </c>
      <c r="M32" s="3">
        <v>1.0106660000000001</v>
      </c>
      <c r="N32" s="4" t="s">
        <v>20</v>
      </c>
      <c r="O32" s="4">
        <v>2.5999999999999999E-3</v>
      </c>
      <c r="P32" s="4">
        <v>1.3100000000000001E-2</v>
      </c>
      <c r="Q32" s="4">
        <v>0.89790599999999998</v>
      </c>
      <c r="S32" s="63"/>
      <c r="T32" t="s">
        <v>20</v>
      </c>
      <c r="U32" s="3">
        <v>0</v>
      </c>
      <c r="V32" s="3">
        <v>2.5999999999999999E-3</v>
      </c>
      <c r="W32" s="3">
        <v>1.0354460000000001</v>
      </c>
      <c r="X32" t="s">
        <v>20</v>
      </c>
      <c r="Y32" s="3">
        <v>0</v>
      </c>
      <c r="Z32" s="3">
        <v>2.5999999999999999E-3</v>
      </c>
      <c r="AA32" s="3">
        <v>1.01179</v>
      </c>
      <c r="AB32" t="s">
        <v>20</v>
      </c>
      <c r="AC32" s="3">
        <v>0</v>
      </c>
      <c r="AD32" s="3">
        <v>2.5999999999999999E-3</v>
      </c>
      <c r="AE32" s="3">
        <v>1.017204</v>
      </c>
      <c r="AF32" s="4" t="s">
        <v>20</v>
      </c>
      <c r="AG32" s="4">
        <v>2.5999999999999999E-3</v>
      </c>
      <c r="AH32" s="4">
        <v>1.3100000000000001E-2</v>
      </c>
      <c r="AI32" s="4">
        <v>0.89291900000000002</v>
      </c>
    </row>
    <row r="33" spans="1:35" x14ac:dyDescent="0.25">
      <c r="A33" s="63"/>
      <c r="B33" t="s">
        <v>21</v>
      </c>
      <c r="C33" s="3">
        <v>0</v>
      </c>
      <c r="D33" s="3">
        <v>1.964E-4</v>
      </c>
      <c r="E33" s="8">
        <v>1.040713</v>
      </c>
      <c r="F33" t="s">
        <v>21</v>
      </c>
      <c r="G33" s="3">
        <v>0</v>
      </c>
      <c r="H33" s="3">
        <v>1.964E-4</v>
      </c>
      <c r="I33" s="3">
        <v>1.061272</v>
      </c>
      <c r="J33" t="s">
        <v>21</v>
      </c>
      <c r="K33" s="3">
        <v>0</v>
      </c>
      <c r="L33" s="3">
        <v>1.964E-4</v>
      </c>
      <c r="M33" s="3">
        <v>1.044389</v>
      </c>
      <c r="N33" s="4" t="s">
        <v>21</v>
      </c>
      <c r="O33" s="4">
        <v>1.0500000000000001E-2</v>
      </c>
      <c r="P33" s="4">
        <v>1.2200000000000001E-2</v>
      </c>
      <c r="Q33" s="4">
        <v>0.91591500000000003</v>
      </c>
      <c r="S33" s="63"/>
      <c r="T33" t="s">
        <v>21</v>
      </c>
      <c r="U33" s="3">
        <v>0</v>
      </c>
      <c r="V33" s="3">
        <v>5.0279999999999997E-4</v>
      </c>
      <c r="W33" s="3">
        <v>1.0753969999999999</v>
      </c>
      <c r="X33" t="s">
        <v>21</v>
      </c>
      <c r="Y33" s="3">
        <v>0</v>
      </c>
      <c r="Z33" s="3">
        <v>5.0279999999999997E-4</v>
      </c>
      <c r="AA33" s="3">
        <v>1.073609</v>
      </c>
      <c r="AB33" t="s">
        <v>21</v>
      </c>
      <c r="AC33" s="3">
        <v>0</v>
      </c>
      <c r="AD33" s="3">
        <v>5.0279999999999997E-4</v>
      </c>
      <c r="AE33" s="3">
        <v>1.0548979999999999</v>
      </c>
      <c r="AF33" s="4" t="s">
        <v>21</v>
      </c>
      <c r="AG33" s="4">
        <v>6.4000000000000003E-3</v>
      </c>
      <c r="AH33" s="4">
        <v>1.0800000000000001E-2</v>
      </c>
      <c r="AI33" s="4">
        <v>0.91790000000000005</v>
      </c>
    </row>
    <row r="34" spans="1:35" x14ac:dyDescent="0.25">
      <c r="A34" s="63"/>
      <c r="B34" t="s">
        <v>22</v>
      </c>
      <c r="C34" s="3">
        <v>0</v>
      </c>
      <c r="D34" s="3">
        <v>4.0899999999999998E-5</v>
      </c>
      <c r="E34" s="3">
        <v>1.05772</v>
      </c>
      <c r="F34" t="s">
        <v>22</v>
      </c>
      <c r="G34" s="3">
        <v>0</v>
      </c>
      <c r="H34" s="3">
        <v>4.0899999999999998E-5</v>
      </c>
      <c r="I34" s="3">
        <v>1.050503</v>
      </c>
      <c r="J34" t="s">
        <v>22</v>
      </c>
      <c r="K34" s="3">
        <v>0</v>
      </c>
      <c r="L34" s="3">
        <v>4.0899999999999998E-5</v>
      </c>
      <c r="M34" s="3">
        <v>1.0550839999999999</v>
      </c>
      <c r="N34" s="4" t="s">
        <v>22</v>
      </c>
      <c r="O34" s="4">
        <v>1.09E-2</v>
      </c>
      <c r="P34" s="4">
        <v>1.1299999999999999E-2</v>
      </c>
      <c r="Q34" s="4">
        <v>0.92364100000000005</v>
      </c>
      <c r="S34" s="63"/>
      <c r="T34" t="s">
        <v>22</v>
      </c>
      <c r="U34" s="3">
        <v>0</v>
      </c>
      <c r="V34" s="3">
        <v>2.0460000000000001E-4</v>
      </c>
      <c r="W34" s="3">
        <v>1.0866560000000001</v>
      </c>
      <c r="X34" t="s">
        <v>22</v>
      </c>
      <c r="Y34" s="3">
        <v>0</v>
      </c>
      <c r="Z34" s="3">
        <v>2.0460000000000001E-4</v>
      </c>
      <c r="AA34" s="3">
        <v>1.066489</v>
      </c>
      <c r="AB34" t="s">
        <v>22</v>
      </c>
      <c r="AC34" s="3">
        <v>0</v>
      </c>
      <c r="AD34" s="3">
        <v>2.0460000000000001E-4</v>
      </c>
      <c r="AE34" s="3">
        <v>1.0536019999999999</v>
      </c>
      <c r="AF34" s="4" t="s">
        <v>22</v>
      </c>
      <c r="AG34" s="4">
        <v>8.2000000000000007E-3</v>
      </c>
      <c r="AH34" s="4">
        <v>9.4999999999999998E-3</v>
      </c>
      <c r="AI34" s="4">
        <v>0.92244400000000004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0" t="s">
        <v>28</v>
      </c>
      <c r="C37" s="70"/>
      <c r="D37" s="70"/>
      <c r="E37" s="70"/>
      <c r="F37" s="70" t="s">
        <v>29</v>
      </c>
      <c r="G37" s="70"/>
      <c r="H37" s="70"/>
      <c r="I37" s="70"/>
      <c r="J37" s="70" t="s">
        <v>30</v>
      </c>
      <c r="K37" s="70"/>
      <c r="L37" s="70"/>
      <c r="M37" s="70"/>
      <c r="N37" s="72" t="s">
        <v>16</v>
      </c>
      <c r="O37" s="72"/>
      <c r="P37" s="72"/>
      <c r="Q37" s="72"/>
      <c r="S37" s="64" t="s">
        <v>23</v>
      </c>
      <c r="T37" s="70" t="s">
        <v>28</v>
      </c>
      <c r="U37" s="70"/>
      <c r="V37" s="70"/>
      <c r="W37" s="70"/>
      <c r="X37" s="70" t="s">
        <v>29</v>
      </c>
      <c r="Y37" s="70"/>
      <c r="Z37" s="70"/>
      <c r="AA37" s="70"/>
      <c r="AB37" s="70" t="s">
        <v>30</v>
      </c>
      <c r="AC37" s="70"/>
      <c r="AD37" s="70"/>
      <c r="AE37" s="70"/>
      <c r="AF37" s="72" t="s">
        <v>16</v>
      </c>
      <c r="AG37" s="72"/>
      <c r="AH37" s="72"/>
      <c r="AI37" s="72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4"/>
      <c r="O38" s="4" t="s">
        <v>17</v>
      </c>
      <c r="P38" s="4" t="s">
        <v>18</v>
      </c>
      <c r="Q38" s="4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t="s">
        <v>20</v>
      </c>
      <c r="C39" s="8">
        <v>0</v>
      </c>
      <c r="D39" s="8">
        <v>2.5999999999999999E-3</v>
      </c>
      <c r="E39" s="8">
        <v>0.99106499999999997</v>
      </c>
      <c r="F39" t="s">
        <v>20</v>
      </c>
      <c r="G39" s="8">
        <v>0</v>
      </c>
      <c r="H39" s="8">
        <v>2.5999999999999999E-3</v>
      </c>
      <c r="I39" s="8">
        <v>0.96742899999999998</v>
      </c>
      <c r="J39" t="s">
        <v>20</v>
      </c>
      <c r="K39" s="8">
        <v>0</v>
      </c>
      <c r="L39" s="8">
        <v>2.5999999999999999E-3</v>
      </c>
      <c r="M39" s="8">
        <v>0.98200399999999999</v>
      </c>
      <c r="N39" s="4" t="s">
        <v>20</v>
      </c>
      <c r="O39" s="4">
        <v>2.5999999999999999E-3</v>
      </c>
      <c r="P39" s="4">
        <v>1.3100000000000001E-2</v>
      </c>
      <c r="Q39" s="4">
        <v>0.86556500000000003</v>
      </c>
      <c r="S39" s="64"/>
      <c r="T39" t="s">
        <v>20</v>
      </c>
      <c r="U39" s="8">
        <v>0</v>
      </c>
      <c r="V39" s="8">
        <v>2.5999999999999999E-3</v>
      </c>
      <c r="W39" s="8">
        <v>0.972329</v>
      </c>
      <c r="X39" t="s">
        <v>20</v>
      </c>
      <c r="Y39" s="8">
        <v>0</v>
      </c>
      <c r="Z39" s="8">
        <v>2.5999999999999999E-3</v>
      </c>
      <c r="AA39" s="8">
        <v>0.98600500000000002</v>
      </c>
      <c r="AB39" t="s">
        <v>20</v>
      </c>
      <c r="AC39" s="8">
        <v>0</v>
      </c>
      <c r="AD39" s="8">
        <v>2.5999999999999999E-3</v>
      </c>
      <c r="AE39" s="8">
        <v>0.993896</v>
      </c>
      <c r="AF39" s="4" t="s">
        <v>20</v>
      </c>
      <c r="AG39" s="4">
        <v>2.5999999999999999E-3</v>
      </c>
      <c r="AH39" s="4">
        <v>1.3100000000000001E-2</v>
      </c>
      <c r="AI39" s="4">
        <v>0.89820299999999997</v>
      </c>
    </row>
    <row r="40" spans="1:35" x14ac:dyDescent="0.25">
      <c r="A40" s="64"/>
      <c r="B40" t="s">
        <v>21</v>
      </c>
      <c r="C40" s="8">
        <v>0</v>
      </c>
      <c r="D40" s="8">
        <v>1.964E-4</v>
      </c>
      <c r="E40" s="8">
        <v>0.98875599999999997</v>
      </c>
      <c r="F40" t="s">
        <v>21</v>
      </c>
      <c r="G40" s="8">
        <v>0</v>
      </c>
      <c r="H40" s="8">
        <v>1.964E-4</v>
      </c>
      <c r="I40" s="8">
        <v>0.99474200000000002</v>
      </c>
      <c r="J40" t="s">
        <v>21</v>
      </c>
      <c r="K40" s="8">
        <v>0</v>
      </c>
      <c r="L40" s="8">
        <v>1.964E-4</v>
      </c>
      <c r="M40" s="8">
        <v>1.001242</v>
      </c>
      <c r="N40" s="4" t="s">
        <v>21</v>
      </c>
      <c r="O40" s="4">
        <v>1.0500000000000001E-2</v>
      </c>
      <c r="P40" s="4">
        <v>1.2200000000000001E-2</v>
      </c>
      <c r="Q40" s="4">
        <v>0.87607900000000005</v>
      </c>
      <c r="S40" s="64"/>
      <c r="T40" t="s">
        <v>21</v>
      </c>
      <c r="U40" s="8">
        <v>0</v>
      </c>
      <c r="V40" s="8">
        <v>5.0279999999999997E-4</v>
      </c>
      <c r="W40" s="8">
        <v>0.99063199999999996</v>
      </c>
      <c r="X40" t="s">
        <v>21</v>
      </c>
      <c r="Y40" s="8">
        <v>0</v>
      </c>
      <c r="Z40" s="8">
        <v>5.0279999999999997E-4</v>
      </c>
      <c r="AA40" s="8">
        <v>1.0421689999999999</v>
      </c>
      <c r="AB40" t="s">
        <v>21</v>
      </c>
      <c r="AC40" s="8">
        <v>0</v>
      </c>
      <c r="AD40" s="8">
        <v>5.0279999999999997E-4</v>
      </c>
      <c r="AE40" s="8">
        <v>0.99614899999999995</v>
      </c>
      <c r="AF40" s="4" t="s">
        <v>21</v>
      </c>
      <c r="AG40" s="4">
        <v>6.6E-3</v>
      </c>
      <c r="AH40" s="4">
        <v>1.0699999999999999E-2</v>
      </c>
      <c r="AI40" s="4">
        <v>0.88311200000000001</v>
      </c>
    </row>
    <row r="41" spans="1:35" x14ac:dyDescent="0.25">
      <c r="A41" s="64"/>
      <c r="B41" t="s">
        <v>22</v>
      </c>
      <c r="C41" s="8">
        <v>0</v>
      </c>
      <c r="D41" s="8">
        <v>4.0899999999999998E-5</v>
      </c>
      <c r="E41" s="8">
        <v>1.0038499999999999</v>
      </c>
      <c r="F41" t="s">
        <v>22</v>
      </c>
      <c r="G41" s="8">
        <v>0</v>
      </c>
      <c r="H41" s="8">
        <v>4.0899999999999998E-5</v>
      </c>
      <c r="I41" s="8">
        <v>1.0199400000000001</v>
      </c>
      <c r="J41" t="s">
        <v>22</v>
      </c>
      <c r="K41" s="8">
        <v>0</v>
      </c>
      <c r="L41" s="8">
        <v>4.0899999999999998E-5</v>
      </c>
      <c r="M41" s="8">
        <v>1.026132</v>
      </c>
      <c r="N41" s="4" t="s">
        <v>22</v>
      </c>
      <c r="O41" s="4">
        <v>1.09E-2</v>
      </c>
      <c r="P41" s="4">
        <v>1.1299999999999999E-2</v>
      </c>
      <c r="Q41" s="4">
        <v>0.94305899999999998</v>
      </c>
      <c r="S41" s="64"/>
      <c r="T41" t="s">
        <v>22</v>
      </c>
      <c r="U41" s="8">
        <v>0</v>
      </c>
      <c r="V41" s="8">
        <v>2.0460000000000001E-4</v>
      </c>
      <c r="W41" s="8">
        <v>1.027703</v>
      </c>
      <c r="X41" t="s">
        <v>22</v>
      </c>
      <c r="Y41" s="8">
        <v>0</v>
      </c>
      <c r="Z41" s="8">
        <v>2.0460000000000001E-4</v>
      </c>
      <c r="AA41" s="8">
        <v>1.0009760000000001</v>
      </c>
      <c r="AB41" t="s">
        <v>22</v>
      </c>
      <c r="AC41" s="8">
        <v>0</v>
      </c>
      <c r="AD41" s="8">
        <v>2.0460000000000001E-4</v>
      </c>
      <c r="AE41" s="8">
        <v>1.0118370000000001</v>
      </c>
      <c r="AF41" s="4" t="s">
        <v>22</v>
      </c>
      <c r="AG41" s="4">
        <v>8.2000000000000007E-3</v>
      </c>
      <c r="AH41" s="4">
        <v>9.4999999999999998E-3</v>
      </c>
      <c r="AI41" s="4">
        <v>0.95972000000000002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28</v>
      </c>
      <c r="C44" s="70"/>
      <c r="D44" s="70"/>
      <c r="E44" s="70"/>
      <c r="F44" s="70" t="s">
        <v>29</v>
      </c>
      <c r="G44" s="70"/>
      <c r="H44" s="70"/>
      <c r="I44" s="70"/>
      <c r="J44" s="70" t="s">
        <v>30</v>
      </c>
      <c r="K44" s="70"/>
      <c r="L44" s="70"/>
      <c r="M44" s="70"/>
      <c r="N44" s="72" t="s">
        <v>16</v>
      </c>
      <c r="O44" s="72"/>
      <c r="P44" s="72"/>
      <c r="Q44" s="72"/>
      <c r="S44" s="65" t="s">
        <v>24</v>
      </c>
      <c r="T44" s="70" t="s">
        <v>28</v>
      </c>
      <c r="U44" s="70"/>
      <c r="V44" s="70"/>
      <c r="W44" s="70"/>
      <c r="X44" s="70" t="s">
        <v>29</v>
      </c>
      <c r="Y44" s="70"/>
      <c r="Z44" s="70"/>
      <c r="AA44" s="70"/>
      <c r="AB44" s="70" t="s">
        <v>30</v>
      </c>
      <c r="AC44" s="70"/>
      <c r="AD44" s="70"/>
      <c r="AE44" s="70"/>
      <c r="AF44" s="72" t="s">
        <v>16</v>
      </c>
      <c r="AG44" s="72"/>
      <c r="AH44" s="72"/>
      <c r="AI44" s="72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2" t="s">
        <v>25</v>
      </c>
      <c r="O45" s="72"/>
      <c r="P45" s="72"/>
      <c r="Q45" s="4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2" t="s">
        <v>25</v>
      </c>
      <c r="AG45" s="72"/>
      <c r="AH45" s="72"/>
      <c r="AI45" s="4" t="s">
        <v>19</v>
      </c>
    </row>
    <row r="46" spans="1:35" x14ac:dyDescent="0.25">
      <c r="A46" s="65"/>
      <c r="B46" s="12">
        <v>1.7E-6</v>
      </c>
      <c r="C46" s="5"/>
      <c r="D46" s="5"/>
      <c r="E46" s="9">
        <v>1.8932990000000001</v>
      </c>
      <c r="F46" s="12">
        <v>2.3E-6</v>
      </c>
      <c r="G46" s="5"/>
      <c r="H46" s="5"/>
      <c r="I46" s="9">
        <v>1.8922509999999999</v>
      </c>
      <c r="J46" s="12">
        <v>3.1E-6</v>
      </c>
      <c r="K46" s="5"/>
      <c r="L46" s="5"/>
      <c r="M46" s="9">
        <v>1.8708990000000001</v>
      </c>
      <c r="N46" s="10">
        <v>1.11E-2</v>
      </c>
      <c r="O46" s="10"/>
      <c r="P46" s="10"/>
      <c r="Q46" s="4">
        <v>1.6319239999999999</v>
      </c>
      <c r="S46" s="65"/>
      <c r="T46" s="12">
        <v>3.8399999999999998E-5</v>
      </c>
      <c r="U46" s="5"/>
      <c r="V46" s="5"/>
      <c r="W46" s="9">
        <v>1.84965</v>
      </c>
      <c r="X46" s="12">
        <v>4.5300000000000003E-5</v>
      </c>
      <c r="Y46" s="5"/>
      <c r="Z46" s="5"/>
      <c r="AA46" s="9">
        <v>1.863683</v>
      </c>
      <c r="AB46" s="12">
        <v>5.3900000000000002E-5</v>
      </c>
      <c r="AC46" s="5"/>
      <c r="AD46" s="5"/>
      <c r="AE46" s="9">
        <v>1.8737060000000001</v>
      </c>
      <c r="AF46" s="10">
        <v>8.8999999999999999E-3</v>
      </c>
      <c r="AG46" s="10"/>
      <c r="AH46" s="10"/>
      <c r="AI46" s="4">
        <v>1.642242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2" t="s">
        <v>11</v>
      </c>
      <c r="O49" s="72"/>
      <c r="P49" s="72"/>
      <c r="Q49" s="72"/>
    </row>
    <row r="50" spans="1:17" x14ac:dyDescent="0.25">
      <c r="A50" s="63" t="s">
        <v>12</v>
      </c>
      <c r="B50" s="70" t="s">
        <v>28</v>
      </c>
      <c r="C50" s="70"/>
      <c r="D50" s="70"/>
      <c r="E50" s="70"/>
      <c r="F50" s="70" t="s">
        <v>29</v>
      </c>
      <c r="G50" s="70"/>
      <c r="H50" s="70"/>
      <c r="I50" s="70"/>
      <c r="J50" s="70" t="s">
        <v>30</v>
      </c>
      <c r="K50" s="70"/>
      <c r="L50" s="70"/>
      <c r="M50" s="70"/>
      <c r="N50" s="72" t="s">
        <v>16</v>
      </c>
      <c r="O50" s="72"/>
      <c r="P50" s="72"/>
      <c r="Q50" s="72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4"/>
      <c r="O51" s="4" t="s">
        <v>17</v>
      </c>
      <c r="P51" s="4" t="s">
        <v>18</v>
      </c>
      <c r="Q51" s="4" t="s">
        <v>19</v>
      </c>
    </row>
    <row r="52" spans="1:17" x14ac:dyDescent="0.25">
      <c r="A52" s="63"/>
      <c r="B52" t="s">
        <v>20</v>
      </c>
      <c r="C52" s="3">
        <v>0</v>
      </c>
      <c r="D52" s="3">
        <v>2.5999999999999999E-3</v>
      </c>
      <c r="E52" s="3">
        <v>1.0138780000000001</v>
      </c>
      <c r="F52" t="s">
        <v>20</v>
      </c>
      <c r="G52" s="3">
        <v>0</v>
      </c>
      <c r="H52" s="3">
        <v>2.5999999999999999E-3</v>
      </c>
      <c r="I52" s="3">
        <v>1.0347029999999999</v>
      </c>
      <c r="J52" t="s">
        <v>20</v>
      </c>
      <c r="K52" s="3">
        <v>0</v>
      </c>
      <c r="L52" s="3">
        <v>2.5999999999999999E-3</v>
      </c>
      <c r="M52" s="3">
        <v>1.051258</v>
      </c>
      <c r="N52" s="4" t="s">
        <v>20</v>
      </c>
      <c r="O52" s="4">
        <v>2.5999999999999999E-3</v>
      </c>
      <c r="P52" s="4">
        <v>1.3100000000000001E-2</v>
      </c>
      <c r="Q52" s="4">
        <v>0.89981599999999995</v>
      </c>
    </row>
    <row r="53" spans="1:17" x14ac:dyDescent="0.25">
      <c r="A53" s="63"/>
      <c r="B53" t="s">
        <v>21</v>
      </c>
      <c r="C53" s="3">
        <v>0</v>
      </c>
      <c r="D53" s="3">
        <v>1.2999999999999999E-3</v>
      </c>
      <c r="E53" s="3">
        <v>1.027426</v>
      </c>
      <c r="F53" t="s">
        <v>21</v>
      </c>
      <c r="G53" s="3">
        <v>0</v>
      </c>
      <c r="H53" s="3">
        <v>1.2999999999999999E-3</v>
      </c>
      <c r="I53" s="3">
        <v>1.050332</v>
      </c>
      <c r="J53" t="s">
        <v>21</v>
      </c>
      <c r="K53" s="3">
        <v>0</v>
      </c>
      <c r="L53" s="3">
        <v>1.2999999999999999E-3</v>
      </c>
      <c r="M53" s="3">
        <v>1.063623</v>
      </c>
      <c r="N53" s="4" t="s">
        <v>21</v>
      </c>
      <c r="O53" s="4">
        <v>3.5999999999999999E-3</v>
      </c>
      <c r="P53" s="4">
        <v>7.3000000000000001E-3</v>
      </c>
      <c r="Q53" s="4">
        <v>0.91755600000000004</v>
      </c>
    </row>
    <row r="54" spans="1:17" x14ac:dyDescent="0.25">
      <c r="A54" s="63"/>
      <c r="B54" t="s">
        <v>22</v>
      </c>
      <c r="C54" s="3">
        <v>0</v>
      </c>
      <c r="D54" s="3">
        <v>8.2589999999999996E-4</v>
      </c>
      <c r="E54" s="3">
        <v>1.047679</v>
      </c>
      <c r="F54" t="s">
        <v>22</v>
      </c>
      <c r="G54" s="3">
        <v>0</v>
      </c>
      <c r="H54" s="3">
        <v>8.8159999999999996E-4</v>
      </c>
      <c r="I54" s="3">
        <v>1.0639829999999999</v>
      </c>
      <c r="J54" t="s">
        <v>22</v>
      </c>
      <c r="K54" s="3">
        <v>0</v>
      </c>
      <c r="L54" s="3">
        <v>8.8159999999999996E-4</v>
      </c>
      <c r="M54" s="13">
        <v>1.0508660000000001</v>
      </c>
      <c r="N54" s="4" t="s">
        <v>22</v>
      </c>
      <c r="O54" s="4">
        <v>4.7000000000000002E-3</v>
      </c>
      <c r="P54" s="4">
        <v>6.4000000000000003E-3</v>
      </c>
      <c r="Q54" s="4">
        <v>0.92989699999999997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0" t="s">
        <v>28</v>
      </c>
      <c r="C57" s="70"/>
      <c r="D57" s="70"/>
      <c r="E57" s="70"/>
      <c r="F57" s="70" t="s">
        <v>29</v>
      </c>
      <c r="G57" s="70"/>
      <c r="H57" s="70"/>
      <c r="I57" s="70"/>
      <c r="J57" s="70" t="s">
        <v>30</v>
      </c>
      <c r="K57" s="70"/>
      <c r="L57" s="70"/>
      <c r="M57" s="70"/>
      <c r="N57" s="72" t="s">
        <v>16</v>
      </c>
      <c r="O57" s="72"/>
      <c r="P57" s="72"/>
      <c r="Q57" s="72"/>
    </row>
    <row r="58" spans="1:17" x14ac:dyDescent="0.25">
      <c r="A58" s="64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t="s">
        <v>20</v>
      </c>
      <c r="C59" s="8">
        <v>0</v>
      </c>
      <c r="D59" s="8">
        <v>2.5999999999999999E-3</v>
      </c>
      <c r="E59" s="8">
        <v>0.97307500000000002</v>
      </c>
      <c r="F59" t="s">
        <v>20</v>
      </c>
      <c r="G59" s="8">
        <v>0</v>
      </c>
      <c r="H59" s="8">
        <v>2.5999999999999999E-3</v>
      </c>
      <c r="I59" s="8">
        <v>0.92499200000000004</v>
      </c>
      <c r="J59" t="s">
        <v>20</v>
      </c>
      <c r="K59" s="8">
        <v>0</v>
      </c>
      <c r="L59" s="8">
        <v>2.5999999999999999E-3</v>
      </c>
      <c r="M59" s="8">
        <v>0.98983100000000002</v>
      </c>
      <c r="N59" s="4" t="s">
        <v>20</v>
      </c>
      <c r="O59" s="4">
        <v>2.5999999999999999E-3</v>
      </c>
      <c r="P59" s="4">
        <v>1.3100000000000001E-2</v>
      </c>
      <c r="Q59" s="4">
        <v>0.871896</v>
      </c>
    </row>
    <row r="60" spans="1:17" x14ac:dyDescent="0.25">
      <c r="A60" s="64"/>
      <c r="B60" t="s">
        <v>21</v>
      </c>
      <c r="C60" s="8">
        <v>0</v>
      </c>
      <c r="D60" s="8">
        <v>1.2999999999999999E-3</v>
      </c>
      <c r="E60" s="8">
        <v>1.0002949999999999</v>
      </c>
      <c r="F60" t="s">
        <v>21</v>
      </c>
      <c r="G60" s="8">
        <v>0</v>
      </c>
      <c r="H60" s="8">
        <v>1.2999999999999999E-3</v>
      </c>
      <c r="I60" s="8">
        <v>0.99046199999999995</v>
      </c>
      <c r="J60" t="s">
        <v>21</v>
      </c>
      <c r="K60" s="8">
        <v>0</v>
      </c>
      <c r="L60" s="8">
        <v>1.2999999999999999E-3</v>
      </c>
      <c r="M60" s="8">
        <v>0.99373100000000003</v>
      </c>
      <c r="N60" s="4" t="s">
        <v>21</v>
      </c>
      <c r="O60" s="4">
        <v>3.8999999999999998E-3</v>
      </c>
      <c r="P60" s="4">
        <v>7.1000000000000004E-3</v>
      </c>
      <c r="Q60" s="4">
        <v>0.882772</v>
      </c>
    </row>
    <row r="61" spans="1:17" x14ac:dyDescent="0.25">
      <c r="A61" s="64"/>
      <c r="B61" t="s">
        <v>22</v>
      </c>
      <c r="C61" s="8">
        <v>0</v>
      </c>
      <c r="D61" s="24">
        <v>8.2589999999999996E-4</v>
      </c>
      <c r="E61" s="8">
        <v>1.0194799999999999</v>
      </c>
      <c r="F61" t="s">
        <v>22</v>
      </c>
      <c r="G61" s="8">
        <v>0</v>
      </c>
      <c r="H61" s="24">
        <v>8.4520000000000005E-4</v>
      </c>
      <c r="I61" s="8">
        <v>1.009444</v>
      </c>
      <c r="J61" t="s">
        <v>22</v>
      </c>
      <c r="K61" s="8">
        <v>0</v>
      </c>
      <c r="L61" s="24">
        <v>8.8159999999999996E-4</v>
      </c>
      <c r="M61" s="25">
        <v>1.0246109999999999</v>
      </c>
      <c r="N61" s="4" t="s">
        <v>22</v>
      </c>
      <c r="O61" s="4">
        <v>4.8999999999999998E-3</v>
      </c>
      <c r="P61" s="4">
        <v>6.0000000000000001E-3</v>
      </c>
      <c r="Q61" s="4">
        <v>0.98008399999999996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28</v>
      </c>
      <c r="C64" s="70"/>
      <c r="D64" s="70"/>
      <c r="E64" s="70"/>
      <c r="F64" s="70" t="s">
        <v>29</v>
      </c>
      <c r="G64" s="70"/>
      <c r="H64" s="70"/>
      <c r="I64" s="70"/>
      <c r="J64" s="70" t="s">
        <v>30</v>
      </c>
      <c r="K64" s="70"/>
      <c r="L64" s="70"/>
      <c r="M64" s="70"/>
      <c r="N64" s="72" t="s">
        <v>16</v>
      </c>
      <c r="O64" s="72"/>
      <c r="P64" s="72"/>
      <c r="Q64" s="72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2" t="s">
        <v>25</v>
      </c>
      <c r="O65" s="72"/>
      <c r="P65" s="72"/>
      <c r="Q65" s="4" t="s">
        <v>19</v>
      </c>
    </row>
    <row r="66" spans="1:27" x14ac:dyDescent="0.25">
      <c r="A66" s="65"/>
      <c r="B66" s="12">
        <v>4.2309999999999998E-4</v>
      </c>
      <c r="C66" s="5"/>
      <c r="D66" s="5"/>
      <c r="E66" s="9">
        <v>1.8722669999999999</v>
      </c>
      <c r="F66" s="5"/>
      <c r="G66" s="12">
        <v>4.6359999999999999E-4</v>
      </c>
      <c r="H66" s="5"/>
      <c r="I66" s="9">
        <v>1.8751469999999999</v>
      </c>
      <c r="J66" s="15">
        <v>5.0339999999999998E-4</v>
      </c>
      <c r="K66" s="5"/>
      <c r="L66" s="5"/>
      <c r="M66" s="14">
        <v>1.853942</v>
      </c>
      <c r="N66" s="10">
        <v>5.5999999999999999E-3</v>
      </c>
      <c r="O66" s="10"/>
      <c r="P66" s="10"/>
      <c r="Q66" s="4">
        <v>1.707891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G75" si="0">0.05*G11+(1-0.05)*C11</f>
        <v>0</v>
      </c>
      <c r="G73">
        <f t="shared" si="0"/>
        <v>2.5999999999999999E-3</v>
      </c>
      <c r="H73">
        <f>E11+I11</f>
        <v>2.0589430000000002</v>
      </c>
      <c r="I73">
        <f t="shared" ref="I73:J75" si="1">0.05*G18+(1-0.05)*C18</f>
        <v>0</v>
      </c>
      <c r="J73">
        <f t="shared" si="1"/>
        <v>2.5999999999999999E-3</v>
      </c>
      <c r="K73">
        <f>I18+E18</f>
        <v>1.9826619999999999</v>
      </c>
      <c r="L73">
        <f>0.05*F25+(1-0.05)*B25</f>
        <v>0</v>
      </c>
      <c r="M73">
        <f>I25+E25</f>
        <v>3.704078</v>
      </c>
      <c r="P73" s="62" t="s">
        <v>37</v>
      </c>
      <c r="Q73" t="s">
        <v>36</v>
      </c>
      <c r="R73">
        <f t="shared" ref="R73:S75" si="2">0.1*G11+(1-0.1)*C11</f>
        <v>0</v>
      </c>
      <c r="S73">
        <f t="shared" si="2"/>
        <v>2.5999999999999999E-3</v>
      </c>
      <c r="U73">
        <f t="shared" ref="U73:V75" si="3">0.1*G18+(1-0.1)*C18</f>
        <v>0</v>
      </c>
      <c r="V73">
        <f t="shared" si="3"/>
        <v>2.5999999999999999E-3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0"/>
        <v>1.579E-5</v>
      </c>
      <c r="H74">
        <f>E12+I12</f>
        <v>2.11199</v>
      </c>
      <c r="I74">
        <f t="shared" si="1"/>
        <v>0</v>
      </c>
      <c r="J74">
        <f t="shared" si="1"/>
        <v>1.579E-5</v>
      </c>
      <c r="K74">
        <f>I19+E19</f>
        <v>2.0239579999999999</v>
      </c>
      <c r="P74" s="62"/>
      <c r="Q74" t="s">
        <v>38</v>
      </c>
      <c r="R74">
        <f t="shared" si="2"/>
        <v>0</v>
      </c>
      <c r="S74">
        <f t="shared" si="2"/>
        <v>1.579E-5</v>
      </c>
      <c r="U74">
        <f t="shared" si="3"/>
        <v>0</v>
      </c>
      <c r="V74">
        <f t="shared" si="3"/>
        <v>1.579E-5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0"/>
        <v>1.9674999999999996E-7</v>
      </c>
      <c r="H75">
        <f>E13+I13</f>
        <v>2.1173709999999999</v>
      </c>
      <c r="I75">
        <f t="shared" si="1"/>
        <v>0</v>
      </c>
      <c r="J75">
        <f t="shared" si="1"/>
        <v>1.9219999999999996E-7</v>
      </c>
      <c r="K75">
        <f>I20+E20</f>
        <v>2.0618240000000001</v>
      </c>
      <c r="P75" s="62"/>
      <c r="Q75" t="s">
        <v>39</v>
      </c>
      <c r="R75">
        <f t="shared" si="2"/>
        <v>0</v>
      </c>
      <c r="S75">
        <f t="shared" si="2"/>
        <v>2.0130000000000001E-7</v>
      </c>
      <c r="U75">
        <f t="shared" si="3"/>
        <v>0</v>
      </c>
      <c r="V75">
        <f t="shared" si="3"/>
        <v>1.9220000000000001E-7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G81" si="4">0.2*G11+(1-0.2)*C11</f>
        <v>0</v>
      </c>
      <c r="G79">
        <f t="shared" si="4"/>
        <v>2.5999999999999999E-3</v>
      </c>
      <c r="I79">
        <f t="shared" ref="I79:J81" si="5">0.2*G18+(1-0.2)*C18</f>
        <v>0</v>
      </c>
      <c r="J79">
        <f t="shared" si="5"/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S81" si="6">0.3*G11+(1-0.3)*C11</f>
        <v>0</v>
      </c>
      <c r="S79">
        <f t="shared" si="6"/>
        <v>2.5999999999999999E-3</v>
      </c>
      <c r="U79">
        <f t="shared" ref="U79:V81" si="7">0.3*G18+(1-0.3)*C18</f>
        <v>0</v>
      </c>
      <c r="V79">
        <f t="shared" si="7"/>
        <v>2.5999999999999999E-3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4"/>
        <v>0</v>
      </c>
      <c r="G80">
        <f t="shared" si="4"/>
        <v>1.579E-5</v>
      </c>
      <c r="I80">
        <f t="shared" si="5"/>
        <v>0</v>
      </c>
      <c r="J80">
        <f t="shared" si="5"/>
        <v>1.579E-5</v>
      </c>
      <c r="P80" s="62"/>
      <c r="Q80" t="s">
        <v>38</v>
      </c>
      <c r="R80">
        <f t="shared" si="6"/>
        <v>0</v>
      </c>
      <c r="S80">
        <f t="shared" si="6"/>
        <v>1.579E-5</v>
      </c>
      <c r="U80">
        <f t="shared" si="7"/>
        <v>0</v>
      </c>
      <c r="V80">
        <f t="shared" si="7"/>
        <v>1.579E-5</v>
      </c>
    </row>
    <row r="81" spans="2:25" x14ac:dyDescent="0.25">
      <c r="C81" s="63"/>
      <c r="D81" s="62"/>
      <c r="E81" t="s">
        <v>39</v>
      </c>
      <c r="F81">
        <f t="shared" si="4"/>
        <v>0</v>
      </c>
      <c r="G81">
        <f t="shared" si="4"/>
        <v>2.104E-7</v>
      </c>
      <c r="I81">
        <f t="shared" si="5"/>
        <v>0</v>
      </c>
      <c r="J81">
        <f t="shared" si="5"/>
        <v>1.9219999999999999E-7</v>
      </c>
      <c r="P81" s="62"/>
      <c r="Q81" t="s">
        <v>39</v>
      </c>
      <c r="R81">
        <f t="shared" si="6"/>
        <v>0</v>
      </c>
      <c r="S81">
        <f t="shared" si="6"/>
        <v>2.1949999999999997E-7</v>
      </c>
      <c r="U81">
        <f t="shared" si="7"/>
        <v>0</v>
      </c>
      <c r="V81">
        <f t="shared" si="7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2.5999999999999999E-3</v>
      </c>
      <c r="H86">
        <f>M11+I11+E11</f>
        <v>3.0771120000000001</v>
      </c>
      <c r="I86">
        <f t="shared" ref="I86:J88" si="9">(0.05*(1-0.05)+0.05*(1-0.05))*G18+0.05*0.05*K18+(1-0.05*(1-0.05)-0.05*(1-0.05)-0.05*0.05)*C18</f>
        <v>0</v>
      </c>
      <c r="J86">
        <f t="shared" si="9"/>
        <v>2.5999999999999999E-3</v>
      </c>
      <c r="K86">
        <f>M18+I18+E18</f>
        <v>2.9678469999999999</v>
      </c>
      <c r="L86">
        <f>(0.05*(1-0.05)+0.05*(1-0.05))*F25+0.05*0.05*J25+(1-0.05*(1-0.05)-0.05*(1-0.05)-0.05*0.05)*B25</f>
        <v>0</v>
      </c>
      <c r="M86">
        <f>M25+I25+E25</f>
        <v>5.6081529999999997</v>
      </c>
      <c r="O86" s="66" t="s">
        <v>43</v>
      </c>
      <c r="P86" s="62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2.6000000000000003E-3</v>
      </c>
      <c r="U86">
        <f t="shared" ref="U86:V88" si="11">(0.1*0.9+0.1*0.9)*G18+0.1*0.1*K18+(1-0.1*0.9-0.1*0.9-0.1*0.1)*C18</f>
        <v>0</v>
      </c>
      <c r="V86">
        <f t="shared" si="11"/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8"/>
        <v>0</v>
      </c>
      <c r="G87">
        <f t="shared" si="8"/>
        <v>1.579E-5</v>
      </c>
      <c r="H87">
        <f>M12+I12+E12</f>
        <v>3.160536</v>
      </c>
      <c r="I87">
        <f t="shared" si="9"/>
        <v>0</v>
      </c>
      <c r="J87">
        <f t="shared" si="9"/>
        <v>1.579E-5</v>
      </c>
      <c r="K87">
        <f>M19+I19+E19</f>
        <v>3.0256839999999996</v>
      </c>
      <c r="O87" s="66"/>
      <c r="P87" s="62"/>
      <c r="Q87" t="s">
        <v>38</v>
      </c>
      <c r="R87">
        <f t="shared" si="10"/>
        <v>0</v>
      </c>
      <c r="S87">
        <f t="shared" si="10"/>
        <v>1.5790000000000003E-5</v>
      </c>
      <c r="U87">
        <f t="shared" si="11"/>
        <v>0</v>
      </c>
      <c r="V87">
        <f t="shared" si="11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8"/>
        <v>0</v>
      </c>
      <c r="G88">
        <f t="shared" si="8"/>
        <v>2.0138625000000001E-7</v>
      </c>
      <c r="H88">
        <f>M13+I13+E13</f>
        <v>3.1696599999999999</v>
      </c>
      <c r="I88">
        <f t="shared" si="9"/>
        <v>0</v>
      </c>
      <c r="J88">
        <f t="shared" si="9"/>
        <v>1.9220000000000001E-7</v>
      </c>
      <c r="K88">
        <f>M20+I20+E20</f>
        <v>3.0823140000000002</v>
      </c>
      <c r="O88" s="66"/>
      <c r="P88" s="62"/>
      <c r="Q88" t="s">
        <v>39</v>
      </c>
      <c r="R88">
        <f t="shared" si="10"/>
        <v>0</v>
      </c>
      <c r="S88">
        <f t="shared" si="10"/>
        <v>2.1074500000000003E-7</v>
      </c>
      <c r="U88">
        <f t="shared" si="11"/>
        <v>0</v>
      </c>
      <c r="V88">
        <f t="shared" si="11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2.5999999999999999E-3</v>
      </c>
      <c r="I92">
        <f t="shared" ref="I92:J94" si="13">(0.2*0.8+0.2*0.8)*G18+0.2*0.2*K18+(1-0.2*0.8-0.2*0.8-0.2*0.2)*C18</f>
        <v>0</v>
      </c>
      <c r="J92">
        <f t="shared" si="13"/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2.5999999999999999E-3</v>
      </c>
      <c r="U92">
        <f t="shared" ref="U92:V94" si="15">(0.3*0.7+0.3*0.7)*G18+0.3*0.3*K18+(1-0.3*0.7-0.3*0.7-0.3*0.3)*C18</f>
        <v>0</v>
      </c>
      <c r="V92">
        <f t="shared" si="15"/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12"/>
        <v>0</v>
      </c>
      <c r="G93">
        <f t="shared" si="12"/>
        <v>1.579E-5</v>
      </c>
      <c r="I93">
        <f t="shared" si="13"/>
        <v>0</v>
      </c>
      <c r="J93">
        <f t="shared" si="13"/>
        <v>1.579E-5</v>
      </c>
      <c r="O93" s="66"/>
      <c r="P93" s="62"/>
      <c r="Q93" t="s">
        <v>38</v>
      </c>
      <c r="R93">
        <f t="shared" si="14"/>
        <v>0</v>
      </c>
      <c r="S93">
        <f t="shared" si="14"/>
        <v>1.579E-5</v>
      </c>
      <c r="U93">
        <f t="shared" si="15"/>
        <v>0</v>
      </c>
      <c r="V93">
        <f t="shared" si="15"/>
        <v>1.579E-5</v>
      </c>
    </row>
    <row r="94" spans="2:25" x14ac:dyDescent="0.25">
      <c r="B94" s="63"/>
      <c r="C94" s="66"/>
      <c r="D94" s="62"/>
      <c r="E94" t="s">
        <v>39</v>
      </c>
      <c r="F94">
        <f t="shared" si="12"/>
        <v>0</v>
      </c>
      <c r="G94">
        <f t="shared" si="12"/>
        <v>2.2998E-7</v>
      </c>
      <c r="I94">
        <f t="shared" si="13"/>
        <v>0</v>
      </c>
      <c r="J94">
        <f t="shared" si="13"/>
        <v>1.9219999999999999E-7</v>
      </c>
      <c r="O94" s="66"/>
      <c r="P94" s="62"/>
      <c r="Q94" t="s">
        <v>39</v>
      </c>
      <c r="R94">
        <f t="shared" si="14"/>
        <v>0</v>
      </c>
      <c r="S94">
        <f t="shared" si="14"/>
        <v>2.4990500000000001E-7</v>
      </c>
      <c r="U94">
        <f t="shared" si="15"/>
        <v>0</v>
      </c>
      <c r="V94">
        <f t="shared" si="15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3.2500000000000006E-7</v>
      </c>
      <c r="G99">
        <f t="shared" si="16"/>
        <v>2.6013124999999995E-3</v>
      </c>
      <c r="H99">
        <f>Q11+M11+I11+E11</f>
        <v>3.9527999999999999</v>
      </c>
      <c r="I99">
        <f t="shared" ref="I99:J101" si="17">3*0.05*(1-0.05)*(1-0.05)*G18+3*0.05*0.05*(1-0.05)*K18+0.05*0.05*0.05*O18+(1-3*0.05*(1-0.05)*(1-0.05)-3*0.05*0.05*(1-0.05)-0.05*0.05*0.05)*C18</f>
        <v>3.2500000000000006E-7</v>
      </c>
      <c r="J99">
        <f t="shared" si="17"/>
        <v>2.6013124999999995E-3</v>
      </c>
      <c r="K99">
        <f>Q18+M18+E18+I18</f>
        <v>3.8134190000000001</v>
      </c>
      <c r="L99">
        <f>3*0.05*(1-0.05)*(1-0.05)*F25+3*0.05*0.05*(1-0.05)*J25+0.05*0.05*0.05*N25+(1-3*0.05*(1-0.05)*(1-0.05)-3*0.05*0.05*(1-0.05)-0.05*0.05*0.05)*B25</f>
        <v>1.6125000000000004E-6</v>
      </c>
      <c r="M99">
        <f>Q25+M25+I25+E25</f>
        <v>7.2665220000000001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2.6000000000000005E-6</v>
      </c>
      <c r="S99">
        <f t="shared" si="18"/>
        <v>2.6105E-3</v>
      </c>
      <c r="U99">
        <f t="shared" ref="U99:V101" si="19">3*0.1*(1-0.1)*(1-0.1)*G18+3*0.1*0.1*(1-0.1)*K18+0.1*0.1*0.1*O18+(1-3*0.1*(1-0.1)*(1-0.1)-3*0.1*0.1*(1-0.1)-0.1*0.1*0.1)*C18</f>
        <v>2.6000000000000005E-6</v>
      </c>
      <c r="V99">
        <f t="shared" si="19"/>
        <v>2.6105E-3</v>
      </c>
      <c r="X99">
        <f>3*0.1*(1-0.1)*(1-0.1)*F25+3*0.1*0.1*(1-0.1)*J25+0.1*0.1*0.1*N25+(1-3*0.1*(1-0.1)*(1-0.1)-3*0.1*0.1*(1-0.1)-0.1*0.1*0.1)*B25</f>
        <v>1.2900000000000004E-5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16"/>
        <v>1.6125000000000004E-6</v>
      </c>
      <c r="G100">
        <f t="shared" si="16"/>
        <v>1.7413026249999998E-5</v>
      </c>
      <c r="H100">
        <f>Q12+M12+I12+E12</f>
        <v>4.0670339999999996</v>
      </c>
      <c r="I100">
        <f t="shared" si="17"/>
        <v>1.6125000000000004E-6</v>
      </c>
      <c r="J100">
        <f t="shared" si="17"/>
        <v>1.7413026249999998E-5</v>
      </c>
      <c r="K100">
        <f>Q19+M19+E19+I19</f>
        <v>3.887883</v>
      </c>
      <c r="N100" s="68"/>
      <c r="O100" s="66"/>
      <c r="P100" s="62"/>
      <c r="Q100" t="s">
        <v>38</v>
      </c>
      <c r="R100">
        <f t="shared" si="18"/>
        <v>1.2900000000000004E-5</v>
      </c>
      <c r="S100">
        <f t="shared" si="18"/>
        <v>2.877421E-5</v>
      </c>
      <c r="U100">
        <f t="shared" si="19"/>
        <v>1.2900000000000004E-5</v>
      </c>
      <c r="V100">
        <f t="shared" si="19"/>
        <v>2.877421E-5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16"/>
        <v>1.6125000000000004E-6</v>
      </c>
      <c r="G101">
        <f t="shared" si="16"/>
        <v>1.8185376625000002E-6</v>
      </c>
      <c r="H101">
        <f>Q13+M13+I13+E13</f>
        <v>4.0863099999999992</v>
      </c>
      <c r="I101">
        <f t="shared" si="17"/>
        <v>1.6125000000000004E-6</v>
      </c>
      <c r="J101">
        <f t="shared" si="17"/>
        <v>1.8046759750000003E-6</v>
      </c>
      <c r="K101">
        <f>Q20+M20+E20+I20</f>
        <v>4.024845</v>
      </c>
      <c r="N101" s="68"/>
      <c r="O101" s="66"/>
      <c r="P101" s="62"/>
      <c r="Q101" t="s">
        <v>39</v>
      </c>
      <c r="R101">
        <f t="shared" si="18"/>
        <v>1.2900000000000004E-5</v>
      </c>
      <c r="S101">
        <f t="shared" si="18"/>
        <v>1.3119966300000005E-5</v>
      </c>
      <c r="U101">
        <f t="shared" si="19"/>
        <v>1.2900000000000004E-5</v>
      </c>
      <c r="V101">
        <f t="shared" si="19"/>
        <v>1.3092007800000005E-5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2.0800000000000004E-5</v>
      </c>
      <c r="G105">
        <f t="shared" si="20"/>
        <v>2.6839999999999998E-3</v>
      </c>
      <c r="I105">
        <f t="shared" ref="I105:J107" si="21">3*0.2*(1-0.2)*(1-0.2)*G18+3*0.2*0.2*(1-0.2)*K18+0.2*0.2*0.2*O18+(1-3*0.2*(1-0.2)*(1-0.2)-3*0.2*0.2*(1-0.2)-0.2*0.2*0.2)*C18</f>
        <v>2.0800000000000004E-5</v>
      </c>
      <c r="J105">
        <f t="shared" si="21"/>
        <v>2.6839999999999998E-3</v>
      </c>
      <c r="L105">
        <f>3*0.2*(1-0.2)*(1-0.2)*F25+3*0.2*0.2*(1-0.2)*J25+0.2*0.2*0.2*N25+(1-3*0.2*(1-0.2)*(1-0.2)-3*0.2*0.2*(1-0.2)-0.2*0.2*0.2)*B25</f>
        <v>1.0320000000000003E-4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7.0199999999999999E-5</v>
      </c>
      <c r="S105">
        <f t="shared" si="22"/>
        <v>2.8834999999999998E-3</v>
      </c>
      <c r="U105">
        <f t="shared" ref="U105:V107" si="23">3*0.3*(1-0.3)*(1-0.3)*G18+3*0.3*0.3*(1-0.3)*K18+0.3*0.3*0.3*O18+(1-3*0.3*(1-0.3)*(1-0.3)-3*0.3*0.3*(1-0.3)-0.3*0.3*0.3)*C18</f>
        <v>7.0199999999999999E-5</v>
      </c>
      <c r="V105">
        <f t="shared" si="23"/>
        <v>2.8834999999999998E-3</v>
      </c>
      <c r="X105">
        <f>3*0.3*(1-0.3)*(1-0.3)*F25+3*0.3*0.3*(1-0.3)*J25+0.3*0.3*0.3*N25+(1-3*0.3*(1-0.3)*(1-0.3)-3*0.3*0.3*(1-0.3)-0.3*0.3*0.3)*B25</f>
        <v>3.4830000000000001E-4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20"/>
        <v>1.0320000000000003E-4</v>
      </c>
      <c r="G106">
        <f t="shared" si="20"/>
        <v>1.1966368000000002E-4</v>
      </c>
      <c r="I106">
        <f t="shared" si="21"/>
        <v>1.0320000000000003E-4</v>
      </c>
      <c r="J106">
        <f t="shared" si="21"/>
        <v>1.1966368000000002E-4</v>
      </c>
      <c r="N106" s="68"/>
      <c r="O106" s="66"/>
      <c r="P106" s="62"/>
      <c r="Q106" t="s">
        <v>38</v>
      </c>
      <c r="R106">
        <f t="shared" si="22"/>
        <v>3.4830000000000001E-4</v>
      </c>
      <c r="S106">
        <f t="shared" si="22"/>
        <v>3.6636366999999995E-4</v>
      </c>
      <c r="U106">
        <f t="shared" si="23"/>
        <v>3.4830000000000001E-4</v>
      </c>
      <c r="V106">
        <f t="shared" si="23"/>
        <v>3.6636366999999995E-4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20"/>
        <v>1.0320000000000003E-4</v>
      </c>
      <c r="G107">
        <f t="shared" si="20"/>
        <v>1.0344639040000002E-4</v>
      </c>
      <c r="I107">
        <f t="shared" si="21"/>
        <v>1.0320000000000003E-4</v>
      </c>
      <c r="J107">
        <f t="shared" si="21"/>
        <v>1.0339066240000003E-4</v>
      </c>
      <c r="N107" s="68"/>
      <c r="O107" s="66"/>
      <c r="P107" s="62"/>
      <c r="Q107" t="s">
        <v>39</v>
      </c>
      <c r="R107">
        <f t="shared" si="22"/>
        <v>3.4830000000000001E-4</v>
      </c>
      <c r="S107">
        <f t="shared" si="22"/>
        <v>3.4856806010000001E-4</v>
      </c>
      <c r="U107">
        <f t="shared" si="23"/>
        <v>3.4830000000000001E-4</v>
      </c>
      <c r="V107">
        <f t="shared" si="23"/>
        <v>3.4848701060000002E-4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G114" si="24">0.05*Y11+(1-0.05)*U11</f>
        <v>0</v>
      </c>
      <c r="G112">
        <f t="shared" si="24"/>
        <v>2.5999999999999999E-3</v>
      </c>
      <c r="H112">
        <f>AA11+W11</f>
        <v>2.057185</v>
      </c>
      <c r="I112">
        <f t="shared" ref="I112:J114" si="25">0.05*Y18+(1-0.05)*U18</f>
        <v>0</v>
      </c>
      <c r="J112">
        <f t="shared" si="25"/>
        <v>2.5999999999999999E-3</v>
      </c>
      <c r="K112">
        <f>AA18+W18</f>
        <v>1.982434</v>
      </c>
      <c r="L112">
        <f>0.05*X25+(1-0.05)*T25</f>
        <v>5.0500000000000002E-4</v>
      </c>
      <c r="M112">
        <f>AA25+W25</f>
        <v>3.7762519999999999</v>
      </c>
      <c r="P112" s="62" t="s">
        <v>37</v>
      </c>
      <c r="Q112" t="s">
        <v>36</v>
      </c>
      <c r="R112">
        <f t="shared" ref="R112:S114" si="26">0.1*Y11+(1-0.1)*U11</f>
        <v>0</v>
      </c>
      <c r="S112">
        <f t="shared" si="26"/>
        <v>2.5999999999999999E-3</v>
      </c>
      <c r="U112">
        <f t="shared" ref="U112:V114" si="27">0.1*Y18+(1-0.1)*U18</f>
        <v>0</v>
      </c>
      <c r="V112">
        <f t="shared" si="27"/>
        <v>2.5999999999999999E-3</v>
      </c>
      <c r="X112">
        <f>0.1*X25+(1-0.1)*T25</f>
        <v>1.01E-3</v>
      </c>
    </row>
    <row r="113" spans="2:25" x14ac:dyDescent="0.25">
      <c r="C113" s="63"/>
      <c r="D113" s="62"/>
      <c r="E113" t="s">
        <v>38</v>
      </c>
      <c r="F113">
        <f t="shared" si="24"/>
        <v>0</v>
      </c>
      <c r="G113">
        <f t="shared" si="24"/>
        <v>6.4850000000000004E-5</v>
      </c>
      <c r="H113">
        <f>AA12+W12</f>
        <v>2.0761209999999997</v>
      </c>
      <c r="I113">
        <f t="shared" si="25"/>
        <v>0</v>
      </c>
      <c r="J113">
        <f t="shared" si="25"/>
        <v>6.4850000000000004E-5</v>
      </c>
      <c r="K113">
        <f>AA19+W19</f>
        <v>1.9920230000000001</v>
      </c>
      <c r="P113" s="62"/>
      <c r="Q113" t="s">
        <v>38</v>
      </c>
      <c r="R113">
        <f t="shared" si="26"/>
        <v>0</v>
      </c>
      <c r="S113">
        <f t="shared" si="26"/>
        <v>6.4850000000000004E-5</v>
      </c>
      <c r="U113">
        <f t="shared" si="27"/>
        <v>0</v>
      </c>
      <c r="V113">
        <f t="shared" si="27"/>
        <v>6.4850000000000004E-5</v>
      </c>
    </row>
    <row r="114" spans="2:25" x14ac:dyDescent="0.25">
      <c r="C114" s="63"/>
      <c r="D114" s="62"/>
      <c r="E114" t="s">
        <v>39</v>
      </c>
      <c r="F114">
        <f t="shared" si="24"/>
        <v>0</v>
      </c>
      <c r="G114">
        <f t="shared" si="24"/>
        <v>4.879999999999999E-6</v>
      </c>
      <c r="H114">
        <f>AA13+W13</f>
        <v>2.11897</v>
      </c>
      <c r="I114">
        <f t="shared" si="25"/>
        <v>0</v>
      </c>
      <c r="J114">
        <f t="shared" si="25"/>
        <v>4.879999999999999E-6</v>
      </c>
      <c r="K114">
        <f>AA20+W20</f>
        <v>2.0795490000000001</v>
      </c>
      <c r="P114" s="62"/>
      <c r="Q114" t="s">
        <v>39</v>
      </c>
      <c r="R114">
        <f t="shared" si="26"/>
        <v>0</v>
      </c>
      <c r="S114">
        <f t="shared" si="26"/>
        <v>4.8799999999999999E-6</v>
      </c>
      <c r="U114">
        <f t="shared" si="27"/>
        <v>0</v>
      </c>
      <c r="V114">
        <f t="shared" si="27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G120" si="28">0.2*Y11+(1-0.2)*U11</f>
        <v>0</v>
      </c>
      <c r="G118">
        <f t="shared" si="28"/>
        <v>2.5999999999999999E-3</v>
      </c>
      <c r="I118">
        <f t="shared" ref="I118:J120" si="29">0.2*Y18+(1-0.2)*U18</f>
        <v>0</v>
      </c>
      <c r="J118">
        <f t="shared" si="29"/>
        <v>2.5999999999999999E-3</v>
      </c>
      <c r="L118">
        <f>0.2*X25+(1-0.2)*T25</f>
        <v>2.0200000000000001E-3</v>
      </c>
      <c r="P118" s="62" t="s">
        <v>41</v>
      </c>
      <c r="Q118" t="s">
        <v>36</v>
      </c>
      <c r="R118">
        <f t="shared" ref="R118:S120" si="30">0.3*Y11+(1-0.3)*U11</f>
        <v>0</v>
      </c>
      <c r="S118">
        <f t="shared" si="30"/>
        <v>2.5999999999999999E-3</v>
      </c>
      <c r="U118">
        <f t="shared" ref="U118:V120" si="31">0.3*Y18+(1-0.3)*U18</f>
        <v>0</v>
      </c>
      <c r="V118">
        <f t="shared" si="31"/>
        <v>2.5999999999999999E-3</v>
      </c>
      <c r="X118">
        <f>0.3*X25+(1-0.3)*T25</f>
        <v>3.0299999999999997E-3</v>
      </c>
    </row>
    <row r="119" spans="2:25" x14ac:dyDescent="0.25">
      <c r="C119" s="63"/>
      <c r="D119" s="62"/>
      <c r="E119" t="s">
        <v>38</v>
      </c>
      <c r="F119">
        <f t="shared" si="28"/>
        <v>0</v>
      </c>
      <c r="G119">
        <f t="shared" si="28"/>
        <v>6.4850000000000004E-5</v>
      </c>
      <c r="I119">
        <f t="shared" si="29"/>
        <v>0</v>
      </c>
      <c r="J119">
        <f t="shared" si="29"/>
        <v>6.4850000000000004E-5</v>
      </c>
      <c r="P119" s="62"/>
      <c r="Q119" t="s">
        <v>38</v>
      </c>
      <c r="R119">
        <f t="shared" si="30"/>
        <v>0</v>
      </c>
      <c r="S119">
        <f t="shared" si="30"/>
        <v>6.4850000000000004E-5</v>
      </c>
      <c r="U119">
        <f t="shared" si="31"/>
        <v>0</v>
      </c>
      <c r="V119">
        <f t="shared" si="31"/>
        <v>6.4850000000000004E-5</v>
      </c>
    </row>
    <row r="120" spans="2:25" x14ac:dyDescent="0.25">
      <c r="C120" s="63"/>
      <c r="D120" s="62"/>
      <c r="E120" t="s">
        <v>39</v>
      </c>
      <c r="F120">
        <f t="shared" si="28"/>
        <v>0</v>
      </c>
      <c r="G120">
        <f t="shared" si="28"/>
        <v>4.8800000000000007E-6</v>
      </c>
      <c r="I120">
        <f t="shared" si="29"/>
        <v>0</v>
      </c>
      <c r="J120">
        <f t="shared" si="29"/>
        <v>4.8800000000000007E-6</v>
      </c>
      <c r="P120" s="62"/>
      <c r="Q120" t="s">
        <v>39</v>
      </c>
      <c r="R120">
        <f t="shared" si="30"/>
        <v>0</v>
      </c>
      <c r="S120">
        <f t="shared" si="30"/>
        <v>4.879999999999999E-6</v>
      </c>
      <c r="U120">
        <f t="shared" si="31"/>
        <v>0</v>
      </c>
      <c r="V120">
        <f t="shared" si="31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2.5999999999999999E-3</v>
      </c>
      <c r="H125">
        <f>AE11+AA11+W11</f>
        <v>3.070227</v>
      </c>
      <c r="I125">
        <f t="shared" ref="I125:J127" si="33">(0.05*(1-0.05)+0.05*(1-0.05))*Y18+0.05*0.05*AC18+(1-0.05*(1-0.05)-0.05*(1-0.05)-0.05*0.05)*U18</f>
        <v>0</v>
      </c>
      <c r="J125">
        <f t="shared" si="33"/>
        <v>2.5999999999999999E-3</v>
      </c>
      <c r="K125">
        <f>AE18+AA18+W18</f>
        <v>2.9591430000000001</v>
      </c>
      <c r="L125">
        <f>(0.05*(1-0.05)+0.05*(1-0.05))*X25+0.05*0.05*AB25+(1-0.05*(1-0.05)-0.05*(1-0.05)-0.05*0.05)*T25</f>
        <v>9.5950024999999993E-4</v>
      </c>
      <c r="M125">
        <f>AE25+AA25+W25</f>
        <v>5.6855380000000002</v>
      </c>
      <c r="O125" s="66" t="s">
        <v>43</v>
      </c>
      <c r="P125" s="62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2.6000000000000003E-3</v>
      </c>
      <c r="U125">
        <f t="shared" ref="U125:V127" si="35">(0.1*0.9+0.1*0.9)*Y18+0.1*0.1*AC18+(1-0.1*0.9-0.1*0.9-0.1*0.1)*U18</f>
        <v>0</v>
      </c>
      <c r="V125">
        <f t="shared" si="35"/>
        <v>2.6000000000000003E-3</v>
      </c>
      <c r="X125">
        <f>(0.1*0.9+0.1*0.9)*X25+0.1*0.1*AB25+(1-0.1*0.9-0.1*0.9-0.1*0.1)*T25</f>
        <v>1.8180010000000001E-3</v>
      </c>
    </row>
    <row r="126" spans="2:25" x14ac:dyDescent="0.25">
      <c r="B126" s="63"/>
      <c r="C126" s="66"/>
      <c r="D126" s="62"/>
      <c r="E126" t="s">
        <v>38</v>
      </c>
      <c r="F126">
        <f t="shared" si="32"/>
        <v>0</v>
      </c>
      <c r="G126">
        <f t="shared" si="32"/>
        <v>6.4850000000000004E-5</v>
      </c>
      <c r="H126">
        <f>AE12+AA12+W12</f>
        <v>3.1088659999999999</v>
      </c>
      <c r="I126">
        <f t="shared" si="33"/>
        <v>0</v>
      </c>
      <c r="J126">
        <f t="shared" si="33"/>
        <v>6.4850000000000004E-5</v>
      </c>
      <c r="K126">
        <f>AE19+AA19+W19</f>
        <v>2.9891639999999997</v>
      </c>
      <c r="O126" s="66"/>
      <c r="P126" s="62"/>
      <c r="Q126" t="s">
        <v>38</v>
      </c>
      <c r="R126">
        <f t="shared" si="34"/>
        <v>0</v>
      </c>
      <c r="S126">
        <f t="shared" si="34"/>
        <v>6.4850000000000004E-5</v>
      </c>
      <c r="U126">
        <f t="shared" si="35"/>
        <v>0</v>
      </c>
      <c r="V126">
        <f t="shared" si="35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32"/>
        <v>0</v>
      </c>
      <c r="G127">
        <f t="shared" si="32"/>
        <v>4.8799999999999999E-6</v>
      </c>
      <c r="H127">
        <f>AE13+AA13+W13</f>
        <v>3.1684789999999996</v>
      </c>
      <c r="I127">
        <f t="shared" si="33"/>
        <v>0</v>
      </c>
      <c r="J127">
        <f t="shared" si="33"/>
        <v>4.8799999999999999E-6</v>
      </c>
      <c r="K127">
        <f>AE20+AA20+W20</f>
        <v>3.1044809999999998</v>
      </c>
      <c r="O127" s="66"/>
      <c r="P127" s="62"/>
      <c r="Q127" t="s">
        <v>39</v>
      </c>
      <c r="R127">
        <f t="shared" si="34"/>
        <v>0</v>
      </c>
      <c r="S127">
        <f t="shared" si="34"/>
        <v>4.8800000000000007E-6</v>
      </c>
      <c r="U127">
        <f t="shared" si="35"/>
        <v>0</v>
      </c>
      <c r="V127">
        <f t="shared" si="35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2.5999999999999999E-3</v>
      </c>
      <c r="I131">
        <f t="shared" ref="I131:J133" si="37">(0.2*0.8+0.2*0.8)*Y18+0.2*0.2*AC18+(1-0.2*0.8-0.2*0.8-0.2*0.2)*U18</f>
        <v>0</v>
      </c>
      <c r="J131">
        <f t="shared" si="37"/>
        <v>2.5999999999999999E-3</v>
      </c>
      <c r="L131">
        <f>(0.2*0.8+0.2*0.8)*X25+0.2*0.2*AB25+(1-0.2*0.8-0.2*0.8-0.2*0.2)*T25</f>
        <v>3.2320040000000006E-3</v>
      </c>
      <c r="O131" s="66" t="s">
        <v>45</v>
      </c>
      <c r="P131" s="62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2.5999999999999999E-3</v>
      </c>
      <c r="U131">
        <f t="shared" ref="U131:V133" si="39">(0.3*0.7+0.3*0.7)*Y18+0.3*0.3*AC18+(1-0.3*0.7-0.3*0.7-0.3*0.3)*U18</f>
        <v>0</v>
      </c>
      <c r="V131">
        <f t="shared" si="39"/>
        <v>2.5999999999999999E-3</v>
      </c>
      <c r="X131">
        <f>(0.3*0.7+0.3*0.7)*X25+0.3*0.3*AB25+(1-0.3*0.7-0.3*0.7-0.3*0.3)*T25</f>
        <v>4.2420089999999988E-3</v>
      </c>
    </row>
    <row r="132" spans="1:25" x14ac:dyDescent="0.25">
      <c r="B132" s="63"/>
      <c r="C132" s="66"/>
      <c r="D132" s="62"/>
      <c r="E132" t="s">
        <v>38</v>
      </c>
      <c r="F132">
        <f t="shared" si="36"/>
        <v>0</v>
      </c>
      <c r="G132">
        <f t="shared" si="36"/>
        <v>6.4850000000000004E-5</v>
      </c>
      <c r="I132">
        <f t="shared" si="37"/>
        <v>0</v>
      </c>
      <c r="J132">
        <f t="shared" si="37"/>
        <v>6.4850000000000004E-5</v>
      </c>
      <c r="O132" s="66"/>
      <c r="P132" s="62"/>
      <c r="Q132" t="s">
        <v>38</v>
      </c>
      <c r="R132">
        <f t="shared" si="38"/>
        <v>0</v>
      </c>
      <c r="S132">
        <f t="shared" si="38"/>
        <v>6.4850000000000004E-5</v>
      </c>
      <c r="U132">
        <f t="shared" si="39"/>
        <v>0</v>
      </c>
      <c r="V132">
        <f t="shared" si="3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36"/>
        <v>0</v>
      </c>
      <c r="G133">
        <f t="shared" si="36"/>
        <v>4.8799999999999999E-6</v>
      </c>
      <c r="I133">
        <f t="shared" si="37"/>
        <v>0</v>
      </c>
      <c r="J133">
        <f t="shared" si="37"/>
        <v>4.8799999999999999E-6</v>
      </c>
      <c r="O133" s="66"/>
      <c r="P133" s="62"/>
      <c r="Q133" t="s">
        <v>39</v>
      </c>
      <c r="R133">
        <f t="shared" si="38"/>
        <v>0</v>
      </c>
      <c r="S133">
        <f t="shared" si="38"/>
        <v>4.8800000000000007E-6</v>
      </c>
      <c r="U133">
        <f t="shared" si="39"/>
        <v>0</v>
      </c>
      <c r="V133">
        <f t="shared" si="3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3.2500000000000006E-7</v>
      </c>
      <c r="G138">
        <f t="shared" si="40"/>
        <v>2.6013124999999995E-3</v>
      </c>
      <c r="H138">
        <f>AI11+AE11+AA11+W11</f>
        <v>3.9496280000000001</v>
      </c>
      <c r="I138">
        <f t="shared" ref="I138:J140" si="41">3*0.05*(1-0.05)*(1-0.05)*Y18+3*0.05*0.05*(1-0.05)*AC18+0.05*0.05*0.05*AG18+(1-3*0.05*(1-0.05)*(1-0.05)-3*0.05*0.05*(1-0.05)-0.05*0.05*0.05)*U18</f>
        <v>3.2500000000000006E-7</v>
      </c>
      <c r="J138">
        <f t="shared" si="41"/>
        <v>2.6013124999999995E-3</v>
      </c>
      <c r="K138">
        <f>AI18+AE18+AA18+W18</f>
        <v>3.8227260000000003</v>
      </c>
      <c r="L138">
        <f>3*0.05*(1-0.05)*(1-0.05)*X25+3*0.05*0.05*(1-0.05)*AB25+0.05*0.05*0.05*AF25+(1-3*0.05*(1-0.05)*(1-0.05)-3*0.05*0.05*(1-0.05)-0.05*0.05*0.05)*T25</f>
        <v>1.3688257124999999E-3</v>
      </c>
      <c r="M138">
        <f>AI25+AE25+AA25+W25</f>
        <v>7.3372649999999995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2.6000000000000005E-6</v>
      </c>
      <c r="S138">
        <f t="shared" si="42"/>
        <v>2.6105E-3</v>
      </c>
      <c r="U138">
        <f t="shared" ref="U138:V140" si="43">3*0.1*(1-0.1)*(1-0.1)*Y18+3*0.1*0.1*(1-0.1)*AC18+0.1*0.1*0.1*AG18+(1-3*0.1*(1-0.1)*(1-0.1)-3*0.1*0.1*(1-0.1)-0.1*0.1*0.1)*U18</f>
        <v>2.6000000000000005E-6</v>
      </c>
      <c r="V138">
        <f t="shared" si="43"/>
        <v>2.6105E-3</v>
      </c>
      <c r="X138">
        <f>3*0.1*(1-0.1)*(1-0.1)*X25+3*0.1*0.1*(1-0.1)*AB25+0.1*0.1*0.1*AF25+(1-3*0.1*(1-0.1)*(1-0.1)-3*0.1*0.1*(1-0.1)-0.1*0.1*0.1)*T25</f>
        <v>2.4666027000000007E-3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40"/>
        <v>1.5375000000000003E-6</v>
      </c>
      <c r="G139">
        <f t="shared" si="40"/>
        <v>6.6441893749999989E-5</v>
      </c>
      <c r="H139">
        <f>AI12+AE12+AA12+W12</f>
        <v>4.0208940000000002</v>
      </c>
      <c r="I139">
        <f t="shared" si="41"/>
        <v>1.5375000000000003E-6</v>
      </c>
      <c r="J139">
        <f t="shared" si="41"/>
        <v>6.6441893749999989E-5</v>
      </c>
      <c r="K139">
        <f>AI19+AE19+AA19+W19</f>
        <v>3.8666</v>
      </c>
      <c r="N139" s="68"/>
      <c r="O139" s="66"/>
      <c r="P139" s="62"/>
      <c r="Q139" t="s">
        <v>38</v>
      </c>
      <c r="R139">
        <f t="shared" si="42"/>
        <v>1.2300000000000003E-5</v>
      </c>
      <c r="S139">
        <f t="shared" si="42"/>
        <v>7.7585150000000007E-5</v>
      </c>
      <c r="U139">
        <f t="shared" si="43"/>
        <v>1.2300000000000003E-5</v>
      </c>
      <c r="V139">
        <f t="shared" si="43"/>
        <v>7.7585150000000007E-5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40"/>
        <v>1.5375000000000003E-6</v>
      </c>
      <c r="G140">
        <f t="shared" si="40"/>
        <v>6.4168899999999996E-6</v>
      </c>
      <c r="H140">
        <f>AI13+AE13+AA13+W13</f>
        <v>4.0988280000000001</v>
      </c>
      <c r="I140">
        <f t="shared" si="41"/>
        <v>1.5375000000000003E-6</v>
      </c>
      <c r="J140">
        <f t="shared" si="41"/>
        <v>6.4168899999999996E-6</v>
      </c>
      <c r="K140">
        <f>AI20+AE20+AA20+W20</f>
        <v>4.0382459999999991</v>
      </c>
      <c r="N140" s="68"/>
      <c r="O140" s="66"/>
      <c r="P140" s="62"/>
      <c r="Q140" t="s">
        <v>39</v>
      </c>
      <c r="R140">
        <f t="shared" si="42"/>
        <v>1.2300000000000003E-5</v>
      </c>
      <c r="S140">
        <f t="shared" si="42"/>
        <v>1.7175120000000002E-5</v>
      </c>
      <c r="U140">
        <f t="shared" si="43"/>
        <v>1.2300000000000003E-5</v>
      </c>
      <c r="V140">
        <f t="shared" si="43"/>
        <v>1.7175120000000002E-5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2.0800000000000004E-5</v>
      </c>
      <c r="G144">
        <f t="shared" si="44"/>
        <v>2.6839999999999998E-3</v>
      </c>
      <c r="I144">
        <f t="shared" ref="I144:J146" si="45">3*0.2*(1-0.2)*(1-0.2)*Y18+3*0.2*0.2*(1-0.2)*AC18+0.2*0.2*0.2*AG18+(1-3*0.2*(1-0.2)*(1-0.2)-3*0.2*0.2*(1-0.2)-0.2*0.2*0.2)*U18</f>
        <v>2.0800000000000004E-5</v>
      </c>
      <c r="J144">
        <f t="shared" si="45"/>
        <v>2.6839999999999998E-3</v>
      </c>
      <c r="L144">
        <f>3*0.2*(1-0.2)*(1-0.2)*X25+3*0.2*0.2*(1-0.2)*AB25+0.2*0.2*0.2*AF25+(1-3*0.2*(1-0.2)*(1-0.2)-3*0.2*0.2*(1-0.2)-0.2*0.2*0.2)*T25</f>
        <v>3.9768096000000006E-3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7.0199999999999999E-5</v>
      </c>
      <c r="S144">
        <f t="shared" si="46"/>
        <v>2.8834999999999998E-3</v>
      </c>
      <c r="U144">
        <f t="shared" ref="U144:V146" si="47">3*0.3*(1-0.3)*(1-0.3)*Y18+3*0.3*0.3*(1-0.3)*AC18+0.3*0.3*0.3*AG18+(1-3*0.3*(1-0.3)*(1-0.3)-3*0.3*0.3*(1-0.3)-0.3*0.3*0.3)*U18</f>
        <v>7.0199999999999999E-5</v>
      </c>
      <c r="V144">
        <f t="shared" si="47"/>
        <v>2.8834999999999998E-3</v>
      </c>
      <c r="X144">
        <f>3*0.3*(1-0.3)*(1-0.3)*X25+3*0.3*0.3*(1-0.3)*AB25+0.3*0.3*0.3*AF25+(1-3*0.3*(1-0.3)*(1-0.3)-3*0.3*0.3*(1-0.3)-0.3*0.3*0.3)*T25</f>
        <v>4.7862188999999991E-3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44"/>
        <v>9.840000000000002E-5</v>
      </c>
      <c r="G145">
        <f t="shared" si="44"/>
        <v>1.667312E-4</v>
      </c>
      <c r="I145">
        <f t="shared" si="45"/>
        <v>9.840000000000002E-5</v>
      </c>
      <c r="J145">
        <f t="shared" si="45"/>
        <v>1.667312E-4</v>
      </c>
      <c r="N145" s="68"/>
      <c r="O145" s="66"/>
      <c r="P145" s="62"/>
      <c r="Q145" t="s">
        <v>38</v>
      </c>
      <c r="R145">
        <f t="shared" si="46"/>
        <v>3.321E-4</v>
      </c>
      <c r="S145">
        <f t="shared" si="46"/>
        <v>4.0869905000000002E-4</v>
      </c>
      <c r="U145">
        <f t="shared" si="47"/>
        <v>3.321E-4</v>
      </c>
      <c r="V145">
        <f t="shared" si="47"/>
        <v>4.0869905000000002E-4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44"/>
        <v>9.840000000000002E-5</v>
      </c>
      <c r="G146">
        <f t="shared" si="44"/>
        <v>1.0324096000000002E-4</v>
      </c>
      <c r="I146">
        <f t="shared" si="45"/>
        <v>9.840000000000002E-5</v>
      </c>
      <c r="J146">
        <f t="shared" si="45"/>
        <v>1.0324096000000002E-4</v>
      </c>
      <c r="N146" s="68"/>
      <c r="O146" s="66"/>
      <c r="P146" s="62"/>
      <c r="Q146" t="s">
        <v>39</v>
      </c>
      <c r="R146">
        <f t="shared" si="46"/>
        <v>3.321E-4</v>
      </c>
      <c r="S146">
        <f t="shared" si="46"/>
        <v>3.3684824000000001E-4</v>
      </c>
      <c r="U146">
        <f t="shared" si="47"/>
        <v>3.321E-4</v>
      </c>
      <c r="V146">
        <f t="shared" si="47"/>
        <v>3.3684824000000001E-4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G153" si="48">0.05*G32+(1-0.05)*C32</f>
        <v>0</v>
      </c>
      <c r="G151">
        <f t="shared" si="48"/>
        <v>2.5999999999999999E-3</v>
      </c>
      <c r="H151">
        <f>I32++E32</f>
        <v>2.0198160000000001</v>
      </c>
      <c r="I151">
        <f t="shared" ref="I151:J153" si="49">0.05*G39+(1-0.05)*C39</f>
        <v>0</v>
      </c>
      <c r="J151">
        <f t="shared" si="49"/>
        <v>2.5999999999999999E-3</v>
      </c>
      <c r="K151">
        <f>I39+E39</f>
        <v>1.958494</v>
      </c>
      <c r="L151">
        <f>0.05*F46+(1-0.05)*B46</f>
        <v>1.73E-6</v>
      </c>
      <c r="M151">
        <f>I46+E46</f>
        <v>3.7855499999999997</v>
      </c>
      <c r="P151" s="62" t="s">
        <v>37</v>
      </c>
      <c r="Q151" t="s">
        <v>36</v>
      </c>
      <c r="R151">
        <f t="shared" ref="R151:S153" si="50">0.1*G32+(1-0.1)*C32</f>
        <v>0</v>
      </c>
      <c r="S151">
        <f t="shared" si="50"/>
        <v>2.5999999999999999E-3</v>
      </c>
      <c r="U151">
        <f t="shared" ref="U151:V153" si="51">0.1*G39+(1-0.1)*C39</f>
        <v>0</v>
      </c>
      <c r="V151">
        <f t="shared" si="51"/>
        <v>2.5999999999999999E-3</v>
      </c>
      <c r="X151">
        <f>0.1*F46+(1-0.1)*B46</f>
        <v>1.7600000000000001E-6</v>
      </c>
    </row>
    <row r="152" spans="1:25" x14ac:dyDescent="0.25">
      <c r="C152" s="63"/>
      <c r="D152" s="62"/>
      <c r="E152" t="s">
        <v>38</v>
      </c>
      <c r="F152">
        <f t="shared" si="48"/>
        <v>0</v>
      </c>
      <c r="G152">
        <f t="shared" si="48"/>
        <v>1.964E-4</v>
      </c>
      <c r="H152">
        <f>I33++E33</f>
        <v>2.101985</v>
      </c>
      <c r="I152">
        <f t="shared" si="49"/>
        <v>0</v>
      </c>
      <c r="J152">
        <f t="shared" si="49"/>
        <v>1.964E-4</v>
      </c>
      <c r="K152">
        <f>I40+E40</f>
        <v>1.983498</v>
      </c>
      <c r="P152" s="62"/>
      <c r="Q152" t="s">
        <v>38</v>
      </c>
      <c r="R152">
        <f t="shared" si="50"/>
        <v>0</v>
      </c>
      <c r="S152">
        <f t="shared" si="50"/>
        <v>1.964E-4</v>
      </c>
      <c r="U152">
        <f t="shared" si="51"/>
        <v>0</v>
      </c>
      <c r="V152">
        <f t="shared" si="51"/>
        <v>1.964E-4</v>
      </c>
    </row>
    <row r="153" spans="1:25" x14ac:dyDescent="0.25">
      <c r="C153" s="63"/>
      <c r="D153" s="62"/>
      <c r="E153" t="s">
        <v>39</v>
      </c>
      <c r="F153">
        <f t="shared" si="48"/>
        <v>0</v>
      </c>
      <c r="G153">
        <f t="shared" si="48"/>
        <v>4.0899999999999991E-5</v>
      </c>
      <c r="H153">
        <f>I34++E34</f>
        <v>2.1082229999999997</v>
      </c>
      <c r="I153">
        <f t="shared" si="49"/>
        <v>0</v>
      </c>
      <c r="J153">
        <f t="shared" si="49"/>
        <v>4.0899999999999991E-5</v>
      </c>
      <c r="K153">
        <f>I41+E41</f>
        <v>2.02379</v>
      </c>
      <c r="P153" s="62"/>
      <c r="Q153" t="s">
        <v>39</v>
      </c>
      <c r="R153">
        <f t="shared" si="50"/>
        <v>0</v>
      </c>
      <c r="S153">
        <f t="shared" si="50"/>
        <v>4.0900000000000005E-5</v>
      </c>
      <c r="U153">
        <f t="shared" si="51"/>
        <v>0</v>
      </c>
      <c r="V153">
        <f t="shared" si="51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G159" si="52">0.2*G32+(1-0.2)*C32</f>
        <v>0</v>
      </c>
      <c r="G157">
        <f t="shared" si="52"/>
        <v>2.5999999999999999E-3</v>
      </c>
      <c r="I157">
        <f t="shared" ref="I157:J159" si="53">0.2*G39+(1-0.2)*C39</f>
        <v>0</v>
      </c>
      <c r="J157">
        <f t="shared" si="53"/>
        <v>2.5999999999999999E-3</v>
      </c>
      <c r="L157">
        <f>0.2*F46+(1-0.2)*B46</f>
        <v>1.8200000000000002E-6</v>
      </c>
      <c r="P157" s="62" t="s">
        <v>41</v>
      </c>
      <c r="Q157" t="s">
        <v>36</v>
      </c>
      <c r="R157">
        <f t="shared" ref="R157:S159" si="54">0.3*G32+(1-0.3)*C32</f>
        <v>0</v>
      </c>
      <c r="S157">
        <f t="shared" si="54"/>
        <v>2.5999999999999999E-3</v>
      </c>
      <c r="U157">
        <f t="shared" ref="U157:V159" si="55">0.3*G39+(1-0.3)*C39</f>
        <v>0</v>
      </c>
      <c r="V157">
        <f t="shared" si="55"/>
        <v>2.5999999999999999E-3</v>
      </c>
      <c r="X157">
        <f>0.3*F46+(1-0.3)*B46</f>
        <v>1.88E-6</v>
      </c>
    </row>
    <row r="158" spans="1:25" x14ac:dyDescent="0.25">
      <c r="C158" s="63"/>
      <c r="D158" s="62"/>
      <c r="E158" t="s">
        <v>38</v>
      </c>
      <c r="F158">
        <f t="shared" si="52"/>
        <v>0</v>
      </c>
      <c r="G158">
        <f t="shared" si="52"/>
        <v>1.964E-4</v>
      </c>
      <c r="I158">
        <f t="shared" si="53"/>
        <v>0</v>
      </c>
      <c r="J158">
        <f t="shared" si="53"/>
        <v>1.964E-4</v>
      </c>
      <c r="P158" s="62"/>
      <c r="Q158" t="s">
        <v>38</v>
      </c>
      <c r="R158">
        <f t="shared" si="54"/>
        <v>0</v>
      </c>
      <c r="S158">
        <f t="shared" si="54"/>
        <v>1.964E-4</v>
      </c>
      <c r="U158">
        <f t="shared" si="55"/>
        <v>0</v>
      </c>
      <c r="V158">
        <f t="shared" si="55"/>
        <v>1.964E-4</v>
      </c>
    </row>
    <row r="159" spans="1:25" x14ac:dyDescent="0.25">
      <c r="C159" s="63"/>
      <c r="D159" s="62"/>
      <c r="E159" t="s">
        <v>39</v>
      </c>
      <c r="F159">
        <f t="shared" si="52"/>
        <v>0</v>
      </c>
      <c r="G159">
        <f t="shared" si="52"/>
        <v>4.0899999999999998E-5</v>
      </c>
      <c r="I159">
        <f t="shared" si="53"/>
        <v>0</v>
      </c>
      <c r="J159">
        <f t="shared" si="53"/>
        <v>4.0899999999999998E-5</v>
      </c>
      <c r="P159" s="62"/>
      <c r="Q159" t="s">
        <v>39</v>
      </c>
      <c r="R159">
        <f t="shared" si="54"/>
        <v>0</v>
      </c>
      <c r="S159">
        <f t="shared" si="54"/>
        <v>4.0899999999999991E-5</v>
      </c>
      <c r="U159">
        <f t="shared" si="55"/>
        <v>0</v>
      </c>
      <c r="V159">
        <f t="shared" si="55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2.5999999999999999E-3</v>
      </c>
      <c r="H164">
        <f>M32+I32+E32</f>
        <v>3.0304820000000001</v>
      </c>
      <c r="I164">
        <f t="shared" ref="I164:J166" si="57">(0.05*(1-0.05)+0.05*(1-0.05))*G39+0.05*0.05*K39+(1-0.05*(1-0.05)-0.05*(1-0.05)-0.05*0.05)*C39</f>
        <v>0</v>
      </c>
      <c r="J164">
        <f t="shared" si="57"/>
        <v>2.5999999999999999E-3</v>
      </c>
      <c r="K164">
        <f>M39+I39+E39</f>
        <v>2.9404979999999998</v>
      </c>
      <c r="L164">
        <f>(0.05*(1-0.05)+0.05*(1-0.05))*F46+0.05*0.05*J46+(1-0.05*(1-0.05)-0.05*(1-0.05)-0.05*0.05)*B46</f>
        <v>1.7605000000000001E-6</v>
      </c>
      <c r="M164">
        <f>M46+I46+E46</f>
        <v>5.6564490000000003</v>
      </c>
      <c r="O164" s="66" t="s">
        <v>43</v>
      </c>
      <c r="P164" s="62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2.6000000000000003E-3</v>
      </c>
      <c r="U164">
        <f t="shared" ref="U164:V166" si="59">(0.1*0.9+0.1*0.9)*G39+0.1*0.1*K39+(1-0.1*0.9-0.1*0.9-0.1*0.1)*C39</f>
        <v>0</v>
      </c>
      <c r="V164">
        <f t="shared" si="59"/>
        <v>2.6000000000000003E-3</v>
      </c>
      <c r="X164">
        <f>(0.1*0.9+0.1*0.9)*F46+0.1*0.1*J46+(1-0.1*0.9-0.1*0.9-0.1*0.1)*B46</f>
        <v>1.8220000000000001E-6</v>
      </c>
    </row>
    <row r="165" spans="2:25" x14ac:dyDescent="0.25">
      <c r="B165" s="63"/>
      <c r="C165" s="66"/>
      <c r="D165" s="62"/>
      <c r="E165" t="s">
        <v>38</v>
      </c>
      <c r="F165">
        <f t="shared" si="56"/>
        <v>0</v>
      </c>
      <c r="G165">
        <f t="shared" si="56"/>
        <v>1.964E-4</v>
      </c>
      <c r="H165">
        <f>M33+I33+E33</f>
        <v>3.1463739999999998</v>
      </c>
      <c r="I165">
        <f t="shared" si="57"/>
        <v>0</v>
      </c>
      <c r="J165">
        <f t="shared" si="57"/>
        <v>1.964E-4</v>
      </c>
      <c r="K165">
        <f>M40+I40+E40</f>
        <v>2.9847399999999999</v>
      </c>
      <c r="O165" s="66"/>
      <c r="P165" s="62"/>
      <c r="Q165" t="s">
        <v>38</v>
      </c>
      <c r="R165">
        <f t="shared" si="58"/>
        <v>0</v>
      </c>
      <c r="S165">
        <f t="shared" si="58"/>
        <v>1.964E-4</v>
      </c>
      <c r="U165">
        <f t="shared" si="59"/>
        <v>0</v>
      </c>
      <c r="V165">
        <f t="shared" si="59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56"/>
        <v>0</v>
      </c>
      <c r="G166">
        <f t="shared" si="56"/>
        <v>4.0899999999999998E-5</v>
      </c>
      <c r="H166">
        <f>M34+I34+E34</f>
        <v>3.1633069999999996</v>
      </c>
      <c r="I166">
        <f t="shared" si="57"/>
        <v>0</v>
      </c>
      <c r="J166">
        <f t="shared" si="57"/>
        <v>4.0899999999999998E-5</v>
      </c>
      <c r="K166">
        <f>M41+I41+E41</f>
        <v>3.049922</v>
      </c>
      <c r="O166" s="66"/>
      <c r="P166" s="62"/>
      <c r="Q166" t="s">
        <v>39</v>
      </c>
      <c r="R166">
        <f t="shared" si="58"/>
        <v>0</v>
      </c>
      <c r="S166">
        <f t="shared" si="58"/>
        <v>4.0900000000000005E-5</v>
      </c>
      <c r="U166">
        <f t="shared" si="59"/>
        <v>0</v>
      </c>
      <c r="V166">
        <f t="shared" si="59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2.5999999999999999E-3</v>
      </c>
      <c r="I170">
        <f t="shared" ref="I170:J172" si="61">(0.2*0.8+0.2*0.8)*G39+0.2*0.2*K39+(1-0.2*0.8-0.2*0.8-0.2*0.2)*C39</f>
        <v>0</v>
      </c>
      <c r="J170">
        <f t="shared" si="61"/>
        <v>2.5999999999999999E-3</v>
      </c>
      <c r="L170">
        <f>(0.2*0.8+0.2*0.8)*F46+0.2*0.2*J46+(1-0.2*0.8-0.2*0.8-0.2*0.2)*B46</f>
        <v>1.9479999999999998E-6</v>
      </c>
      <c r="O170" s="66" t="s">
        <v>45</v>
      </c>
      <c r="P170" s="62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2.5999999999999999E-3</v>
      </c>
      <c r="U170">
        <f t="shared" ref="U170:V172" si="63">(0.3*0.7+0.3*0.7)*G39+0.3*0.3*K39+(1-0.3*0.7-0.3*0.7-0.3*0.3)*C39</f>
        <v>0</v>
      </c>
      <c r="V170">
        <f t="shared" si="63"/>
        <v>2.5999999999999999E-3</v>
      </c>
      <c r="X170">
        <f>(0.3*0.7+0.3*0.7)*F46+0.3*0.3*J46+(1-0.3*0.7-0.3*0.7-0.3*0.3)*B46</f>
        <v>2.0780000000000003E-6</v>
      </c>
    </row>
    <row r="171" spans="2:25" x14ac:dyDescent="0.25">
      <c r="B171" s="63"/>
      <c r="C171" s="66"/>
      <c r="D171" s="62"/>
      <c r="E171" t="s">
        <v>38</v>
      </c>
      <c r="F171">
        <f t="shared" si="60"/>
        <v>0</v>
      </c>
      <c r="G171">
        <f t="shared" si="60"/>
        <v>1.964E-4</v>
      </c>
      <c r="I171">
        <f t="shared" si="61"/>
        <v>0</v>
      </c>
      <c r="J171">
        <f t="shared" si="61"/>
        <v>1.964E-4</v>
      </c>
      <c r="O171" s="66"/>
      <c r="P171" s="62"/>
      <c r="Q171" t="s">
        <v>38</v>
      </c>
      <c r="R171">
        <f t="shared" si="62"/>
        <v>0</v>
      </c>
      <c r="S171">
        <f t="shared" si="62"/>
        <v>1.964E-4</v>
      </c>
      <c r="U171">
        <f t="shared" si="63"/>
        <v>0</v>
      </c>
      <c r="V171">
        <f t="shared" si="63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60"/>
        <v>0</v>
      </c>
      <c r="G172">
        <f t="shared" si="60"/>
        <v>4.0899999999999998E-5</v>
      </c>
      <c r="I172">
        <f t="shared" si="61"/>
        <v>0</v>
      </c>
      <c r="J172">
        <f t="shared" si="61"/>
        <v>4.0899999999999998E-5</v>
      </c>
      <c r="O172" s="66"/>
      <c r="P172" s="62"/>
      <c r="Q172" t="s">
        <v>39</v>
      </c>
      <c r="R172">
        <f t="shared" si="62"/>
        <v>0</v>
      </c>
      <c r="S172">
        <f t="shared" si="62"/>
        <v>4.0900000000000005E-5</v>
      </c>
      <c r="U172">
        <f t="shared" si="63"/>
        <v>0</v>
      </c>
      <c r="V172">
        <f t="shared" si="63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3.2500000000000006E-7</v>
      </c>
      <c r="G177">
        <f t="shared" si="64"/>
        <v>2.6013124999999995E-3</v>
      </c>
      <c r="H177">
        <f>Q32+M32+I32+E32</f>
        <v>3.928388</v>
      </c>
      <c r="I177">
        <f t="shared" ref="I177:J179" si="65">3*0.05*(1-0.05)*(1-0.05)*G39+3*0.05*0.05*(1-0.05)*K39+0.05*0.05*0.05*O39+(1-3*0.05*(1-0.05)*(1-0.05)-3*0.05*0.05*(1-0.05)-0.05*0.05*0.05)*C39</f>
        <v>3.2500000000000006E-7</v>
      </c>
      <c r="J177">
        <f t="shared" si="65"/>
        <v>2.6013124999999995E-3</v>
      </c>
      <c r="K177">
        <f>Q39+M39+I39+E39</f>
        <v>3.806063</v>
      </c>
      <c r="L177">
        <f>3*0.05*(1-0.05)*(1-0.05)*F46+3*0.05*0.05*(1-0.05)*J46+0.05*0.05*0.05*N46+(1-3*0.05*(1-0.05)*(1-0.05)-3*0.05*0.05*(1-0.05)-0.05*0.05*0.05)*B46</f>
        <v>3.1784875000000001E-6</v>
      </c>
      <c r="M177">
        <f>Q46+M46+I46+E46</f>
        <v>7.288373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2.6000000000000005E-6</v>
      </c>
      <c r="S177">
        <f t="shared" si="66"/>
        <v>2.6105E-3</v>
      </c>
      <c r="U177">
        <f t="shared" ref="U177:V179" si="67">3*0.1*(1-0.1)*(1-0.1)*G39+3*0.1*0.1*(1-0.1)*K39+0.1*0.1*0.1*O39+(1-3*0.1*(1-0.1)*(1-0.1)-3*0.1*0.1*(1-0.1)-0.1*0.1*0.1)*C39</f>
        <v>2.6000000000000005E-6</v>
      </c>
      <c r="V177">
        <f t="shared" si="67"/>
        <v>2.6105E-3</v>
      </c>
      <c r="X177">
        <f>3*0.1*(1-0.1)*(1-0.1)*F46+3*0.1*0.1*(1-0.1)*J46+0.1*0.1*0.1*N46+(1-3*0.1*(1-0.1)*(1-0.1)-3*0.1*0.1*(1-0.1)-0.1*0.1*0.1)*B46</f>
        <v>1.2981900000000004E-5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64"/>
        <v>1.3125000000000004E-6</v>
      </c>
      <c r="G178">
        <f t="shared" si="64"/>
        <v>1.9790044999999998E-4</v>
      </c>
      <c r="H178">
        <f>Q33+M33+I33+E33</f>
        <v>4.0622889999999998</v>
      </c>
      <c r="I178">
        <f t="shared" si="65"/>
        <v>1.3125000000000004E-6</v>
      </c>
      <c r="J178">
        <f t="shared" si="65"/>
        <v>1.9790044999999998E-4</v>
      </c>
      <c r="K178">
        <f>Q40+M40+I40+E40</f>
        <v>3.8608189999999998</v>
      </c>
      <c r="N178" s="68"/>
      <c r="O178" s="66"/>
      <c r="P178" s="62"/>
      <c r="Q178" t="s">
        <v>38</v>
      </c>
      <c r="R178">
        <f t="shared" si="66"/>
        <v>1.0500000000000003E-5</v>
      </c>
      <c r="S178">
        <f t="shared" si="66"/>
        <v>2.084036E-4</v>
      </c>
      <c r="U178">
        <f t="shared" si="67"/>
        <v>1.0500000000000003E-5</v>
      </c>
      <c r="V178">
        <f t="shared" si="67"/>
        <v>2.084036E-4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64"/>
        <v>1.3625000000000003E-6</v>
      </c>
      <c r="G179">
        <f t="shared" si="64"/>
        <v>4.2307387499999997E-5</v>
      </c>
      <c r="H179">
        <f>Q34+M34+I34+E34</f>
        <v>4.0869479999999996</v>
      </c>
      <c r="I179">
        <f t="shared" si="65"/>
        <v>1.3625000000000003E-6</v>
      </c>
      <c r="J179">
        <f t="shared" si="65"/>
        <v>4.2307387499999997E-5</v>
      </c>
      <c r="K179">
        <f>Q41+M41+I41+E41</f>
        <v>3.9929809999999999</v>
      </c>
      <c r="N179" s="68"/>
      <c r="O179" s="66"/>
      <c r="P179" s="62"/>
      <c r="Q179" t="s">
        <v>39</v>
      </c>
      <c r="R179">
        <f t="shared" si="66"/>
        <v>1.0900000000000002E-5</v>
      </c>
      <c r="S179">
        <f t="shared" si="66"/>
        <v>5.21591E-5</v>
      </c>
      <c r="U179">
        <f t="shared" si="67"/>
        <v>1.0900000000000002E-5</v>
      </c>
      <c r="V179">
        <f t="shared" si="67"/>
        <v>5.21591E-5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2.0800000000000004E-5</v>
      </c>
      <c r="G183">
        <f t="shared" si="68"/>
        <v>2.6839999999999998E-3</v>
      </c>
      <c r="I183">
        <f t="shared" ref="I183:J185" si="69">3*0.2*(1-0.2)*(1-0.2)*G39+3*0.2*0.2*(1-0.2)*K39+0.2*0.2*0.2*O39+(1-3*0.2*(1-0.2)*(1-0.2)-3*0.2*0.2*(1-0.2)-0.2*0.2*0.2)*C39</f>
        <v>2.0800000000000004E-5</v>
      </c>
      <c r="J183">
        <f t="shared" si="69"/>
        <v>2.6839999999999998E-3</v>
      </c>
      <c r="L183">
        <f>3*0.2*(1-0.2)*(1-0.2)*F46+3*0.2*0.2*(1-0.2)*J46+0.2*0.2*0.2*N46+(1-3*0.2*(1-0.2)*(1-0.2)-3*0.2*0.2*(1-0.2)-0.2*0.2*0.2)*B46</f>
        <v>9.0851200000000029E-5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7.0199999999999999E-5</v>
      </c>
      <c r="S183">
        <f t="shared" si="70"/>
        <v>2.8834999999999998E-3</v>
      </c>
      <c r="U183">
        <f t="shared" ref="U183:V185" si="71">3*0.3*(1-0.3)*(1-0.3)*G39+3*0.3*0.3*(1-0.3)*K39+0.3*0.3*0.3*O39+(1-3*0.3*(1-0.3)*(1-0.3)-3*0.3*0.3*(1-0.3)-0.3*0.3*0.3)*C39</f>
        <v>7.0199999999999999E-5</v>
      </c>
      <c r="V183">
        <f t="shared" si="71"/>
        <v>2.8834999999999998E-3</v>
      </c>
      <c r="X183">
        <f>3*0.3*(1-0.3)*(1-0.3)*F46+3*0.3*0.3*(1-0.3)*J46+0.3*0.3*0.3*N46+(1-3*0.3*(1-0.3)*(1-0.3)-3*0.3*0.3*(1-0.3)-0.3*0.3*0.3)*B46</f>
        <v>3.0188330000000002E-4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68"/>
        <v>8.4000000000000022E-5</v>
      </c>
      <c r="G184">
        <f t="shared" si="68"/>
        <v>2.9242880000000001E-4</v>
      </c>
      <c r="I184">
        <f t="shared" si="69"/>
        <v>8.4000000000000022E-5</v>
      </c>
      <c r="J184">
        <f t="shared" si="69"/>
        <v>2.9242880000000001E-4</v>
      </c>
      <c r="N184" s="68"/>
      <c r="O184" s="66"/>
      <c r="P184" s="62"/>
      <c r="Q184" t="s">
        <v>38</v>
      </c>
      <c r="R184">
        <f t="shared" si="70"/>
        <v>2.8350000000000001E-4</v>
      </c>
      <c r="S184">
        <f t="shared" si="70"/>
        <v>5.2049720000000004E-4</v>
      </c>
      <c r="U184">
        <f t="shared" si="71"/>
        <v>2.8350000000000001E-4</v>
      </c>
      <c r="V184">
        <f t="shared" si="71"/>
        <v>5.2049720000000004E-4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68"/>
        <v>8.7200000000000019E-5</v>
      </c>
      <c r="G185">
        <f t="shared" si="68"/>
        <v>1.3097280000000001E-4</v>
      </c>
      <c r="I185">
        <f t="shared" si="69"/>
        <v>8.7200000000000019E-5</v>
      </c>
      <c r="J185">
        <f t="shared" si="69"/>
        <v>1.3097280000000001E-4</v>
      </c>
      <c r="N185" s="68"/>
      <c r="O185" s="66"/>
      <c r="P185" s="62"/>
      <c r="Q185" t="s">
        <v>39</v>
      </c>
      <c r="R185">
        <f t="shared" si="70"/>
        <v>2.943E-4</v>
      </c>
      <c r="S185">
        <f t="shared" si="70"/>
        <v>3.4489569999999998E-4</v>
      </c>
      <c r="U185">
        <f t="shared" si="71"/>
        <v>2.943E-4</v>
      </c>
      <c r="V185">
        <f t="shared" si="71"/>
        <v>3.4489569999999998E-4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G192" si="72">0.05*Y32+(1-0.05)*U32</f>
        <v>0</v>
      </c>
      <c r="G190">
        <f t="shared" si="72"/>
        <v>2.5999999999999999E-3</v>
      </c>
      <c r="H190">
        <f>AA32+W32</f>
        <v>2.0472359999999998</v>
      </c>
      <c r="I190">
        <f t="shared" ref="I190:J192" si="73">0.05*Y39+(1-0.05)*U39</f>
        <v>0</v>
      </c>
      <c r="J190">
        <f t="shared" si="73"/>
        <v>2.5999999999999999E-3</v>
      </c>
      <c r="K190">
        <f>AA39+W39</f>
        <v>1.958334</v>
      </c>
      <c r="L190">
        <f>0.05*X46+(1-0.05)*T46</f>
        <v>3.8744999999999996E-5</v>
      </c>
      <c r="M190">
        <f>AA46+W46</f>
        <v>3.713333</v>
      </c>
      <c r="P190" s="62" t="s">
        <v>37</v>
      </c>
      <c r="Q190" t="s">
        <v>36</v>
      </c>
      <c r="R190">
        <f t="shared" ref="R190:S192" si="74">0.1*Y32+(1-0.1)*U32</f>
        <v>0</v>
      </c>
      <c r="S190">
        <f t="shared" si="74"/>
        <v>2.5999999999999999E-3</v>
      </c>
      <c r="U190">
        <f t="shared" ref="U190:V192" si="75">0.1*Y39+(1-0.1)*U39</f>
        <v>0</v>
      </c>
      <c r="V190">
        <f t="shared" si="75"/>
        <v>2.5999999999999999E-3</v>
      </c>
      <c r="X190">
        <f>0.1*X46+(1-0.1)*T46</f>
        <v>3.909E-5</v>
      </c>
    </row>
    <row r="191" spans="1:25" x14ac:dyDescent="0.25">
      <c r="C191" s="63"/>
      <c r="D191" s="62"/>
      <c r="E191" t="s">
        <v>38</v>
      </c>
      <c r="F191">
        <f t="shared" si="72"/>
        <v>0</v>
      </c>
      <c r="G191">
        <f t="shared" si="72"/>
        <v>5.0279999999999997E-4</v>
      </c>
      <c r="H191">
        <f>AA33+W33</f>
        <v>2.149006</v>
      </c>
      <c r="I191">
        <f t="shared" si="73"/>
        <v>0</v>
      </c>
      <c r="J191">
        <f t="shared" si="73"/>
        <v>5.0279999999999997E-4</v>
      </c>
      <c r="K191">
        <f>AA40+W40</f>
        <v>2.0328010000000001</v>
      </c>
      <c r="P191" s="62"/>
      <c r="Q191" t="s">
        <v>38</v>
      </c>
      <c r="R191">
        <f t="shared" si="74"/>
        <v>0</v>
      </c>
      <c r="S191">
        <f t="shared" si="74"/>
        <v>5.0279999999999997E-4</v>
      </c>
      <c r="U191">
        <f t="shared" si="75"/>
        <v>0</v>
      </c>
      <c r="V191">
        <f t="shared" si="75"/>
        <v>5.0279999999999997E-4</v>
      </c>
    </row>
    <row r="192" spans="1:25" x14ac:dyDescent="0.25">
      <c r="C192" s="63"/>
      <c r="D192" s="62"/>
      <c r="E192" t="s">
        <v>39</v>
      </c>
      <c r="F192">
        <f t="shared" si="72"/>
        <v>0</v>
      </c>
      <c r="G192">
        <f t="shared" si="72"/>
        <v>2.0459999999999999E-4</v>
      </c>
      <c r="H192">
        <f>AA34+W34</f>
        <v>2.1531450000000003</v>
      </c>
      <c r="I192">
        <f t="shared" si="73"/>
        <v>0</v>
      </c>
      <c r="J192">
        <f t="shared" si="73"/>
        <v>2.0459999999999999E-4</v>
      </c>
      <c r="K192">
        <f>AA41+W41</f>
        <v>2.0286790000000003</v>
      </c>
      <c r="P192" s="62"/>
      <c r="Q192" t="s">
        <v>39</v>
      </c>
      <c r="R192">
        <f t="shared" si="74"/>
        <v>0</v>
      </c>
      <c r="S192">
        <f t="shared" si="74"/>
        <v>2.0460000000000001E-4</v>
      </c>
      <c r="U192">
        <f t="shared" si="75"/>
        <v>0</v>
      </c>
      <c r="V192">
        <f t="shared" si="75"/>
        <v>2.0460000000000001E-4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G198" si="76">0.2*Y32+(1-0.2)*U32</f>
        <v>0</v>
      </c>
      <c r="G196">
        <f t="shared" si="76"/>
        <v>2.5999999999999999E-3</v>
      </c>
      <c r="I196">
        <f t="shared" ref="I196:J198" si="77">0.2*Y39+(1-0.2)*U39</f>
        <v>0</v>
      </c>
      <c r="J196">
        <f t="shared" si="77"/>
        <v>2.5999999999999999E-3</v>
      </c>
      <c r="L196">
        <f>0.2*X46+(1-0.2)*T46</f>
        <v>3.9780000000000002E-5</v>
      </c>
      <c r="P196" s="62" t="s">
        <v>41</v>
      </c>
      <c r="Q196" t="s">
        <v>36</v>
      </c>
      <c r="R196">
        <f t="shared" ref="R196:S198" si="78">0.3*Y32+(1-0.3)*U32</f>
        <v>0</v>
      </c>
      <c r="S196">
        <f t="shared" si="78"/>
        <v>2.5999999999999999E-3</v>
      </c>
      <c r="U196">
        <f t="shared" ref="U196:V198" si="79">0.3*Y39+(1-0.3)*U39</f>
        <v>0</v>
      </c>
      <c r="V196">
        <f t="shared" si="79"/>
        <v>2.5999999999999999E-3</v>
      </c>
      <c r="X196">
        <f>0.3*X46+(1-0.3)*T46</f>
        <v>4.0469999999999997E-5</v>
      </c>
    </row>
    <row r="197" spans="2:25" x14ac:dyDescent="0.25">
      <c r="C197" s="63"/>
      <c r="D197" s="62"/>
      <c r="E197" t="s">
        <v>38</v>
      </c>
      <c r="F197">
        <f t="shared" si="76"/>
        <v>0</v>
      </c>
      <c r="G197">
        <f t="shared" si="76"/>
        <v>5.0279999999999997E-4</v>
      </c>
      <c r="I197">
        <f t="shared" si="77"/>
        <v>0</v>
      </c>
      <c r="J197">
        <f t="shared" si="77"/>
        <v>5.0279999999999997E-4</v>
      </c>
      <c r="P197" s="62"/>
      <c r="Q197" t="s">
        <v>38</v>
      </c>
      <c r="R197">
        <f t="shared" si="78"/>
        <v>0</v>
      </c>
      <c r="S197">
        <f t="shared" si="78"/>
        <v>5.0279999999999997E-4</v>
      </c>
      <c r="U197">
        <f t="shared" si="79"/>
        <v>0</v>
      </c>
      <c r="V197">
        <f t="shared" si="79"/>
        <v>5.0279999999999997E-4</v>
      </c>
    </row>
    <row r="198" spans="2:25" x14ac:dyDescent="0.25">
      <c r="C198" s="63"/>
      <c r="D198" s="62"/>
      <c r="E198" t="s">
        <v>39</v>
      </c>
      <c r="F198">
        <f t="shared" si="76"/>
        <v>0</v>
      </c>
      <c r="G198">
        <f t="shared" si="76"/>
        <v>2.0460000000000004E-4</v>
      </c>
      <c r="I198">
        <f t="shared" si="77"/>
        <v>0</v>
      </c>
      <c r="J198">
        <f t="shared" si="77"/>
        <v>2.0460000000000004E-4</v>
      </c>
      <c r="P198" s="62"/>
      <c r="Q198" t="s">
        <v>39</v>
      </c>
      <c r="R198">
        <f t="shared" si="78"/>
        <v>0</v>
      </c>
      <c r="S198">
        <f t="shared" si="78"/>
        <v>2.0459999999999999E-4</v>
      </c>
      <c r="U198">
        <f t="shared" si="79"/>
        <v>0</v>
      </c>
      <c r="V198">
        <f t="shared" si="79"/>
        <v>2.0459999999999999E-4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2.5999999999999999E-3</v>
      </c>
      <c r="H203">
        <f>AE32+AA32+W32</f>
        <v>3.0644400000000003</v>
      </c>
      <c r="I203">
        <f t="shared" ref="I203:J205" si="81">(0.05*(1-0.05)+0.05*(1-0.05))*Y39+0.05*0.05*AC39+(1-0.05*(1-0.05)-0.05*(1-0.05)-0.05*0.05)*U39</f>
        <v>0</v>
      </c>
      <c r="J203">
        <f t="shared" si="81"/>
        <v>2.5999999999999999E-3</v>
      </c>
      <c r="K203">
        <f>AE39+AA39+W39</f>
        <v>2.9522300000000001</v>
      </c>
      <c r="L203">
        <f>(0.05*(1-0.05)+0.05*(1-0.05))*X46+0.05*0.05*AB46+(1-0.05*(1-0.05)-0.05*(1-0.05)-0.05*0.05)*T46</f>
        <v>3.9094249999999999E-5</v>
      </c>
      <c r="M203">
        <f>AE46+AA46+W46</f>
        <v>5.5870390000000008</v>
      </c>
      <c r="O203" s="66" t="s">
        <v>43</v>
      </c>
      <c r="P203" s="62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2.6000000000000003E-3</v>
      </c>
      <c r="U203">
        <f t="shared" ref="U203:V205" si="83">(0.1*0.9+0.1*0.9)*Y39+0.1*0.1*AC39+(1-0.1*0.9-0.1*0.9-0.1*0.1)*U39</f>
        <v>0</v>
      </c>
      <c r="V203">
        <f t="shared" si="83"/>
        <v>2.6000000000000003E-3</v>
      </c>
      <c r="X203">
        <f>(0.1*0.9+0.1*0.9)*X46+0.1*0.1*AB46+(1-0.1*0.9-0.1*0.9-0.1*0.1)*T46</f>
        <v>3.9796999999999999E-5</v>
      </c>
    </row>
    <row r="204" spans="2:25" x14ac:dyDescent="0.25">
      <c r="B204" s="63"/>
      <c r="C204" s="66"/>
      <c r="D204" s="62"/>
      <c r="E204" t="s">
        <v>38</v>
      </c>
      <c r="F204">
        <f t="shared" si="80"/>
        <v>0</v>
      </c>
      <c r="G204">
        <f t="shared" si="80"/>
        <v>5.0279999999999997E-4</v>
      </c>
      <c r="H204">
        <f>AE33+AA33+W33</f>
        <v>3.2039039999999996</v>
      </c>
      <c r="I204">
        <f t="shared" si="81"/>
        <v>0</v>
      </c>
      <c r="J204">
        <f t="shared" si="81"/>
        <v>5.0279999999999997E-4</v>
      </c>
      <c r="K204">
        <f t="shared" ref="K204:K205" si="84">AE117+AA117+W117</f>
        <v>0</v>
      </c>
      <c r="O204" s="66"/>
      <c r="P204" s="62"/>
      <c r="Q204" t="s">
        <v>38</v>
      </c>
      <c r="R204">
        <f t="shared" si="82"/>
        <v>0</v>
      </c>
      <c r="S204">
        <f t="shared" si="82"/>
        <v>5.0280000000000008E-4</v>
      </c>
      <c r="U204">
        <f t="shared" si="83"/>
        <v>0</v>
      </c>
      <c r="V204">
        <f t="shared" si="83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80"/>
        <v>0</v>
      </c>
      <c r="G205">
        <f t="shared" si="80"/>
        <v>2.0460000000000004E-4</v>
      </c>
      <c r="H205">
        <f>AE34+AA34+W34</f>
        <v>3.206747</v>
      </c>
      <c r="I205">
        <f t="shared" si="81"/>
        <v>0</v>
      </c>
      <c r="J205">
        <f t="shared" si="81"/>
        <v>2.0460000000000004E-4</v>
      </c>
      <c r="K205">
        <f t="shared" si="84"/>
        <v>0</v>
      </c>
      <c r="O205" s="66"/>
      <c r="P205" s="62"/>
      <c r="Q205" t="s">
        <v>39</v>
      </c>
      <c r="R205">
        <f t="shared" si="82"/>
        <v>0</v>
      </c>
      <c r="S205">
        <f t="shared" si="82"/>
        <v>2.0460000000000004E-4</v>
      </c>
      <c r="U205">
        <f t="shared" si="83"/>
        <v>0</v>
      </c>
      <c r="V205">
        <f t="shared" si="83"/>
        <v>2.0460000000000004E-4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G211" si="85">(0.2*0.8+0.2*0.8)*Y32+0.2*0.2*AC32+(1-0.2*0.8-0.2*0.8-0.2*0.2)*U32</f>
        <v>0</v>
      </c>
      <c r="G209">
        <f t="shared" si="85"/>
        <v>2.5999999999999999E-3</v>
      </c>
      <c r="I209">
        <f t="shared" ref="I209:J211" si="86">(0.2*0.8+0.2*0.8)*Y39+0.2*0.2*AC39+(1-0.2*0.8-0.2*0.8-0.2*0.2)*U39</f>
        <v>0</v>
      </c>
      <c r="J209">
        <f t="shared" si="86"/>
        <v>2.5999999999999999E-3</v>
      </c>
      <c r="L209">
        <f>(0.2*0.8+0.2*0.8)*X46+0.2*0.2*AB46+(1-0.2*0.8-0.2*0.8-0.2*0.2)*T46</f>
        <v>4.1227999999999999E-5</v>
      </c>
      <c r="O209" s="66" t="s">
        <v>45</v>
      </c>
      <c r="P209" s="62" t="s">
        <v>41</v>
      </c>
      <c r="Q209" t="s">
        <v>36</v>
      </c>
      <c r="R209">
        <f t="shared" ref="R209:S211" si="87">(0.3*0.7+0.3*0.7)*Y32+0.3*0.3*AC32+(1-0.3*0.7-0.3*0.7-0.3*0.3)*U32</f>
        <v>0</v>
      </c>
      <c r="S209">
        <f t="shared" si="87"/>
        <v>2.5999999999999999E-3</v>
      </c>
      <c r="U209">
        <f t="shared" ref="U209:V211" si="88">(0.3*0.7+0.3*0.7)*Y39+0.3*0.3*AC39+(1-0.3*0.7-0.3*0.7-0.3*0.3)*U39</f>
        <v>0</v>
      </c>
      <c r="V209">
        <f t="shared" si="88"/>
        <v>2.5999999999999999E-3</v>
      </c>
      <c r="X209">
        <f>(0.3*0.7+0.3*0.7)*X46+0.3*0.3*AB46+(1-0.3*0.7-0.3*0.7-0.3*0.3)*T46</f>
        <v>4.2693000000000006E-5</v>
      </c>
    </row>
    <row r="210" spans="1:25" x14ac:dyDescent="0.25">
      <c r="B210" s="63"/>
      <c r="C210" s="66"/>
      <c r="D210" s="62"/>
      <c r="E210" t="s">
        <v>38</v>
      </c>
      <c r="F210">
        <f t="shared" si="85"/>
        <v>0</v>
      </c>
      <c r="G210">
        <f t="shared" si="85"/>
        <v>5.0279999999999997E-4</v>
      </c>
      <c r="I210">
        <f t="shared" si="86"/>
        <v>0</v>
      </c>
      <c r="J210">
        <f t="shared" si="86"/>
        <v>5.0279999999999997E-4</v>
      </c>
      <c r="O210" s="66"/>
      <c r="P210" s="62"/>
      <c r="Q210" t="s">
        <v>38</v>
      </c>
      <c r="R210">
        <f t="shared" si="87"/>
        <v>0</v>
      </c>
      <c r="S210">
        <f t="shared" si="87"/>
        <v>5.0279999999999997E-4</v>
      </c>
      <c r="U210">
        <f t="shared" si="88"/>
        <v>0</v>
      </c>
      <c r="V210">
        <f t="shared" si="88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85"/>
        <v>0</v>
      </c>
      <c r="G211">
        <f t="shared" si="85"/>
        <v>2.0460000000000001E-4</v>
      </c>
      <c r="I211">
        <f t="shared" si="86"/>
        <v>0</v>
      </c>
      <c r="J211">
        <f t="shared" si="86"/>
        <v>2.0460000000000001E-4</v>
      </c>
      <c r="O211" s="66"/>
      <c r="P211" s="62"/>
      <c r="Q211" t="s">
        <v>39</v>
      </c>
      <c r="R211">
        <f t="shared" si="87"/>
        <v>0</v>
      </c>
      <c r="S211">
        <f t="shared" si="87"/>
        <v>2.0460000000000004E-4</v>
      </c>
      <c r="U211">
        <f t="shared" si="88"/>
        <v>0</v>
      </c>
      <c r="V211">
        <f t="shared" si="88"/>
        <v>2.0460000000000004E-4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G218" si="89">3*0.05*(1-0.05)*(1-0.05)*Y32+3*0.05*0.05*(1-0.05)*AC32+0.05*0.05*0.05*AG32+(1-3*0.05*(1-0.05)*(1-0.05)-3*0.05*0.05*(1-0.05)-0.05*0.05*0.05)*U32</f>
        <v>3.2500000000000006E-7</v>
      </c>
      <c r="G216">
        <f t="shared" si="89"/>
        <v>2.6013124999999995E-3</v>
      </c>
      <c r="H216">
        <f>AI32+AE32+AA32+W32</f>
        <v>3.9573590000000003</v>
      </c>
      <c r="I216">
        <f t="shared" ref="I216:J218" si="90">3*0.05*(1-0.05)*(1-0.05)*Y39+3*0.05*0.05*(1-0.05)*AC39+0.05*0.05*0.05*AG39+(1-3*0.05*(1-0.05)*(1-0.05)-3*0.05*0.05*(1-0.05)-0.05*0.05*0.05)*U39</f>
        <v>3.2500000000000006E-7</v>
      </c>
      <c r="J216">
        <f t="shared" si="90"/>
        <v>2.6013124999999995E-3</v>
      </c>
      <c r="K216">
        <f>AI39+AE39+AA39+W39</f>
        <v>3.8504329999999998</v>
      </c>
      <c r="L216">
        <f>3*0.05*(1-0.05)*(1-0.05)*X46+3*0.05*0.05*(1-0.05)*AB46+0.05*0.05*0.05*AF46+(1-3*0.05*(1-0.05)*(1-0.05)-3*0.05*0.05*(1-0.05)-0.05*0.05*0.05)*T46</f>
        <v>4.0552224999999996E-5</v>
      </c>
      <c r="M216">
        <f>AI46+AE46+AA46+W46</f>
        <v>7.2292810000000003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S218" si="91">3*0.1*(1-0.1)*(1-0.1)*Y32+3*0.1*0.1*(1-0.1)*AC32+0.1*0.1*0.1*AG32+(1-3*0.1*(1-0.1)*(1-0.1)-3*0.1*0.1*(1-0.1)-0.1*0.1*0.1)*U32</f>
        <v>2.6000000000000005E-6</v>
      </c>
      <c r="S216">
        <f t="shared" si="91"/>
        <v>2.6105E-3</v>
      </c>
      <c r="U216">
        <f t="shared" ref="U216:V218" si="92">3*0.1*(1-0.1)*(1-0.1)*Y39+3*0.1*0.1*(1-0.1)*AC39+0.1*0.1*0.1*AG39+(1-3*0.1*(1-0.1)*(1-0.1)-3*0.1*0.1*(1-0.1)-0.1*0.1*0.1)*U39</f>
        <v>2.6000000000000005E-6</v>
      </c>
      <c r="V216">
        <f t="shared" si="92"/>
        <v>2.6105E-3</v>
      </c>
      <c r="X216">
        <f>3*0.1*(1-0.1)*(1-0.1)*X46+3*0.1*0.1*(1-0.1)*AB46+0.1*0.1*0.1*AF46+(1-3*0.1*(1-0.1)*(1-0.1)-3*0.1*0.1*(1-0.1)-0.1*0.1*0.1)*T46</f>
        <v>4.9356799999999995E-5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89"/>
        <v>8.0000000000000018E-7</v>
      </c>
      <c r="G217">
        <f t="shared" si="89"/>
        <v>5.040871499999999E-4</v>
      </c>
      <c r="H217">
        <f>AI33+AE33+AA33+W33</f>
        <v>4.121804</v>
      </c>
      <c r="I217">
        <f t="shared" si="90"/>
        <v>8.2500000000000015E-7</v>
      </c>
      <c r="J217">
        <f t="shared" si="90"/>
        <v>5.0407464999999998E-4</v>
      </c>
      <c r="K217">
        <f>AI40+AE40+AA40+W40</f>
        <v>3.9120619999999997</v>
      </c>
      <c r="N217" s="68"/>
      <c r="O217" s="66"/>
      <c r="P217" s="62"/>
      <c r="Q217" t="s">
        <v>38</v>
      </c>
      <c r="R217">
        <f t="shared" si="91"/>
        <v>6.4000000000000014E-6</v>
      </c>
      <c r="S217">
        <f t="shared" si="91"/>
        <v>5.1309719999999997E-4</v>
      </c>
      <c r="U217">
        <f t="shared" si="92"/>
        <v>6.6000000000000012E-6</v>
      </c>
      <c r="V217">
        <f t="shared" si="92"/>
        <v>5.1299719999999991E-4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89"/>
        <v>1.0250000000000004E-6</v>
      </c>
      <c r="G218">
        <f t="shared" si="89"/>
        <v>2.0576192499999999E-4</v>
      </c>
      <c r="H218">
        <f>AI34+AE34+AA34+W34</f>
        <v>4.1291910000000005</v>
      </c>
      <c r="I218">
        <f t="shared" si="90"/>
        <v>1.0250000000000004E-6</v>
      </c>
      <c r="J218">
        <f t="shared" si="90"/>
        <v>2.0576192499999999E-4</v>
      </c>
      <c r="K218">
        <f>AI41+AE41+AA41+W41</f>
        <v>4.0002360000000001</v>
      </c>
      <c r="N218" s="68"/>
      <c r="O218" s="66"/>
      <c r="P218" s="62"/>
      <c r="Q218" t="s">
        <v>39</v>
      </c>
      <c r="R218">
        <f t="shared" si="91"/>
        <v>8.2000000000000028E-6</v>
      </c>
      <c r="S218">
        <f t="shared" si="91"/>
        <v>2.138954E-4</v>
      </c>
      <c r="U218">
        <f t="shared" si="92"/>
        <v>8.2000000000000028E-6</v>
      </c>
      <c r="V218">
        <f t="shared" si="92"/>
        <v>2.138954E-4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G224" si="93">3*0.2*(1-0.2)*(1-0.2)*Y32+3*0.2*0.2*(1-0.2)*AC32+0.2*0.2*0.2*AG32+(1-3*0.2*(1-0.2)*(1-0.2)-3*0.2*0.2*(1-0.2)-0.2*0.2*0.2)*U32</f>
        <v>2.0800000000000004E-5</v>
      </c>
      <c r="G222">
        <f t="shared" si="93"/>
        <v>2.6839999999999998E-3</v>
      </c>
      <c r="I222">
        <f t="shared" ref="I222:J224" si="94">3*0.2*(1-0.2)*(1-0.2)*Y39+3*0.2*0.2*(1-0.2)*AC39+0.2*0.2*0.2*AG39+(1-3*0.2*(1-0.2)*(1-0.2)-3*0.2*0.2*(1-0.2)-0.2*0.2*0.2)*U39</f>
        <v>2.0800000000000004E-5</v>
      </c>
      <c r="J222">
        <f t="shared" si="94"/>
        <v>2.6839999999999998E-3</v>
      </c>
      <c r="L222">
        <f>3*0.2*(1-0.2)*(1-0.2)*X46+3*0.2*0.2*(1-0.2)*AB46+0.2*0.2*0.2*AF46+(1-3*0.2*(1-0.2)*(1-0.2)-3*0.2*0.2*(1-0.2)-0.2*0.2*0.2)*T46</f>
        <v>1.1343040000000002E-4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S224" si="95">3*0.3*(1-0.3)*(1-0.3)*Y32+3*0.3*0.3*(1-0.3)*AC32+0.3*0.3*0.3*AG32+(1-3*0.3*(1-0.3)*(1-0.3)-3*0.3*0.3*(1-0.3)-0.3*0.3*0.3)*U32</f>
        <v>7.0199999999999999E-5</v>
      </c>
      <c r="S222">
        <f t="shared" si="95"/>
        <v>2.8834999999999998E-3</v>
      </c>
      <c r="U222">
        <f t="shared" ref="U222:V224" si="96">3*0.3*(1-0.3)*(1-0.3)*Y39+3*0.3*0.3*(1-0.3)*AC39+0.3*0.3*0.3*AG39+(1-3*0.3*(1-0.3)*(1-0.3)-3*0.3*0.3*(1-0.3)-0.3*0.3*0.3)*U39</f>
        <v>7.0199999999999999E-5</v>
      </c>
      <c r="V222">
        <f t="shared" si="96"/>
        <v>2.8834999999999998E-3</v>
      </c>
      <c r="X222">
        <f>3*0.3*(1-0.3)*(1-0.3)*X46+3*0.3*0.3*(1-0.3)*AB46+0.3*0.3*0.3*AF46+(1-3*0.3*(1-0.3)*(1-0.3)-3*0.3*0.3*(1-0.3)-0.3*0.3*0.3)*T46</f>
        <v>2.8363559999999995E-4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93"/>
        <v>5.1200000000000011E-5</v>
      </c>
      <c r="G223">
        <f t="shared" si="93"/>
        <v>5.8517759999999997E-4</v>
      </c>
      <c r="I223">
        <f t="shared" si="94"/>
        <v>5.2800000000000009E-5</v>
      </c>
      <c r="J223">
        <f t="shared" si="94"/>
        <v>5.8437760000000006E-4</v>
      </c>
      <c r="N223" s="68"/>
      <c r="O223" s="66"/>
      <c r="P223" s="62"/>
      <c r="Q223" t="s">
        <v>38</v>
      </c>
      <c r="R223">
        <f t="shared" si="95"/>
        <v>1.728E-4</v>
      </c>
      <c r="S223">
        <f t="shared" si="95"/>
        <v>7.8082439999999998E-4</v>
      </c>
      <c r="U223">
        <f t="shared" si="96"/>
        <v>1.7819999999999999E-4</v>
      </c>
      <c r="V223">
        <f t="shared" si="96"/>
        <v>7.7812439999999997E-4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93"/>
        <v>6.5600000000000022E-5</v>
      </c>
      <c r="G224">
        <f t="shared" si="93"/>
        <v>2.7896320000000003E-4</v>
      </c>
      <c r="I224">
        <f t="shared" si="94"/>
        <v>6.5600000000000022E-5</v>
      </c>
      <c r="J224">
        <f t="shared" si="94"/>
        <v>2.7896320000000003E-4</v>
      </c>
      <c r="N224" s="68"/>
      <c r="O224" s="66"/>
      <c r="P224" s="62"/>
      <c r="Q224" t="s">
        <v>39</v>
      </c>
      <c r="R224">
        <f t="shared" si="95"/>
        <v>2.2140000000000001E-4</v>
      </c>
      <c r="S224">
        <f t="shared" si="95"/>
        <v>4.5557580000000006E-4</v>
      </c>
      <c r="U224">
        <f t="shared" si="96"/>
        <v>2.2140000000000001E-4</v>
      </c>
      <c r="V224">
        <f t="shared" si="96"/>
        <v>4.5557580000000006E-4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G231" si="97">0.05*G52+(1-0.05)*C52</f>
        <v>0</v>
      </c>
      <c r="G229">
        <f t="shared" si="97"/>
        <v>2.5999999999999999E-3</v>
      </c>
      <c r="H229">
        <f>I52+E52</f>
        <v>2.048581</v>
      </c>
      <c r="I229">
        <f t="shared" ref="I229:J231" si="98">0.05*G59+(1-0.05)*C59</f>
        <v>0</v>
      </c>
      <c r="J229">
        <f t="shared" si="98"/>
        <v>2.5999999999999999E-3</v>
      </c>
      <c r="K229">
        <f>I59+E59</f>
        <v>1.8980670000000002</v>
      </c>
      <c r="L229">
        <f>0.05*G66+(1-0.05)*B66</f>
        <v>4.2512499999999994E-4</v>
      </c>
      <c r="M229">
        <f>I66+E66</f>
        <v>3.747414</v>
      </c>
      <c r="P229" s="62" t="s">
        <v>37</v>
      </c>
      <c r="Q229" t="s">
        <v>36</v>
      </c>
      <c r="R229">
        <f t="shared" ref="R229:S231" si="99">0.1*G52+(1-0.1)*C52</f>
        <v>0</v>
      </c>
      <c r="S229">
        <f t="shared" si="99"/>
        <v>2.5999999999999999E-3</v>
      </c>
      <c r="U229">
        <f t="shared" ref="U229:V231" si="100">0.1*G59+(1-0.1)*C59</f>
        <v>0</v>
      </c>
      <c r="V229">
        <f t="shared" si="100"/>
        <v>2.5999999999999999E-3</v>
      </c>
      <c r="X229">
        <f>0.1*G66+(1-0.1)*B66</f>
        <v>4.2715E-4</v>
      </c>
    </row>
    <row r="230" spans="1:25" x14ac:dyDescent="0.25">
      <c r="C230" s="63"/>
      <c r="D230" s="62"/>
      <c r="E230" t="s">
        <v>38</v>
      </c>
      <c r="F230">
        <f t="shared" si="97"/>
        <v>0</v>
      </c>
      <c r="G230">
        <f t="shared" si="97"/>
        <v>1.2999999999999999E-3</v>
      </c>
      <c r="H230">
        <f>I53+E53</f>
        <v>2.0777580000000002</v>
      </c>
      <c r="I230">
        <f t="shared" si="98"/>
        <v>0</v>
      </c>
      <c r="J230">
        <f t="shared" si="98"/>
        <v>1.2999999999999999E-3</v>
      </c>
      <c r="K230">
        <f>I60+E60</f>
        <v>1.9907569999999999</v>
      </c>
      <c r="P230" s="62"/>
      <c r="Q230" t="s">
        <v>38</v>
      </c>
      <c r="R230">
        <f t="shared" si="99"/>
        <v>0</v>
      </c>
      <c r="S230">
        <f t="shared" si="99"/>
        <v>1.2999999999999999E-3</v>
      </c>
      <c r="U230">
        <f t="shared" si="100"/>
        <v>0</v>
      </c>
      <c r="V230">
        <f t="shared" si="100"/>
        <v>1.2999999999999999E-3</v>
      </c>
    </row>
    <row r="231" spans="1:25" x14ac:dyDescent="0.25">
      <c r="C231" s="63"/>
      <c r="D231" s="62"/>
      <c r="E231" t="s">
        <v>39</v>
      </c>
      <c r="F231">
        <f t="shared" si="97"/>
        <v>0</v>
      </c>
      <c r="G231">
        <f t="shared" si="97"/>
        <v>8.2868500000000001E-4</v>
      </c>
      <c r="H231">
        <f>I54+E54</f>
        <v>2.1116619999999999</v>
      </c>
      <c r="I231">
        <f t="shared" si="98"/>
        <v>0</v>
      </c>
      <c r="J231">
        <f t="shared" si="98"/>
        <v>8.2686499999999998E-4</v>
      </c>
      <c r="K231">
        <f>I61+E61</f>
        <v>2.0289239999999999</v>
      </c>
      <c r="P231" s="62"/>
      <c r="Q231" t="s">
        <v>39</v>
      </c>
      <c r="R231">
        <f t="shared" si="99"/>
        <v>0</v>
      </c>
      <c r="S231">
        <f t="shared" si="99"/>
        <v>8.3146999999999995E-4</v>
      </c>
      <c r="U231">
        <f t="shared" si="100"/>
        <v>0</v>
      </c>
      <c r="V231">
        <f t="shared" si="100"/>
        <v>8.2782999999999999E-4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G237" si="101">0.2*G52+(1-0.2)*C52</f>
        <v>0</v>
      </c>
      <c r="G235">
        <f t="shared" si="101"/>
        <v>2.5999999999999999E-3</v>
      </c>
      <c r="I235">
        <f t="shared" ref="I235:J237" si="102">0.2*G59+(1-0.2)*C59</f>
        <v>0</v>
      </c>
      <c r="J235">
        <f t="shared" si="102"/>
        <v>2.5999999999999999E-3</v>
      </c>
      <c r="L235">
        <f>0.2*G66+(1-0.2)*B66</f>
        <v>4.3120000000000002E-4</v>
      </c>
      <c r="P235" s="62" t="s">
        <v>41</v>
      </c>
      <c r="Q235" t="s">
        <v>36</v>
      </c>
      <c r="R235">
        <f t="shared" ref="R235:S237" si="103">0.3*G52+(1-0.3)*C52</f>
        <v>0</v>
      </c>
      <c r="S235">
        <f t="shared" si="103"/>
        <v>2.5999999999999999E-3</v>
      </c>
      <c r="U235">
        <f t="shared" ref="U235:V237" si="104">0.3*G59+(1-0.3)*C59</f>
        <v>0</v>
      </c>
      <c r="V235">
        <f t="shared" si="104"/>
        <v>2.5999999999999999E-3</v>
      </c>
      <c r="X235">
        <f>0.3*G66+(1-0.3)*B66</f>
        <v>4.3524999999999998E-4</v>
      </c>
    </row>
    <row r="236" spans="1:25" x14ac:dyDescent="0.25">
      <c r="C236" s="63"/>
      <c r="D236" s="62"/>
      <c r="E236" t="s">
        <v>38</v>
      </c>
      <c r="F236">
        <f t="shared" si="101"/>
        <v>0</v>
      </c>
      <c r="G236">
        <f t="shared" si="101"/>
        <v>1.2999999999999999E-3</v>
      </c>
      <c r="I236">
        <f t="shared" si="102"/>
        <v>0</v>
      </c>
      <c r="J236">
        <f t="shared" si="102"/>
        <v>1.2999999999999999E-3</v>
      </c>
      <c r="P236" s="62"/>
      <c r="Q236" t="s">
        <v>38</v>
      </c>
      <c r="R236">
        <f t="shared" si="103"/>
        <v>0</v>
      </c>
      <c r="S236">
        <f t="shared" si="103"/>
        <v>1.2999999999999999E-3</v>
      </c>
      <c r="U236">
        <f t="shared" si="104"/>
        <v>0</v>
      </c>
      <c r="V236">
        <f t="shared" si="104"/>
        <v>1.2999999999999999E-3</v>
      </c>
    </row>
    <row r="237" spans="1:25" x14ac:dyDescent="0.25">
      <c r="C237" s="63"/>
      <c r="D237" s="62"/>
      <c r="E237" t="s">
        <v>39</v>
      </c>
      <c r="F237">
        <f t="shared" si="101"/>
        <v>0</v>
      </c>
      <c r="G237">
        <f t="shared" si="101"/>
        <v>8.3704000000000005E-4</v>
      </c>
      <c r="I237">
        <f t="shared" si="102"/>
        <v>0</v>
      </c>
      <c r="J237">
        <f t="shared" si="102"/>
        <v>8.2976000000000013E-4</v>
      </c>
      <c r="P237" s="62"/>
      <c r="Q237" t="s">
        <v>39</v>
      </c>
      <c r="R237">
        <f t="shared" si="103"/>
        <v>0</v>
      </c>
      <c r="S237">
        <f t="shared" si="103"/>
        <v>8.4260999999999993E-4</v>
      </c>
      <c r="U237">
        <f t="shared" si="104"/>
        <v>0</v>
      </c>
      <c r="V237">
        <f t="shared" si="104"/>
        <v>8.3168999999999995E-4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G244" si="105">(0.05*(1-0.05)+0.05*(1-0.05))*G52+0.05*0.05*K52+(1-0.05*(1-0.05)-0.05*(1-0.05)-0.05*0.05)*C52</f>
        <v>0</v>
      </c>
      <c r="G242">
        <f t="shared" si="105"/>
        <v>2.5999999999999999E-3</v>
      </c>
      <c r="H242">
        <f>M52+I52+E52</f>
        <v>3.0998390000000002</v>
      </c>
      <c r="I242">
        <f t="shared" ref="I242:J244" si="106">(0.05*(1-0.05)+0.05*(1-0.05))*G59+0.05*0.05*K59+(1-0.05*(1-0.05)-0.05*(1-0.05)-0.05*0.05)*C59</f>
        <v>0</v>
      </c>
      <c r="J242">
        <f t="shared" si="106"/>
        <v>2.5999999999999999E-3</v>
      </c>
      <c r="K242">
        <f>M59+I59+E59</f>
        <v>2.8878980000000003</v>
      </c>
      <c r="L242">
        <f>(0.05*(1-0.05)+0.05*(1-0.05))*G66+0.05*0.05*J66+(1-0.05*(1-0.05)-0.05*(1-0.05)-0.05*0.05)*B66</f>
        <v>4.2714825000000006E-4</v>
      </c>
      <c r="M242">
        <f>M66+I66+E66</f>
        <v>5.601356</v>
      </c>
      <c r="O242" s="66" t="s">
        <v>43</v>
      </c>
      <c r="P242" s="62" t="s">
        <v>37</v>
      </c>
      <c r="Q242" t="s">
        <v>36</v>
      </c>
      <c r="R242">
        <f t="shared" ref="R242:S244" si="107">(0.1*0.9+0.1*0.9)*G52+0.1*0.1*K52+(1-0.1*0.9-0.1*0.9-0.1*0.1)*C52</f>
        <v>0</v>
      </c>
      <c r="S242">
        <f t="shared" si="107"/>
        <v>2.6000000000000003E-3</v>
      </c>
      <c r="U242">
        <f t="shared" ref="U242:V244" si="108">(0.1*0.9+0.1*0.9)*G59+0.1*0.1*K59+(1-0.1*0.9-0.1*0.9-0.1*0.1)*C59</f>
        <v>0</v>
      </c>
      <c r="V242">
        <f t="shared" si="108"/>
        <v>2.6000000000000003E-3</v>
      </c>
      <c r="X242">
        <f>(0.1*0.9+0.1*0.9)*G66+0.1*0.1*J66+(1-0.1*0.9-0.1*0.9-0.1*0.1)*B66</f>
        <v>4.3119300000000002E-4</v>
      </c>
    </row>
    <row r="243" spans="1:25" x14ac:dyDescent="0.25">
      <c r="B243" s="63"/>
      <c r="C243" s="66"/>
      <c r="D243" s="62"/>
      <c r="E243" t="s">
        <v>38</v>
      </c>
      <c r="F243">
        <f t="shared" si="105"/>
        <v>0</v>
      </c>
      <c r="G243">
        <f t="shared" si="105"/>
        <v>1.2999999999999999E-3</v>
      </c>
      <c r="H243">
        <f>M53+I53+E53</f>
        <v>3.141381</v>
      </c>
      <c r="I243">
        <f t="shared" si="106"/>
        <v>0</v>
      </c>
      <c r="J243">
        <f t="shared" si="106"/>
        <v>1.2999999999999999E-3</v>
      </c>
      <c r="K243">
        <f>M60+I60+E60</f>
        <v>2.9844879999999998</v>
      </c>
      <c r="O243" s="66"/>
      <c r="P243" s="62"/>
      <c r="Q243" t="s">
        <v>38</v>
      </c>
      <c r="R243">
        <f t="shared" si="107"/>
        <v>0</v>
      </c>
      <c r="S243">
        <f t="shared" si="107"/>
        <v>1.3000000000000002E-3</v>
      </c>
      <c r="U243">
        <f t="shared" si="108"/>
        <v>0</v>
      </c>
      <c r="V243">
        <f t="shared" si="108"/>
        <v>1.3000000000000002E-3</v>
      </c>
    </row>
    <row r="244" spans="1:25" x14ac:dyDescent="0.25">
      <c r="B244" s="63"/>
      <c r="C244" s="66"/>
      <c r="D244" s="62"/>
      <c r="E244" t="s">
        <v>39</v>
      </c>
      <c r="F244">
        <f t="shared" si="105"/>
        <v>0</v>
      </c>
      <c r="G244">
        <f t="shared" si="105"/>
        <v>8.3133075000000006E-4</v>
      </c>
      <c r="H244">
        <f>M54+I54+E54</f>
        <v>3.162528</v>
      </c>
      <c r="I244">
        <f t="shared" si="106"/>
        <v>0</v>
      </c>
      <c r="J244">
        <f t="shared" si="106"/>
        <v>8.2787275000000004E-4</v>
      </c>
      <c r="K244">
        <f>M61+I61+E61</f>
        <v>3.0535350000000001</v>
      </c>
      <c r="O244" s="66"/>
      <c r="P244" s="62"/>
      <c r="Q244" t="s">
        <v>39</v>
      </c>
      <c r="R244">
        <f t="shared" si="107"/>
        <v>0</v>
      </c>
      <c r="S244">
        <f t="shared" si="107"/>
        <v>8.3648300000000006E-4</v>
      </c>
      <c r="U244">
        <f t="shared" si="108"/>
        <v>0</v>
      </c>
      <c r="V244">
        <f t="shared" si="108"/>
        <v>8.2993100000000001E-4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G250" si="109">(0.2*0.8+0.2*0.8)*G52+0.2*0.2*K52+(1-0.2*0.8-0.2*0.8-0.2*0.2)*C52</f>
        <v>0</v>
      </c>
      <c r="G248">
        <f t="shared" si="109"/>
        <v>2.5999999999999999E-3</v>
      </c>
      <c r="I248">
        <f t="shared" ref="I248:J250" si="110">(0.2*0.8+0.2*0.8)*G59+0.2*0.2*K59+(1-0.2*0.8-0.2*0.8-0.2*0.2)*C59</f>
        <v>0</v>
      </c>
      <c r="J248">
        <f t="shared" si="110"/>
        <v>2.5999999999999999E-3</v>
      </c>
      <c r="L248">
        <f>(0.2*0.8+0.2*0.8)*G66+0.2*0.2*J66+(1-0.2*0.8-0.2*0.8-0.2*0.2)*B66</f>
        <v>4.3927199999999999E-4</v>
      </c>
      <c r="O248" s="66" t="s">
        <v>45</v>
      </c>
      <c r="P248" s="62" t="s">
        <v>41</v>
      </c>
      <c r="Q248" t="s">
        <v>36</v>
      </c>
      <c r="R248">
        <f t="shared" ref="R248:S250" si="111">(0.3*0.7+0.3*0.7)*G52+0.3*0.3*K52+(1-0.3*0.7-0.3*0.7-0.3*0.3)*C52</f>
        <v>0</v>
      </c>
      <c r="S248">
        <f t="shared" si="111"/>
        <v>2.5999999999999999E-3</v>
      </c>
      <c r="U248">
        <f t="shared" ref="U248:V250" si="112">(0.3*0.7+0.3*0.7)*G59+0.3*0.3*K59+(1-0.3*0.7-0.3*0.7-0.3*0.3)*C59</f>
        <v>0</v>
      </c>
      <c r="V248">
        <f t="shared" si="112"/>
        <v>2.5999999999999999E-3</v>
      </c>
      <c r="X248">
        <f>(0.3*0.7+0.3*0.7)*G66+0.3*0.3*J66+(1-0.3*0.7-0.3*0.7-0.3*0.3)*B66</f>
        <v>4.4733700000000002E-4</v>
      </c>
    </row>
    <row r="249" spans="1:25" x14ac:dyDescent="0.25">
      <c r="B249" s="63"/>
      <c r="C249" s="66"/>
      <c r="D249" s="62"/>
      <c r="E249" t="s">
        <v>38</v>
      </c>
      <c r="F249">
        <f t="shared" si="109"/>
        <v>0</v>
      </c>
      <c r="G249">
        <f t="shared" si="109"/>
        <v>1.2999999999999999E-3</v>
      </c>
      <c r="I249">
        <f t="shared" si="110"/>
        <v>0</v>
      </c>
      <c r="J249">
        <f t="shared" si="110"/>
        <v>1.2999999999999999E-3</v>
      </c>
      <c r="O249" s="66"/>
      <c r="P249" s="62"/>
      <c r="Q249" t="s">
        <v>38</v>
      </c>
      <c r="R249">
        <f t="shared" si="111"/>
        <v>0</v>
      </c>
      <c r="S249">
        <f t="shared" si="111"/>
        <v>1.2999999999999999E-3</v>
      </c>
      <c r="U249">
        <f t="shared" si="112"/>
        <v>0</v>
      </c>
      <c r="V249">
        <f t="shared" si="112"/>
        <v>1.2999999999999999E-3</v>
      </c>
    </row>
    <row r="250" spans="1:25" x14ac:dyDescent="0.25">
      <c r="B250" s="63"/>
      <c r="C250" s="66"/>
      <c r="D250" s="62"/>
      <c r="E250" t="s">
        <v>39</v>
      </c>
      <c r="F250">
        <f t="shared" si="109"/>
        <v>0</v>
      </c>
      <c r="G250">
        <f t="shared" si="109"/>
        <v>8.4595199999999997E-4</v>
      </c>
      <c r="I250">
        <f t="shared" si="110"/>
        <v>0</v>
      </c>
      <c r="J250">
        <f t="shared" si="110"/>
        <v>8.3430399999999991E-4</v>
      </c>
      <c r="O250" s="66"/>
      <c r="P250" s="62"/>
      <c r="Q250" t="s">
        <v>39</v>
      </c>
      <c r="R250">
        <f t="shared" si="111"/>
        <v>0</v>
      </c>
      <c r="S250">
        <f t="shared" si="111"/>
        <v>8.5430700000000011E-4</v>
      </c>
      <c r="U250">
        <f t="shared" si="112"/>
        <v>0</v>
      </c>
      <c r="V250">
        <f t="shared" si="112"/>
        <v>8.3901900000000009E-4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G257" si="113">3*0.05*(1-0.05)*(1-0.05)*G52+3*0.05*0.05*(1-0.05)*K52+0.05*0.05*0.05*O52+(1-3*0.05*(1-0.05)*(1-0.05)-3*0.05*0.05*(1-0.05)-0.05*0.05*0.05)*C52</f>
        <v>3.2500000000000006E-7</v>
      </c>
      <c r="G255">
        <f t="shared" si="113"/>
        <v>2.6013124999999995E-3</v>
      </c>
      <c r="H255">
        <f>Q52+M52+I52+E52</f>
        <v>3.9996549999999997</v>
      </c>
      <c r="I255">
        <f t="shared" ref="I255:J257" si="114">3*0.05*(1-0.05)*(1-0.05)*G59+3*0.05*0.05*(1-0.05)*K59+0.05*0.05*0.05*O59+(1-3*0.05*(1-0.05)*(1-0.05)-3*0.05*0.05*(1-0.05)-0.05*0.05*0.05)*C59</f>
        <v>3.2500000000000006E-7</v>
      </c>
      <c r="J255">
        <f t="shared" si="114"/>
        <v>2.6013124999999995E-3</v>
      </c>
      <c r="K255">
        <f>Q59+M59+I59+E59</f>
        <v>3.7597940000000003</v>
      </c>
      <c r="L255">
        <f>3*0.05*(1-0.05)*(1-0.05)*G66+3*0.05*0.05*(1-0.05)*J66+0.05*0.05*0.05*N66+(1-3*0.05*(1-0.05)*(1-0.05)-3*0.05*0.05*(1-0.05)-0.05*0.05*0.05)*B66</f>
        <v>4.2980193749999994E-4</v>
      </c>
      <c r="M255">
        <f>Q66+M66+I66+E66</f>
        <v>7.309247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S257" si="115">3*0.1*(1-0.1)*(1-0.1)*G52+3*0.1*0.1*(1-0.1)*K52+0.1*0.1*0.1*O52+(1-3*0.1*(1-0.1)*(1-0.1)-3*0.1*0.1*(1-0.1)-0.1*0.1*0.1)*C52</f>
        <v>2.6000000000000005E-6</v>
      </c>
      <c r="S255">
        <f t="shared" si="115"/>
        <v>2.6105E-3</v>
      </c>
      <c r="U255">
        <f t="shared" ref="U255:V257" si="116">3*0.1*(1-0.1)*(1-0.1)*G59+3*0.1*0.1*(1-0.1)*K59+0.1*0.1*0.1*O59+(1-3*0.1*(1-0.1)*(1-0.1)-3*0.1*0.1*(1-0.1)-0.1*0.1*0.1)*C59</f>
        <v>2.6000000000000005E-6</v>
      </c>
      <c r="V255">
        <f t="shared" si="116"/>
        <v>2.6105E-3</v>
      </c>
      <c r="X255">
        <f>3*0.1*(1-0.1)*(1-0.1)*G66+3*0.1*0.1*(1-0.1)*J66+0.1*0.1*0.1*N66+(1-3*0.1*(1-0.1)*(1-0.1)-3*0.1*0.1*(1-0.1)-0.1*0.1*0.1)*B66</f>
        <v>4.4028649999999997E-4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113"/>
        <v>4.5000000000000009E-7</v>
      </c>
      <c r="G256">
        <f t="shared" si="113"/>
        <v>1.3007499999999998E-3</v>
      </c>
      <c r="H256">
        <f>Q53+M53+I53+E53</f>
        <v>4.0589370000000002</v>
      </c>
      <c r="I256">
        <f t="shared" si="114"/>
        <v>4.875000000000001E-7</v>
      </c>
      <c r="J256">
        <f t="shared" si="114"/>
        <v>1.3007249999999998E-3</v>
      </c>
      <c r="K256">
        <f>Q60+M60+I60+E60</f>
        <v>3.8672599999999999</v>
      </c>
      <c r="N256" s="68"/>
      <c r="O256" s="66"/>
      <c r="P256" s="62"/>
      <c r="Q256" t="s">
        <v>38</v>
      </c>
      <c r="R256">
        <f t="shared" si="115"/>
        <v>3.6000000000000007E-6</v>
      </c>
      <c r="S256">
        <f t="shared" si="115"/>
        <v>1.3059999999999999E-3</v>
      </c>
      <c r="U256">
        <f t="shared" si="116"/>
        <v>3.9000000000000008E-6</v>
      </c>
      <c r="V256">
        <f t="shared" si="116"/>
        <v>1.3057999999999998E-3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113"/>
        <v>5.875000000000002E-7</v>
      </c>
      <c r="G257">
        <f t="shared" si="113"/>
        <v>8.3453401249999979E-4</v>
      </c>
      <c r="H257">
        <f>Q54+M54+I54+E54</f>
        <v>4.0924250000000004</v>
      </c>
      <c r="I257">
        <f t="shared" si="114"/>
        <v>6.1250000000000017E-7</v>
      </c>
      <c r="J257">
        <f t="shared" si="114"/>
        <v>8.2955636249999981E-4</v>
      </c>
      <c r="K257">
        <f>Q61+M61+I61+E61</f>
        <v>4.0336189999999998</v>
      </c>
      <c r="N257" s="68"/>
      <c r="O257" s="66"/>
      <c r="P257" s="62"/>
      <c r="Q257" t="s">
        <v>39</v>
      </c>
      <c r="R257">
        <f t="shared" si="115"/>
        <v>4.7000000000000016E-6</v>
      </c>
      <c r="S257">
        <f t="shared" si="115"/>
        <v>8.4651309999999994E-4</v>
      </c>
      <c r="U257">
        <f t="shared" si="116"/>
        <v>4.9000000000000014E-6</v>
      </c>
      <c r="V257">
        <f t="shared" si="116"/>
        <v>8.3726790000000003E-4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G263" si="117">3*0.2*(1-0.2)*(1-0.2)*G52+3*0.2*0.2*(1-0.2)*K52+0.2*0.2*0.2*O52+(1-3*0.2*(1-0.2)*(1-0.2)-3*0.2*0.2*(1-0.2)-0.2*0.2*0.2)*C52</f>
        <v>2.0800000000000004E-5</v>
      </c>
      <c r="G261">
        <f t="shared" si="117"/>
        <v>2.6839999999999998E-3</v>
      </c>
      <c r="I261">
        <f t="shared" ref="I261:J263" si="118">3*0.2*(1-0.2)*(1-0.2)*G59+3*0.2*0.2*(1-0.2)*K59+0.2*0.2*0.2*O59+(1-3*0.2*(1-0.2)*(1-0.2)-3*0.2*0.2*(1-0.2)-0.2*0.2*0.2)*C59</f>
        <v>2.0800000000000004E-5</v>
      </c>
      <c r="J261">
        <f t="shared" si="118"/>
        <v>2.6839999999999998E-3</v>
      </c>
      <c r="L261">
        <f>3*0.2*(1-0.2)*(1-0.2)*G66+3*0.2*0.2*(1-0.2)*J66+0.2*0.2*0.2*N66+(1-3*0.2*(1-0.2)*(1-0.2)-3*0.2*0.2*(1-0.2)-0.2*0.2*0.2)*B66</f>
        <v>4.8777599999999999E-4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S263" si="119">3*0.3*(1-0.3)*(1-0.3)*G52+3*0.3*0.3*(1-0.3)*K52+0.3*0.3*0.3*O52+(1-3*0.3*(1-0.3)*(1-0.3)-3*0.3*0.3*(1-0.3)-0.3*0.3*0.3)*C52</f>
        <v>7.0199999999999999E-5</v>
      </c>
      <c r="S261">
        <f t="shared" si="119"/>
        <v>2.8834999999999998E-3</v>
      </c>
      <c r="U261">
        <f t="shared" ref="U261:V263" si="120">3*0.3*(1-0.3)*(1-0.3)*G59+3*0.3*0.3*(1-0.3)*K59+0.3*0.3*0.3*O59+(1-3*0.3*(1-0.3)*(1-0.3)-3*0.3*0.3*(1-0.3)-0.3*0.3*0.3)*C59</f>
        <v>7.0199999999999999E-5</v>
      </c>
      <c r="V261">
        <f t="shared" si="120"/>
        <v>2.8834999999999998E-3</v>
      </c>
      <c r="X261">
        <f>3*0.3*(1-0.3)*(1-0.3)*G66+3*0.3*0.3*(1-0.3)*J66+0.3*0.3*0.3*N66+(1-3*0.3*(1-0.3)*(1-0.3)-3*0.3*0.3*(1-0.3)-0.3*0.3*0.3)*B66</f>
        <v>5.9591349999999995E-4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117"/>
        <v>2.8800000000000005E-5</v>
      </c>
      <c r="G262">
        <f t="shared" si="117"/>
        <v>1.3479999999999998E-3</v>
      </c>
      <c r="I262">
        <f t="shared" si="118"/>
        <v>3.1200000000000006E-5</v>
      </c>
      <c r="J262">
        <f t="shared" si="118"/>
        <v>1.3463999999999998E-3</v>
      </c>
      <c r="N262" s="68"/>
      <c r="O262" s="66"/>
      <c r="P262" s="62"/>
      <c r="Q262" t="s">
        <v>38</v>
      </c>
      <c r="R262">
        <f t="shared" si="119"/>
        <v>9.7199999999999991E-5</v>
      </c>
      <c r="S262">
        <f t="shared" si="119"/>
        <v>1.462E-3</v>
      </c>
      <c r="U262">
        <f t="shared" si="120"/>
        <v>1.053E-4</v>
      </c>
      <c r="V262">
        <f t="shared" si="120"/>
        <v>1.4566E-3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117"/>
        <v>3.7600000000000013E-5</v>
      </c>
      <c r="G263">
        <f t="shared" si="117"/>
        <v>8.9722879999999986E-4</v>
      </c>
      <c r="I263">
        <f t="shared" si="118"/>
        <v>3.9200000000000011E-5</v>
      </c>
      <c r="J263">
        <f t="shared" si="118"/>
        <v>8.8005119999999993E-4</v>
      </c>
      <c r="N263" s="68"/>
      <c r="O263" s="66"/>
      <c r="P263" s="62"/>
      <c r="Q263" t="s">
        <v>39</v>
      </c>
      <c r="R263">
        <f t="shared" si="119"/>
        <v>1.2689999999999999E-4</v>
      </c>
      <c r="S263">
        <f t="shared" si="119"/>
        <v>1.0114917E-3</v>
      </c>
      <c r="U263">
        <f t="shared" si="120"/>
        <v>1.3229999999999999E-4</v>
      </c>
      <c r="V263">
        <f t="shared" si="120"/>
        <v>9.8463930000000015E-4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F916-586D-46EA-A3EB-A5E26EAD4540}">
  <sheetPr>
    <tabColor rgb="FFC00000"/>
  </sheetPr>
  <dimension ref="A1:AJ263"/>
  <sheetViews>
    <sheetView topLeftCell="A17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7" max="7" width="13.6640625" customWidth="1"/>
    <col min="8" max="8" width="13.21875" customWidth="1"/>
    <col min="9" max="9" width="12.44140625" customWidth="1"/>
    <col min="12" max="12" width="11.5546875" customWidth="1"/>
    <col min="14" max="14" width="10.88671875" customWidth="1"/>
    <col min="19" max="19" width="12.21875" customWidth="1"/>
    <col min="23" max="23" width="13.33203125" customWidth="1"/>
    <col min="27" max="27" width="13.44140625" customWidth="1"/>
    <col min="29" max="29" width="16.77734375" customWidth="1"/>
    <col min="33" max="33" width="17.5546875" customWidth="1"/>
    <col min="37" max="37" width="12.88671875" customWidth="1"/>
    <col min="41" max="41" width="15.5546875" customWidth="1"/>
  </cols>
  <sheetData>
    <row r="1" spans="1:36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4" t="s">
        <v>147</v>
      </c>
      <c r="Q1" s="4"/>
      <c r="R1" s="4"/>
      <c r="S1" s="4"/>
      <c r="T1" s="4"/>
      <c r="U1" s="4" t="s">
        <v>148</v>
      </c>
      <c r="V1" s="4"/>
      <c r="W1" s="4"/>
      <c r="X1" s="4"/>
    </row>
    <row r="2" spans="1:36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4" t="s">
        <v>149</v>
      </c>
      <c r="Q2" s="4"/>
      <c r="R2" s="4"/>
      <c r="S2" s="4"/>
      <c r="T2" s="4"/>
      <c r="U2" s="4" t="s">
        <v>150</v>
      </c>
      <c r="V2" s="4"/>
      <c r="W2" s="4"/>
      <c r="X2" s="4"/>
    </row>
    <row r="3" spans="1:36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4" t="s">
        <v>151</v>
      </c>
      <c r="Q3" s="4"/>
      <c r="R3" s="4"/>
      <c r="S3" s="4"/>
      <c r="T3" s="4"/>
      <c r="U3" s="4" t="s">
        <v>152</v>
      </c>
      <c r="V3" s="4"/>
    </row>
    <row r="4" spans="1:36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4" t="s">
        <v>153</v>
      </c>
      <c r="Q4" s="4"/>
      <c r="R4" s="4"/>
      <c r="S4" s="4"/>
      <c r="T4" s="4"/>
      <c r="U4" s="4" t="s">
        <v>154</v>
      </c>
      <c r="V4" s="4"/>
    </row>
    <row r="5" spans="1:36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4" t="s">
        <v>155</v>
      </c>
      <c r="Q5" s="4"/>
      <c r="R5" s="4"/>
      <c r="S5" s="4"/>
      <c r="T5" s="4"/>
      <c r="U5" s="4" t="s">
        <v>156</v>
      </c>
      <c r="V5" s="4"/>
      <c r="W5" s="4" t="s">
        <v>157</v>
      </c>
      <c r="Y5" s="72" t="s">
        <v>158</v>
      </c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</row>
    <row r="7" spans="1:36" x14ac:dyDescent="0.25">
      <c r="A7" s="1" t="s">
        <v>6</v>
      </c>
      <c r="S7" s="1" t="s">
        <v>7</v>
      </c>
    </row>
    <row r="8" spans="1:36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6" x14ac:dyDescent="0.25">
      <c r="A9" s="63" t="s">
        <v>12</v>
      </c>
      <c r="B9" s="70" t="s">
        <v>55</v>
      </c>
      <c r="C9" s="70"/>
      <c r="D9" s="70"/>
      <c r="E9" s="70"/>
      <c r="F9" s="70" t="s">
        <v>56</v>
      </c>
      <c r="G9" s="70"/>
      <c r="H9" s="70"/>
      <c r="I9" s="70"/>
      <c r="J9" s="70" t="s">
        <v>57</v>
      </c>
      <c r="K9" s="70"/>
      <c r="L9" s="70"/>
      <c r="M9" s="70"/>
      <c r="N9" s="73" t="s">
        <v>58</v>
      </c>
      <c r="O9" s="73"/>
      <c r="P9" s="73"/>
      <c r="Q9" s="73"/>
      <c r="S9" s="63" t="s">
        <v>12</v>
      </c>
      <c r="T9" s="70" t="s">
        <v>55</v>
      </c>
      <c r="U9" s="70"/>
      <c r="V9" s="70"/>
      <c r="W9" s="70"/>
      <c r="X9" s="70" t="s">
        <v>56</v>
      </c>
      <c r="Y9" s="70"/>
      <c r="Z9" s="70"/>
      <c r="AA9" s="70"/>
      <c r="AB9" s="70" t="s">
        <v>57</v>
      </c>
      <c r="AC9" s="70"/>
      <c r="AD9" s="70"/>
      <c r="AE9" s="70"/>
      <c r="AF9" s="73" t="s">
        <v>58</v>
      </c>
      <c r="AG9" s="73"/>
      <c r="AH9" s="73"/>
      <c r="AI9" s="73"/>
    </row>
    <row r="10" spans="1:36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6" x14ac:dyDescent="0.25">
      <c r="A11" s="63"/>
      <c r="B11" t="s">
        <v>20</v>
      </c>
      <c r="C11">
        <v>0</v>
      </c>
      <c r="D11">
        <v>2.5999999999999999E-3</v>
      </c>
      <c r="E11">
        <v>1.0628979999999999</v>
      </c>
      <c r="F11" t="s">
        <v>20</v>
      </c>
      <c r="G11">
        <v>0</v>
      </c>
      <c r="H11">
        <v>2.5999999999999999E-3</v>
      </c>
      <c r="I11">
        <v>1.0810090000000001</v>
      </c>
      <c r="J11" t="s">
        <v>20</v>
      </c>
      <c r="K11">
        <v>0</v>
      </c>
      <c r="L11">
        <v>2.5999999999999999E-3</v>
      </c>
      <c r="M11">
        <v>1.0820749999999999</v>
      </c>
      <c r="N11" s="32" t="s">
        <v>20</v>
      </c>
      <c r="O11" s="32">
        <v>0</v>
      </c>
      <c r="P11" s="32">
        <v>2.5999999999999999E-3</v>
      </c>
      <c r="Q11" s="32">
        <v>1.0665750000000001</v>
      </c>
      <c r="S11" s="63"/>
      <c r="T11" t="s">
        <v>20</v>
      </c>
      <c r="U11">
        <v>0</v>
      </c>
      <c r="V11">
        <v>2.5999999999999999E-3</v>
      </c>
      <c r="W11">
        <v>1.0762050000000001</v>
      </c>
      <c r="X11" t="s">
        <v>20</v>
      </c>
      <c r="Y11">
        <v>0</v>
      </c>
      <c r="Z11">
        <v>2.5999999999999999E-3</v>
      </c>
      <c r="AA11">
        <v>1.096104</v>
      </c>
      <c r="AB11" t="s">
        <v>20</v>
      </c>
      <c r="AC11">
        <v>0</v>
      </c>
      <c r="AD11">
        <v>2.5999999999999999E-3</v>
      </c>
      <c r="AE11">
        <v>0.95374000000000003</v>
      </c>
      <c r="AF11" s="32" t="s">
        <v>20</v>
      </c>
      <c r="AG11" s="32">
        <v>0</v>
      </c>
      <c r="AH11" s="32">
        <v>2.5999999999999999E-3</v>
      </c>
      <c r="AI11" s="32">
        <v>1.365029</v>
      </c>
    </row>
    <row r="12" spans="1:36" x14ac:dyDescent="0.25">
      <c r="A12" s="63"/>
      <c r="B12" t="s">
        <v>21</v>
      </c>
      <c r="C12">
        <v>0</v>
      </c>
      <c r="D12">
        <v>1.2999999999999999E-3</v>
      </c>
      <c r="E12">
        <v>1.095764</v>
      </c>
      <c r="F12" t="s">
        <v>21</v>
      </c>
      <c r="G12">
        <v>0</v>
      </c>
      <c r="H12">
        <v>1.579E-5</v>
      </c>
      <c r="I12">
        <v>1.092986</v>
      </c>
      <c r="J12" t="s">
        <v>21</v>
      </c>
      <c r="K12">
        <v>0</v>
      </c>
      <c r="L12">
        <v>1.579E-5</v>
      </c>
      <c r="M12">
        <v>1.094355</v>
      </c>
      <c r="N12" s="32" t="s">
        <v>21</v>
      </c>
      <c r="O12" s="32">
        <v>0</v>
      </c>
      <c r="P12" s="32">
        <v>1.579E-5</v>
      </c>
      <c r="Q12" s="32">
        <v>1.0821959999999999</v>
      </c>
      <c r="S12" s="63"/>
      <c r="T12" t="s">
        <v>21</v>
      </c>
      <c r="U12">
        <v>0</v>
      </c>
      <c r="V12">
        <v>6.4850000000000004E-5</v>
      </c>
      <c r="W12">
        <v>1.0892200000000001</v>
      </c>
      <c r="X12" t="s">
        <v>21</v>
      </c>
      <c r="Y12">
        <v>0</v>
      </c>
      <c r="Z12">
        <v>6.4850000000000004E-5</v>
      </c>
      <c r="AA12">
        <v>1.134042</v>
      </c>
      <c r="AB12" t="s">
        <v>21</v>
      </c>
      <c r="AC12">
        <v>0</v>
      </c>
      <c r="AD12">
        <v>6.4850000000000004E-5</v>
      </c>
      <c r="AE12">
        <v>0.84301700000000002</v>
      </c>
      <c r="AF12" s="32" t="s">
        <v>21</v>
      </c>
      <c r="AG12" s="32">
        <v>0</v>
      </c>
      <c r="AH12" s="32">
        <v>6.4850000000000004E-5</v>
      </c>
      <c r="AI12" s="32">
        <v>1.0770150000000001</v>
      </c>
    </row>
    <row r="13" spans="1:36" x14ac:dyDescent="0.25">
      <c r="A13" s="63"/>
      <c r="B13" t="s">
        <v>22</v>
      </c>
      <c r="C13">
        <v>0</v>
      </c>
      <c r="D13">
        <v>1.9219999999999999E-7</v>
      </c>
      <c r="E13">
        <v>1.14327</v>
      </c>
      <c r="F13" t="s">
        <v>22</v>
      </c>
      <c r="G13">
        <v>0</v>
      </c>
      <c r="H13">
        <v>2.7189999999999999E-7</v>
      </c>
      <c r="I13">
        <v>1.1106050000000001</v>
      </c>
      <c r="J13" t="s">
        <v>22</v>
      </c>
      <c r="K13">
        <v>0</v>
      </c>
      <c r="L13">
        <v>3.7739999999999998E-7</v>
      </c>
      <c r="M13">
        <v>1.145143</v>
      </c>
      <c r="N13" s="32" t="s">
        <v>22</v>
      </c>
      <c r="O13" s="32">
        <v>0</v>
      </c>
      <c r="P13" s="32">
        <v>4.8970000000000005E-7</v>
      </c>
      <c r="Q13" s="32">
        <v>1.1180300000000001</v>
      </c>
      <c r="S13" s="63"/>
      <c r="T13" t="s">
        <v>22</v>
      </c>
      <c r="U13">
        <v>0</v>
      </c>
      <c r="V13">
        <v>4.8799999999999999E-6</v>
      </c>
      <c r="W13">
        <v>1.120476</v>
      </c>
      <c r="X13" t="s">
        <v>22</v>
      </c>
      <c r="Y13">
        <v>0</v>
      </c>
      <c r="Z13">
        <v>4.8799999999999999E-6</v>
      </c>
      <c r="AA13">
        <v>1.1073500000000001</v>
      </c>
      <c r="AB13" t="s">
        <v>22</v>
      </c>
      <c r="AC13">
        <v>0</v>
      </c>
      <c r="AD13">
        <v>4.8799999999999999E-6</v>
      </c>
      <c r="AE13">
        <v>1.1150150000000001</v>
      </c>
      <c r="AF13" s="32" t="s">
        <v>22</v>
      </c>
      <c r="AG13" s="32">
        <v>0</v>
      </c>
      <c r="AH13" s="32">
        <v>4.8799999999999999E-6</v>
      </c>
      <c r="AI13" s="32">
        <v>1.14381</v>
      </c>
    </row>
    <row r="14" spans="1:36" x14ac:dyDescent="0.25">
      <c r="N14" s="32"/>
      <c r="O14" s="32"/>
      <c r="P14" s="32"/>
      <c r="Q14" s="32"/>
      <c r="AF14" s="32"/>
      <c r="AG14" s="32"/>
      <c r="AH14" s="32"/>
      <c r="AI14" s="32"/>
    </row>
    <row r="15" spans="1:36" x14ac:dyDescent="0.25">
      <c r="N15" s="32"/>
      <c r="O15" s="32"/>
      <c r="P15" s="32"/>
      <c r="Q15" s="32"/>
      <c r="AF15" s="32"/>
      <c r="AG15" s="32"/>
      <c r="AH15" s="32"/>
      <c r="AI15" s="32"/>
    </row>
    <row r="16" spans="1:36" x14ac:dyDescent="0.25">
      <c r="A16" s="64" t="s">
        <v>23</v>
      </c>
      <c r="B16" s="70" t="s">
        <v>55</v>
      </c>
      <c r="C16" s="70"/>
      <c r="D16" s="70"/>
      <c r="E16" s="70"/>
      <c r="F16" s="70" t="s">
        <v>56</v>
      </c>
      <c r="G16" s="70"/>
      <c r="H16" s="70"/>
      <c r="I16" s="70"/>
      <c r="J16" s="70" t="s">
        <v>57</v>
      </c>
      <c r="K16" s="70"/>
      <c r="L16" s="70"/>
      <c r="M16" s="70"/>
      <c r="N16" s="73" t="s">
        <v>58</v>
      </c>
      <c r="O16" s="73"/>
      <c r="P16" s="73"/>
      <c r="Q16" s="73"/>
      <c r="S16" s="64" t="s">
        <v>23</v>
      </c>
      <c r="T16" s="70" t="s">
        <v>55</v>
      </c>
      <c r="U16" s="70"/>
      <c r="V16" s="70"/>
      <c r="W16" s="70"/>
      <c r="X16" s="70" t="s">
        <v>56</v>
      </c>
      <c r="Y16" s="70"/>
      <c r="Z16" s="70"/>
      <c r="AA16" s="70"/>
      <c r="AB16" s="70" t="s">
        <v>57</v>
      </c>
      <c r="AC16" s="70"/>
      <c r="AD16" s="70"/>
      <c r="AE16" s="70"/>
      <c r="AF16" s="73" t="s">
        <v>58</v>
      </c>
      <c r="AG16" s="73"/>
      <c r="AH16" s="73"/>
      <c r="AI16" s="73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32"/>
      <c r="O17" s="32" t="s">
        <v>17</v>
      </c>
      <c r="P17" s="32" t="s">
        <v>18</v>
      </c>
      <c r="Q17" s="32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32"/>
      <c r="AG17" s="32" t="s">
        <v>17</v>
      </c>
      <c r="AH17" s="32" t="s">
        <v>18</v>
      </c>
      <c r="AI17" s="32" t="s">
        <v>19</v>
      </c>
    </row>
    <row r="18" spans="1:35" x14ac:dyDescent="0.25">
      <c r="A18" s="64"/>
      <c r="B18" t="s">
        <v>20</v>
      </c>
      <c r="C18">
        <v>0</v>
      </c>
      <c r="D18">
        <v>2.5999999999999999E-3</v>
      </c>
      <c r="E18">
        <v>1.4078569999999999</v>
      </c>
      <c r="F18" t="s">
        <v>20</v>
      </c>
      <c r="G18">
        <v>0</v>
      </c>
      <c r="H18">
        <v>2.5999999999999999E-3</v>
      </c>
      <c r="I18">
        <v>1.052138</v>
      </c>
      <c r="J18" t="s">
        <v>20</v>
      </c>
      <c r="K18">
        <v>0</v>
      </c>
      <c r="L18">
        <v>2.5999999999999999E-3</v>
      </c>
      <c r="M18">
        <v>1.072697</v>
      </c>
      <c r="N18" s="32" t="s">
        <v>20</v>
      </c>
      <c r="O18" s="32">
        <v>0</v>
      </c>
      <c r="P18" s="32">
        <v>2.5999999999999999E-3</v>
      </c>
      <c r="Q18" s="32">
        <v>1.0253589999999999</v>
      </c>
      <c r="S18" s="64"/>
      <c r="T18" t="s">
        <v>20</v>
      </c>
      <c r="U18">
        <v>0</v>
      </c>
      <c r="V18">
        <v>2.5999999999999999E-3</v>
      </c>
      <c r="W18">
        <v>1.5727439999999999</v>
      </c>
      <c r="X18" t="s">
        <v>20</v>
      </c>
      <c r="Y18">
        <v>0</v>
      </c>
      <c r="Z18">
        <v>2.5999999999999999E-3</v>
      </c>
      <c r="AA18">
        <v>1.4425159999999999</v>
      </c>
      <c r="AB18" t="s">
        <v>20</v>
      </c>
      <c r="AC18">
        <v>0</v>
      </c>
      <c r="AD18">
        <v>2.5999999999999999E-3</v>
      </c>
      <c r="AE18">
        <v>1.19258</v>
      </c>
      <c r="AF18" s="32" t="s">
        <v>20</v>
      </c>
      <c r="AG18" s="32">
        <v>0</v>
      </c>
      <c r="AH18" s="32">
        <v>2.5999999999999999E-3</v>
      </c>
      <c r="AI18" s="32">
        <v>1.0686960000000001</v>
      </c>
    </row>
    <row r="19" spans="1:35" x14ac:dyDescent="0.25">
      <c r="A19" s="64"/>
      <c r="B19" t="s">
        <v>21</v>
      </c>
      <c r="C19">
        <v>0</v>
      </c>
      <c r="D19">
        <v>1.579E-5</v>
      </c>
      <c r="E19">
        <v>1.098544</v>
      </c>
      <c r="F19" t="s">
        <v>21</v>
      </c>
      <c r="G19">
        <v>0</v>
      </c>
      <c r="H19">
        <v>1.579E-5</v>
      </c>
      <c r="I19">
        <v>1.1143000000000001</v>
      </c>
      <c r="J19" t="s">
        <v>21</v>
      </c>
      <c r="K19">
        <v>0</v>
      </c>
      <c r="L19">
        <v>1.579E-5</v>
      </c>
      <c r="M19">
        <v>1.1251009999999999</v>
      </c>
      <c r="N19" s="32" t="s">
        <v>21</v>
      </c>
      <c r="O19" s="32">
        <v>0</v>
      </c>
      <c r="P19" s="32">
        <v>1.579E-5</v>
      </c>
      <c r="Q19" s="32">
        <v>1.0570109999999999</v>
      </c>
      <c r="S19" s="64"/>
      <c r="T19" t="s">
        <v>21</v>
      </c>
      <c r="U19">
        <v>0</v>
      </c>
      <c r="V19">
        <v>6.4850000000000004E-5</v>
      </c>
      <c r="W19">
        <v>1.5238370000000001</v>
      </c>
      <c r="X19" t="s">
        <v>21</v>
      </c>
      <c r="Y19">
        <v>0</v>
      </c>
      <c r="Z19">
        <v>6.4850000000000004E-5</v>
      </c>
      <c r="AA19">
        <v>1.5595490000000001</v>
      </c>
      <c r="AB19" t="s">
        <v>21</v>
      </c>
      <c r="AC19">
        <v>0</v>
      </c>
      <c r="AD19">
        <v>6.4850000000000004E-5</v>
      </c>
      <c r="AE19">
        <v>1.0757680000000001</v>
      </c>
      <c r="AF19" s="32" t="s">
        <v>21</v>
      </c>
      <c r="AG19" s="32">
        <v>0</v>
      </c>
      <c r="AH19" s="32">
        <v>6.4850000000000004E-5</v>
      </c>
      <c r="AI19" s="32">
        <v>1.034187</v>
      </c>
    </row>
    <row r="20" spans="1:35" x14ac:dyDescent="0.25">
      <c r="A20" s="64"/>
      <c r="B20" t="s">
        <v>22</v>
      </c>
      <c r="C20">
        <v>0</v>
      </c>
      <c r="D20">
        <v>1.9219999999999999E-7</v>
      </c>
      <c r="E20">
        <v>1.1142840000000001</v>
      </c>
      <c r="F20" t="s">
        <v>22</v>
      </c>
      <c r="G20">
        <v>0</v>
      </c>
      <c r="H20">
        <v>1.9219999999999999E-7</v>
      </c>
      <c r="I20">
        <v>1.091234</v>
      </c>
      <c r="J20" t="s">
        <v>22</v>
      </c>
      <c r="K20">
        <v>0</v>
      </c>
      <c r="L20">
        <v>1.9219999999999999E-7</v>
      </c>
      <c r="M20">
        <v>1.0887560000000001</v>
      </c>
      <c r="N20" s="32" t="s">
        <v>22</v>
      </c>
      <c r="O20" s="32">
        <v>0</v>
      </c>
      <c r="P20" s="32">
        <v>1.9219999999999999E-7</v>
      </c>
      <c r="Q20" s="32">
        <v>1.0949089999999999</v>
      </c>
      <c r="S20" s="64"/>
      <c r="T20" t="s">
        <v>22</v>
      </c>
      <c r="U20">
        <v>0</v>
      </c>
      <c r="V20">
        <v>4.8799999999999999E-6</v>
      </c>
      <c r="W20">
        <v>1.103119</v>
      </c>
      <c r="X20" t="s">
        <v>22</v>
      </c>
      <c r="Y20">
        <v>0</v>
      </c>
      <c r="Z20">
        <v>4.8799999999999999E-6</v>
      </c>
      <c r="AA20">
        <v>1.606784</v>
      </c>
      <c r="AB20" t="s">
        <v>22</v>
      </c>
      <c r="AC20">
        <v>0</v>
      </c>
      <c r="AD20">
        <v>4.8799999999999999E-6</v>
      </c>
      <c r="AE20">
        <v>1.400779</v>
      </c>
      <c r="AF20" s="32" t="s">
        <v>22</v>
      </c>
      <c r="AG20" s="32">
        <v>0</v>
      </c>
      <c r="AH20" s="32">
        <v>4.8799999999999999E-6</v>
      </c>
      <c r="AI20" s="32">
        <v>1.070246</v>
      </c>
    </row>
    <row r="21" spans="1:35" x14ac:dyDescent="0.25">
      <c r="N21" s="32"/>
      <c r="O21" s="32"/>
      <c r="P21" s="32"/>
      <c r="Q21" s="32"/>
      <c r="AF21" s="32"/>
      <c r="AG21" s="32"/>
      <c r="AH21" s="32"/>
      <c r="AI21" s="32"/>
    </row>
    <row r="22" spans="1:35" x14ac:dyDescent="0.25">
      <c r="N22" s="32"/>
      <c r="O22" s="32"/>
      <c r="P22" s="32"/>
      <c r="Q22" s="32"/>
      <c r="AF22" s="32"/>
      <c r="AG22" s="32"/>
      <c r="AH22" s="32"/>
      <c r="AI22" s="32"/>
    </row>
    <row r="23" spans="1:35" x14ac:dyDescent="0.25">
      <c r="A23" s="65" t="s">
        <v>24</v>
      </c>
      <c r="B23" s="70" t="s">
        <v>55</v>
      </c>
      <c r="C23" s="70"/>
      <c r="D23" s="70"/>
      <c r="E23" s="70"/>
      <c r="F23" s="70" t="s">
        <v>56</v>
      </c>
      <c r="G23" s="70"/>
      <c r="H23" s="70"/>
      <c r="I23" s="70"/>
      <c r="J23" s="70" t="s">
        <v>57</v>
      </c>
      <c r="K23" s="70"/>
      <c r="L23" s="70"/>
      <c r="M23" s="70"/>
      <c r="N23" s="73" t="s">
        <v>58</v>
      </c>
      <c r="O23" s="73"/>
      <c r="P23" s="73"/>
      <c r="Q23" s="73"/>
      <c r="S23" s="65" t="s">
        <v>24</v>
      </c>
      <c r="T23" s="70" t="s">
        <v>55</v>
      </c>
      <c r="U23" s="70"/>
      <c r="V23" s="70"/>
      <c r="W23" s="70"/>
      <c r="X23" s="70" t="s">
        <v>56</v>
      </c>
      <c r="Y23" s="70"/>
      <c r="Z23" s="70"/>
      <c r="AA23" s="70"/>
      <c r="AB23" s="70" t="s">
        <v>57</v>
      </c>
      <c r="AC23" s="70"/>
      <c r="AD23" s="70"/>
      <c r="AE23" s="70"/>
      <c r="AF23" s="73" t="s">
        <v>58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70">
        <v>0</v>
      </c>
      <c r="C25" s="70"/>
      <c r="D25" s="70"/>
      <c r="E25">
        <v>2.155068</v>
      </c>
      <c r="F25" s="70">
        <v>0</v>
      </c>
      <c r="G25" s="70"/>
      <c r="H25" s="70"/>
      <c r="I25">
        <v>2.0612400000000002</v>
      </c>
      <c r="J25" s="70">
        <v>0</v>
      </c>
      <c r="K25" s="70"/>
      <c r="L25" s="70"/>
      <c r="M25">
        <v>1.994958</v>
      </c>
      <c r="N25" s="73">
        <v>0</v>
      </c>
      <c r="O25" s="73"/>
      <c r="P25" s="73"/>
      <c r="Q25" s="32">
        <v>2.495155</v>
      </c>
      <c r="S25" s="65"/>
      <c r="T25" s="5">
        <v>0</v>
      </c>
      <c r="U25" s="5"/>
      <c r="V25" s="5"/>
      <c r="W25">
        <v>2.0288680000000001</v>
      </c>
      <c r="X25" s="5">
        <v>9.9999999999999995E-8</v>
      </c>
      <c r="Y25" s="5"/>
      <c r="Z25" s="5"/>
      <c r="AA25">
        <v>2.0128879999999998</v>
      </c>
      <c r="AB25" s="5">
        <v>0</v>
      </c>
      <c r="AC25" s="5"/>
      <c r="AD25" s="5"/>
      <c r="AE25">
        <v>2.2437420000000001</v>
      </c>
      <c r="AF25" s="33">
        <v>0</v>
      </c>
      <c r="AG25" s="33"/>
      <c r="AH25" s="33"/>
      <c r="AI25" s="32">
        <v>2.0306320000000002</v>
      </c>
    </row>
    <row r="26" spans="1:35" x14ac:dyDescent="0.25">
      <c r="N26" s="32"/>
      <c r="O26" s="32"/>
      <c r="P26" s="32"/>
      <c r="Q26" s="32"/>
      <c r="AF26" s="32"/>
      <c r="AG26" s="32"/>
      <c r="AH26" s="32"/>
      <c r="AI26" s="32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34"/>
      <c r="O27" s="34"/>
      <c r="P27" s="34"/>
      <c r="Q27" s="34"/>
      <c r="R27" s="7"/>
      <c r="S27" s="7"/>
      <c r="T27" s="7"/>
      <c r="AF27" s="32"/>
      <c r="AG27" s="32"/>
      <c r="AH27" s="32"/>
      <c r="AI27" s="32"/>
    </row>
    <row r="28" spans="1:35" x14ac:dyDescent="0.25">
      <c r="A28" s="1" t="s">
        <v>26</v>
      </c>
      <c r="N28" s="32"/>
      <c r="O28" s="32"/>
      <c r="P28" s="32"/>
      <c r="Q28" s="32"/>
      <c r="S28" s="1" t="s">
        <v>27</v>
      </c>
      <c r="AF28" s="32"/>
      <c r="AG28" s="32"/>
      <c r="AH28" s="32"/>
      <c r="AI28" s="32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55</v>
      </c>
      <c r="C30" s="70"/>
      <c r="D30" s="70"/>
      <c r="E30" s="70"/>
      <c r="F30" s="70" t="s">
        <v>56</v>
      </c>
      <c r="G30" s="70"/>
      <c r="H30" s="70"/>
      <c r="I30" s="70"/>
      <c r="J30" s="70" t="s">
        <v>57</v>
      </c>
      <c r="K30" s="70"/>
      <c r="L30" s="70"/>
      <c r="M30" s="70"/>
      <c r="N30" s="73" t="s">
        <v>58</v>
      </c>
      <c r="O30" s="73"/>
      <c r="P30" s="73"/>
      <c r="Q30" s="73"/>
      <c r="S30" s="63" t="s">
        <v>12</v>
      </c>
      <c r="T30" s="70" t="s">
        <v>55</v>
      </c>
      <c r="U30" s="70"/>
      <c r="V30" s="70"/>
      <c r="W30" s="70"/>
      <c r="X30" s="70" t="s">
        <v>56</v>
      </c>
      <c r="Y30" s="70"/>
      <c r="Z30" s="70"/>
      <c r="AA30" s="70"/>
      <c r="AB30" s="70" t="s">
        <v>57</v>
      </c>
      <c r="AC30" s="70"/>
      <c r="AD30" s="70"/>
      <c r="AE30" s="70"/>
      <c r="AF30" s="73" t="s">
        <v>58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1.035344</v>
      </c>
      <c r="F32" t="s">
        <v>20</v>
      </c>
      <c r="G32">
        <v>0</v>
      </c>
      <c r="H32">
        <v>2.5999999999999999E-3</v>
      </c>
      <c r="I32">
        <v>1.034084</v>
      </c>
      <c r="J32" t="s">
        <v>20</v>
      </c>
      <c r="K32">
        <v>0</v>
      </c>
      <c r="L32">
        <v>2.5999999999999999E-3</v>
      </c>
      <c r="M32">
        <v>0.94785299999999995</v>
      </c>
      <c r="N32" s="32" t="s">
        <v>20</v>
      </c>
      <c r="O32" s="32">
        <v>0</v>
      </c>
      <c r="P32" s="32">
        <v>2.5999999999999999E-3</v>
      </c>
      <c r="Q32" s="32">
        <v>1.057132</v>
      </c>
      <c r="S32" s="63"/>
      <c r="T32" t="s">
        <v>20</v>
      </c>
      <c r="U32">
        <v>0</v>
      </c>
      <c r="V32">
        <v>2.5999999999999999E-3</v>
      </c>
      <c r="W32">
        <v>0.98153100000000004</v>
      </c>
      <c r="X32" t="s">
        <v>20</v>
      </c>
      <c r="Y32">
        <v>0</v>
      </c>
      <c r="Z32">
        <v>2.5999999999999999E-3</v>
      </c>
      <c r="AA32">
        <v>1.04321</v>
      </c>
      <c r="AB32" t="s">
        <v>20</v>
      </c>
      <c r="AC32">
        <v>0</v>
      </c>
      <c r="AD32">
        <v>2.5999999999999999E-3</v>
      </c>
      <c r="AE32">
        <v>1.062927</v>
      </c>
      <c r="AF32" s="32" t="s">
        <v>20</v>
      </c>
      <c r="AG32" s="32">
        <v>0</v>
      </c>
      <c r="AH32" s="32">
        <v>2.5999999999999999E-3</v>
      </c>
      <c r="AI32" s="32">
        <v>1.1659170000000001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1.043296</v>
      </c>
      <c r="F33" t="s">
        <v>21</v>
      </c>
      <c r="G33">
        <v>0</v>
      </c>
      <c r="H33">
        <v>1.964E-4</v>
      </c>
      <c r="I33">
        <v>1.052384</v>
      </c>
      <c r="J33" t="s">
        <v>21</v>
      </c>
      <c r="K33">
        <v>0</v>
      </c>
      <c r="L33">
        <v>1.964E-4</v>
      </c>
      <c r="M33">
        <v>1.056276</v>
      </c>
      <c r="N33" s="32" t="s">
        <v>21</v>
      </c>
      <c r="O33" s="32">
        <v>0</v>
      </c>
      <c r="P33" s="32">
        <v>1.964E-4</v>
      </c>
      <c r="Q33" s="32">
        <v>1.085712</v>
      </c>
      <c r="S33" s="63"/>
      <c r="T33" t="s">
        <v>21</v>
      </c>
      <c r="U33">
        <v>0</v>
      </c>
      <c r="V33">
        <v>5.0279999999999997E-4</v>
      </c>
      <c r="W33">
        <v>1.0493429999999999</v>
      </c>
      <c r="X33" t="s">
        <v>21</v>
      </c>
      <c r="Y33">
        <v>0</v>
      </c>
      <c r="Z33">
        <v>5.0279999999999997E-4</v>
      </c>
      <c r="AA33">
        <v>1.0515060000000001</v>
      </c>
      <c r="AB33" t="s">
        <v>21</v>
      </c>
      <c r="AC33">
        <v>0</v>
      </c>
      <c r="AD33">
        <v>5.0279999999999997E-4</v>
      </c>
      <c r="AE33">
        <v>1.0981380000000001</v>
      </c>
      <c r="AF33" s="32" t="s">
        <v>21</v>
      </c>
      <c r="AG33" s="32">
        <v>0</v>
      </c>
      <c r="AH33" s="32">
        <v>5.0279999999999997E-4</v>
      </c>
      <c r="AI33" s="32">
        <v>1.0798099999999999</v>
      </c>
    </row>
    <row r="34" spans="1:35" x14ac:dyDescent="0.25">
      <c r="A34" s="63"/>
      <c r="B34" t="s">
        <v>22</v>
      </c>
      <c r="C34">
        <v>0</v>
      </c>
      <c r="D34">
        <v>4.0899999999999998E-5</v>
      </c>
      <c r="E34">
        <v>1.065723</v>
      </c>
      <c r="F34" t="s">
        <v>22</v>
      </c>
      <c r="G34">
        <v>0</v>
      </c>
      <c r="H34">
        <v>4.0899999999999998E-5</v>
      </c>
      <c r="I34">
        <v>1.081898</v>
      </c>
      <c r="J34" t="s">
        <v>22</v>
      </c>
      <c r="K34">
        <v>0</v>
      </c>
      <c r="L34">
        <v>4.0899999999999998E-5</v>
      </c>
      <c r="M34">
        <v>1.08324</v>
      </c>
      <c r="N34" s="32" t="s">
        <v>22</v>
      </c>
      <c r="O34" s="32">
        <v>0</v>
      </c>
      <c r="P34" s="32">
        <v>4.0899999999999998E-5</v>
      </c>
      <c r="Q34" s="32">
        <v>1.126196</v>
      </c>
      <c r="S34" s="63"/>
      <c r="T34" t="s">
        <v>22</v>
      </c>
      <c r="U34">
        <v>0</v>
      </c>
      <c r="V34">
        <v>2.0460000000000001E-4</v>
      </c>
      <c r="W34">
        <v>1.0644039999999999</v>
      </c>
      <c r="X34" t="s">
        <v>22</v>
      </c>
      <c r="Y34">
        <v>0</v>
      </c>
      <c r="Z34">
        <v>2.0460000000000001E-4</v>
      </c>
      <c r="AA34">
        <v>1.0721000000000001</v>
      </c>
      <c r="AB34" t="s">
        <v>22</v>
      </c>
      <c r="AC34">
        <v>0</v>
      </c>
      <c r="AD34">
        <v>2.0460000000000001E-4</v>
      </c>
      <c r="AE34">
        <v>1.069901</v>
      </c>
      <c r="AF34" s="32" t="s">
        <v>22</v>
      </c>
      <c r="AG34" s="32">
        <v>0</v>
      </c>
      <c r="AH34" s="32">
        <v>2.0460000000000001E-4</v>
      </c>
      <c r="AI34" s="32">
        <v>1.1520859999999999</v>
      </c>
    </row>
    <row r="35" spans="1:35" x14ac:dyDescent="0.25">
      <c r="N35" s="32"/>
      <c r="O35" s="32"/>
      <c r="P35" s="32"/>
      <c r="Q35" s="32"/>
      <c r="AF35" s="32"/>
      <c r="AG35" s="32"/>
      <c r="AH35" s="32"/>
      <c r="AI35" s="32"/>
    </row>
    <row r="36" spans="1:35" x14ac:dyDescent="0.25">
      <c r="N36" s="32"/>
      <c r="O36" s="32"/>
      <c r="P36" s="32"/>
      <c r="Q36" s="32"/>
      <c r="AF36" s="32"/>
      <c r="AG36" s="32"/>
      <c r="AH36" s="32"/>
      <c r="AI36" s="32"/>
    </row>
    <row r="37" spans="1:35" x14ac:dyDescent="0.25">
      <c r="A37" s="64" t="s">
        <v>23</v>
      </c>
      <c r="B37" s="70" t="s">
        <v>55</v>
      </c>
      <c r="C37" s="70"/>
      <c r="D37" s="70"/>
      <c r="E37" s="70"/>
      <c r="F37" s="70" t="s">
        <v>56</v>
      </c>
      <c r="G37" s="70"/>
      <c r="H37" s="70"/>
      <c r="I37" s="70"/>
      <c r="J37" s="70" t="s">
        <v>57</v>
      </c>
      <c r="K37" s="70"/>
      <c r="L37" s="70"/>
      <c r="M37" s="70"/>
      <c r="N37" s="73" t="s">
        <v>58</v>
      </c>
      <c r="O37" s="73"/>
      <c r="P37" s="73"/>
      <c r="Q37" s="73"/>
      <c r="S37" s="64" t="s">
        <v>23</v>
      </c>
      <c r="T37" s="70" t="s">
        <v>55</v>
      </c>
      <c r="U37" s="70"/>
      <c r="V37" s="70"/>
      <c r="W37" s="70"/>
      <c r="X37" s="70" t="s">
        <v>56</v>
      </c>
      <c r="Y37" s="70"/>
      <c r="Z37" s="70"/>
      <c r="AA37" s="70"/>
      <c r="AB37" s="70" t="s">
        <v>57</v>
      </c>
      <c r="AC37" s="70"/>
      <c r="AD37" s="70"/>
      <c r="AE37" s="70"/>
      <c r="AF37" s="73" t="s">
        <v>58</v>
      </c>
      <c r="AG37" s="73"/>
      <c r="AH37" s="73"/>
      <c r="AI37" s="73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32"/>
      <c r="O38" s="32" t="s">
        <v>17</v>
      </c>
      <c r="P38" s="32" t="s">
        <v>18</v>
      </c>
      <c r="Q38" s="32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32"/>
      <c r="AG38" s="32" t="s">
        <v>17</v>
      </c>
      <c r="AH38" s="32" t="s">
        <v>18</v>
      </c>
      <c r="AI38" s="32" t="s">
        <v>19</v>
      </c>
    </row>
    <row r="39" spans="1:35" x14ac:dyDescent="0.25">
      <c r="A39" s="64"/>
      <c r="B39" t="s">
        <v>20</v>
      </c>
      <c r="C39">
        <v>0</v>
      </c>
      <c r="D39">
        <v>2.5999999999999999E-3</v>
      </c>
      <c r="E39">
        <v>1.0785929999999999</v>
      </c>
      <c r="F39" t="s">
        <v>20</v>
      </c>
      <c r="G39">
        <v>0</v>
      </c>
      <c r="H39">
        <v>2.5999999999999999E-3</v>
      </c>
      <c r="I39">
        <v>0.97301899999999997</v>
      </c>
      <c r="J39" t="s">
        <v>20</v>
      </c>
      <c r="K39">
        <v>0</v>
      </c>
      <c r="L39">
        <v>2.5999999999999999E-3</v>
      </c>
      <c r="M39">
        <v>0.97070699999999999</v>
      </c>
      <c r="N39" s="32" t="s">
        <v>20</v>
      </c>
      <c r="O39" s="32">
        <v>0</v>
      </c>
      <c r="P39" s="32">
        <v>2.5999999999999999E-3</v>
      </c>
      <c r="Q39" s="32">
        <v>1.010427</v>
      </c>
      <c r="S39" s="64"/>
      <c r="T39" t="s">
        <v>20</v>
      </c>
      <c r="U39">
        <v>0</v>
      </c>
      <c r="V39">
        <v>2.5999999999999999E-3</v>
      </c>
      <c r="W39">
        <v>1.071361</v>
      </c>
      <c r="X39" t="s">
        <v>20</v>
      </c>
      <c r="Y39">
        <v>0</v>
      </c>
      <c r="Z39">
        <v>2.5999999999999999E-3</v>
      </c>
      <c r="AA39">
        <v>1.089412</v>
      </c>
      <c r="AB39" t="s">
        <v>20</v>
      </c>
      <c r="AC39">
        <v>0</v>
      </c>
      <c r="AD39">
        <v>2.5999999999999999E-3</v>
      </c>
      <c r="AE39">
        <v>1.1269359999999999</v>
      </c>
      <c r="AF39" s="32" t="s">
        <v>20</v>
      </c>
      <c r="AG39" s="32">
        <v>0</v>
      </c>
      <c r="AH39" s="32">
        <v>2.5999999999999999E-3</v>
      </c>
      <c r="AI39" s="32">
        <v>1.010961</v>
      </c>
    </row>
    <row r="40" spans="1:35" x14ac:dyDescent="0.25">
      <c r="A40" s="64"/>
      <c r="B40" t="s">
        <v>21</v>
      </c>
      <c r="C40">
        <v>0</v>
      </c>
      <c r="D40">
        <v>1.964E-4</v>
      </c>
      <c r="E40">
        <v>1.088775</v>
      </c>
      <c r="F40" t="s">
        <v>21</v>
      </c>
      <c r="G40">
        <v>0</v>
      </c>
      <c r="H40">
        <v>1.964E-4</v>
      </c>
      <c r="I40">
        <v>1.091175</v>
      </c>
      <c r="J40" t="s">
        <v>21</v>
      </c>
      <c r="K40">
        <v>0</v>
      </c>
      <c r="L40">
        <v>1.964E-4</v>
      </c>
      <c r="M40">
        <v>1.188172</v>
      </c>
      <c r="N40" s="32" t="s">
        <v>21</v>
      </c>
      <c r="O40" s="32">
        <v>0</v>
      </c>
      <c r="P40" s="32">
        <v>1.964E-4</v>
      </c>
      <c r="Q40" s="32">
        <v>1.2334590000000001</v>
      </c>
      <c r="S40" s="64"/>
      <c r="T40" t="s">
        <v>21</v>
      </c>
      <c r="U40">
        <v>0</v>
      </c>
      <c r="V40">
        <v>5.0279999999999997E-4</v>
      </c>
      <c r="W40">
        <v>1.0944179999999999</v>
      </c>
      <c r="X40" t="s">
        <v>21</v>
      </c>
      <c r="Y40">
        <v>0</v>
      </c>
      <c r="Z40">
        <v>5.0279999999999997E-4</v>
      </c>
      <c r="AA40">
        <v>1.110976</v>
      </c>
      <c r="AB40" t="s">
        <v>21</v>
      </c>
      <c r="AC40">
        <v>0</v>
      </c>
      <c r="AD40">
        <v>5.0279999999999997E-4</v>
      </c>
      <c r="AE40">
        <v>1.089879</v>
      </c>
      <c r="AF40" s="32" t="s">
        <v>21</v>
      </c>
      <c r="AG40" s="32">
        <v>0</v>
      </c>
      <c r="AH40" s="32">
        <v>5.0279999999999997E-4</v>
      </c>
      <c r="AI40" s="32">
        <v>1.0309759999999999</v>
      </c>
    </row>
    <row r="41" spans="1:35" x14ac:dyDescent="0.25">
      <c r="A41" s="64"/>
      <c r="B41" t="s">
        <v>22</v>
      </c>
      <c r="C41">
        <v>0</v>
      </c>
      <c r="D41">
        <v>4.0899999999999998E-5</v>
      </c>
      <c r="E41">
        <v>1.1136299999999999</v>
      </c>
      <c r="F41" t="s">
        <v>22</v>
      </c>
      <c r="G41">
        <v>0</v>
      </c>
      <c r="H41">
        <v>4.0899999999999998E-5</v>
      </c>
      <c r="I41">
        <v>1.1107499999999999</v>
      </c>
      <c r="J41" t="s">
        <v>22</v>
      </c>
      <c r="K41">
        <v>0</v>
      </c>
      <c r="L41">
        <v>4.0899999999999998E-5</v>
      </c>
      <c r="M41">
        <v>1.150309</v>
      </c>
      <c r="N41" s="32" t="s">
        <v>22</v>
      </c>
      <c r="O41" s="32">
        <v>0</v>
      </c>
      <c r="P41" s="32">
        <v>4.0899999999999998E-5</v>
      </c>
      <c r="Q41" s="32">
        <v>1.045331</v>
      </c>
      <c r="S41" s="64"/>
      <c r="T41" t="s">
        <v>22</v>
      </c>
      <c r="U41">
        <v>0</v>
      </c>
      <c r="V41">
        <v>2.0460000000000001E-4</v>
      </c>
      <c r="W41">
        <v>1.130085</v>
      </c>
      <c r="X41" t="s">
        <v>22</v>
      </c>
      <c r="Y41">
        <v>0</v>
      </c>
      <c r="Z41">
        <v>2.0460000000000001E-4</v>
      </c>
      <c r="AA41">
        <v>1.1499870000000001</v>
      </c>
      <c r="AB41" t="s">
        <v>22</v>
      </c>
      <c r="AC41">
        <v>0</v>
      </c>
      <c r="AD41">
        <v>2.0460000000000001E-4</v>
      </c>
      <c r="AE41">
        <v>1.123664</v>
      </c>
      <c r="AF41" s="32" t="s">
        <v>22</v>
      </c>
      <c r="AG41" s="32">
        <v>0</v>
      </c>
      <c r="AH41" s="32">
        <v>2.0460000000000001E-4</v>
      </c>
      <c r="AI41" s="32">
        <v>1.0749690000000001</v>
      </c>
    </row>
    <row r="42" spans="1:35" x14ac:dyDescent="0.25">
      <c r="N42" s="32"/>
      <c r="O42" s="32"/>
      <c r="P42" s="32"/>
      <c r="Q42" s="32"/>
      <c r="AF42" s="32"/>
      <c r="AG42" s="32"/>
      <c r="AH42" s="32"/>
      <c r="AI42" s="32"/>
    </row>
    <row r="43" spans="1:35" x14ac:dyDescent="0.25">
      <c r="N43" s="32"/>
      <c r="O43" s="32"/>
      <c r="P43" s="32"/>
      <c r="Q43" s="32"/>
      <c r="AF43" s="32"/>
      <c r="AG43" s="32"/>
      <c r="AH43" s="32"/>
      <c r="AI43" s="32"/>
    </row>
    <row r="44" spans="1:35" x14ac:dyDescent="0.25">
      <c r="A44" s="65" t="s">
        <v>24</v>
      </c>
      <c r="B44" s="70" t="s">
        <v>55</v>
      </c>
      <c r="C44" s="70"/>
      <c r="D44" s="70"/>
      <c r="E44" s="70"/>
      <c r="F44" s="70" t="s">
        <v>56</v>
      </c>
      <c r="G44" s="70"/>
      <c r="H44" s="70"/>
      <c r="I44" s="70"/>
      <c r="J44" s="70" t="s">
        <v>57</v>
      </c>
      <c r="K44" s="70"/>
      <c r="L44" s="70"/>
      <c r="M44" s="70"/>
      <c r="N44" s="73" t="s">
        <v>58</v>
      </c>
      <c r="O44" s="73"/>
      <c r="P44" s="73"/>
      <c r="Q44" s="73"/>
      <c r="S44" s="65" t="s">
        <v>24</v>
      </c>
      <c r="T44" s="70" t="s">
        <v>55</v>
      </c>
      <c r="U44" s="70"/>
      <c r="V44" s="70"/>
      <c r="W44" s="70"/>
      <c r="X44" s="70" t="s">
        <v>56</v>
      </c>
      <c r="Y44" s="70"/>
      <c r="Z44" s="70"/>
      <c r="AA44" s="70"/>
      <c r="AB44" s="70" t="s">
        <v>57</v>
      </c>
      <c r="AC44" s="70"/>
      <c r="AD44" s="70"/>
      <c r="AE44" s="70"/>
      <c r="AF44" s="73" t="s">
        <v>58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7.9999999999999996E-7</v>
      </c>
      <c r="C46" s="5"/>
      <c r="D46" s="5"/>
      <c r="E46">
        <v>2.0242049999999998</v>
      </c>
      <c r="F46" s="5">
        <v>2.0999999999999998E-6</v>
      </c>
      <c r="G46" s="5"/>
      <c r="H46" s="5"/>
      <c r="I46">
        <v>1.853734</v>
      </c>
      <c r="J46" s="5">
        <v>1.1999999999999999E-6</v>
      </c>
      <c r="K46" s="5"/>
      <c r="L46" s="5"/>
      <c r="M46">
        <v>2.2446190000000001</v>
      </c>
      <c r="N46" s="35">
        <v>2.5000000000000002E-6</v>
      </c>
      <c r="O46" s="33"/>
      <c r="P46" s="33"/>
      <c r="Q46" s="32">
        <v>2.0173329999999998</v>
      </c>
      <c r="S46" s="65"/>
      <c r="T46" s="5">
        <v>3.0800000000000003E-5</v>
      </c>
      <c r="U46" s="5"/>
      <c r="V46" s="5"/>
      <c r="W46">
        <v>2.0047090000000001</v>
      </c>
      <c r="X46" s="5">
        <v>3.6600000000000002E-5</v>
      </c>
      <c r="Y46" s="5"/>
      <c r="Z46" s="5"/>
      <c r="AA46">
        <v>2.022939</v>
      </c>
      <c r="AB46" s="5">
        <v>4.07E-5</v>
      </c>
      <c r="AC46" s="5"/>
      <c r="AD46" s="5"/>
      <c r="AE46">
        <v>2.0342980000000002</v>
      </c>
      <c r="AF46" s="35">
        <v>4.5099999999999998E-5</v>
      </c>
      <c r="AG46" s="33"/>
      <c r="AH46" s="33"/>
      <c r="AI46" s="32">
        <v>1.9963550000000001</v>
      </c>
    </row>
    <row r="47" spans="1:35" x14ac:dyDescent="0.25">
      <c r="N47" s="32"/>
      <c r="O47" s="32"/>
      <c r="P47" s="32"/>
      <c r="Q47" s="32"/>
    </row>
    <row r="48" spans="1:35" x14ac:dyDescent="0.25">
      <c r="A48" s="1" t="s">
        <v>31</v>
      </c>
      <c r="N48" s="32"/>
      <c r="O48" s="32"/>
      <c r="P48" s="32"/>
      <c r="Q48" s="32"/>
    </row>
    <row r="49" spans="1:22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22" x14ac:dyDescent="0.25">
      <c r="A50" s="63" t="s">
        <v>12</v>
      </c>
      <c r="B50" s="70" t="s">
        <v>55</v>
      </c>
      <c r="C50" s="70"/>
      <c r="D50" s="70"/>
      <c r="E50" s="70"/>
      <c r="F50" s="70" t="s">
        <v>56</v>
      </c>
      <c r="G50" s="70"/>
      <c r="H50" s="70"/>
      <c r="I50" s="70"/>
      <c r="J50" s="70" t="s">
        <v>57</v>
      </c>
      <c r="K50" s="70"/>
      <c r="L50" s="70"/>
      <c r="M50" s="70"/>
      <c r="N50" s="73" t="s">
        <v>58</v>
      </c>
      <c r="O50" s="73"/>
      <c r="P50" s="73"/>
      <c r="Q50" s="73"/>
    </row>
    <row r="51" spans="1:22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22" x14ac:dyDescent="0.25">
      <c r="A52" s="63"/>
      <c r="B52" t="s">
        <v>20</v>
      </c>
      <c r="C52">
        <v>0</v>
      </c>
      <c r="D52">
        <v>2.5999999999999999E-3</v>
      </c>
      <c r="E52">
        <v>1.0808150000000001</v>
      </c>
      <c r="F52" t="s">
        <v>20</v>
      </c>
      <c r="G52">
        <v>0</v>
      </c>
      <c r="H52">
        <v>2.5999999999999999E-3</v>
      </c>
      <c r="I52">
        <v>1.0990359999999999</v>
      </c>
      <c r="J52" t="s">
        <v>20</v>
      </c>
      <c r="K52">
        <v>0</v>
      </c>
      <c r="L52">
        <v>2.5999999999999999E-3</v>
      </c>
      <c r="M52">
        <v>1.0628979999999999</v>
      </c>
      <c r="N52" s="32" t="s">
        <v>20</v>
      </c>
      <c r="O52" s="32">
        <v>0</v>
      </c>
      <c r="P52" s="32">
        <v>2.5999999999999999E-3</v>
      </c>
      <c r="Q52" s="32">
        <v>1.431662</v>
      </c>
    </row>
    <row r="53" spans="1:22" x14ac:dyDescent="0.25">
      <c r="A53" s="63"/>
      <c r="B53" t="s">
        <v>21</v>
      </c>
      <c r="C53">
        <v>0</v>
      </c>
      <c r="D53">
        <v>1.2999999999999999E-3</v>
      </c>
      <c r="E53">
        <v>1.1088180000000001</v>
      </c>
      <c r="F53" t="s">
        <v>21</v>
      </c>
      <c r="G53">
        <v>0</v>
      </c>
      <c r="H53">
        <v>1.2999999999999999E-3</v>
      </c>
      <c r="I53">
        <v>1.086357</v>
      </c>
      <c r="J53" t="s">
        <v>21</v>
      </c>
      <c r="K53">
        <v>0</v>
      </c>
      <c r="L53">
        <v>1.2999999999999999E-3</v>
      </c>
      <c r="M53">
        <v>1.095764</v>
      </c>
      <c r="N53" s="32" t="s">
        <v>21</v>
      </c>
      <c r="O53" s="32">
        <v>0</v>
      </c>
      <c r="P53" s="32">
        <v>1.2999999999999999E-3</v>
      </c>
      <c r="Q53" s="32">
        <v>1.080665</v>
      </c>
    </row>
    <row r="54" spans="1:22" x14ac:dyDescent="0.25">
      <c r="A54" s="63"/>
      <c r="B54" t="s">
        <v>22</v>
      </c>
      <c r="C54">
        <v>0</v>
      </c>
      <c r="D54">
        <v>8.1970000000000003E-4</v>
      </c>
      <c r="E54">
        <v>1.1232709999999999</v>
      </c>
      <c r="F54" t="s">
        <v>22</v>
      </c>
      <c r="G54">
        <v>0</v>
      </c>
      <c r="H54">
        <v>8.8159999999999996E-4</v>
      </c>
      <c r="I54">
        <v>1.150736</v>
      </c>
      <c r="J54" t="s">
        <v>22</v>
      </c>
      <c r="K54">
        <v>0</v>
      </c>
      <c r="L54">
        <v>8.8159999999999996E-4</v>
      </c>
      <c r="M54">
        <v>1.14327</v>
      </c>
      <c r="N54" s="32" t="s">
        <v>22</v>
      </c>
      <c r="O54" s="32">
        <v>0</v>
      </c>
      <c r="P54" s="32">
        <v>8.8159999999999996E-4</v>
      </c>
      <c r="Q54" s="32">
        <v>1.1134170000000001</v>
      </c>
    </row>
    <row r="55" spans="1:22" x14ac:dyDescent="0.25">
      <c r="N55" s="32"/>
      <c r="O55" s="32"/>
      <c r="P55" s="32"/>
      <c r="Q55" s="32"/>
    </row>
    <row r="56" spans="1:22" x14ac:dyDescent="0.25">
      <c r="N56" s="32"/>
      <c r="O56" s="32"/>
      <c r="P56" s="32"/>
      <c r="Q56" s="32"/>
      <c r="V56" s="32"/>
    </row>
    <row r="57" spans="1:22" x14ac:dyDescent="0.25">
      <c r="A57" s="64" t="s">
        <v>23</v>
      </c>
      <c r="B57" s="70" t="s">
        <v>55</v>
      </c>
      <c r="C57" s="70"/>
      <c r="D57" s="70"/>
      <c r="E57" s="70"/>
      <c r="F57" s="70" t="s">
        <v>56</v>
      </c>
      <c r="G57" s="70"/>
      <c r="H57" s="70"/>
      <c r="I57" s="70"/>
      <c r="J57" s="70" t="s">
        <v>57</v>
      </c>
      <c r="K57" s="70"/>
      <c r="L57" s="70"/>
      <c r="M57" s="70"/>
      <c r="N57" s="73" t="s">
        <v>58</v>
      </c>
      <c r="O57" s="73"/>
      <c r="P57" s="73"/>
      <c r="Q57" s="73"/>
    </row>
    <row r="58" spans="1:22" x14ac:dyDescent="0.25">
      <c r="A58" s="64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32"/>
      <c r="O58" s="32" t="s">
        <v>17</v>
      </c>
      <c r="P58" s="32" t="s">
        <v>18</v>
      </c>
      <c r="Q58" s="32" t="s">
        <v>19</v>
      </c>
    </row>
    <row r="59" spans="1:22" x14ac:dyDescent="0.25">
      <c r="A59" s="64"/>
      <c r="B59" t="s">
        <v>20</v>
      </c>
      <c r="C59">
        <v>0</v>
      </c>
      <c r="D59">
        <v>2.5999999999999999E-3</v>
      </c>
      <c r="E59">
        <v>1.0274129999999999</v>
      </c>
      <c r="F59" t="s">
        <v>20</v>
      </c>
      <c r="G59">
        <v>0</v>
      </c>
      <c r="H59">
        <v>2.5999999999999999E-3</v>
      </c>
      <c r="I59">
        <v>0.94514600000000004</v>
      </c>
      <c r="J59" t="s">
        <v>20</v>
      </c>
      <c r="K59">
        <v>0</v>
      </c>
      <c r="L59">
        <v>2.5999999999999999E-3</v>
      </c>
      <c r="M59">
        <v>1.050457</v>
      </c>
      <c r="N59" s="32" t="s">
        <v>20</v>
      </c>
      <c r="O59" s="32">
        <v>0</v>
      </c>
      <c r="P59" s="32">
        <v>2.5999999999999999E-3</v>
      </c>
      <c r="Q59" s="32">
        <v>1.0043040000000001</v>
      </c>
    </row>
    <row r="60" spans="1:22" x14ac:dyDescent="0.25">
      <c r="A60" s="64"/>
      <c r="B60" t="s">
        <v>21</v>
      </c>
      <c r="C60">
        <v>0</v>
      </c>
      <c r="D60">
        <v>1.2999999999999999E-3</v>
      </c>
      <c r="E60">
        <v>1.0953109999999999</v>
      </c>
      <c r="F60" t="s">
        <v>21</v>
      </c>
      <c r="G60">
        <v>0</v>
      </c>
      <c r="H60">
        <v>1.2999999999999999E-3</v>
      </c>
      <c r="I60">
        <v>1.0777749999999999</v>
      </c>
      <c r="J60" t="s">
        <v>21</v>
      </c>
      <c r="K60">
        <v>0</v>
      </c>
      <c r="L60">
        <v>1.2999999999999999E-3</v>
      </c>
      <c r="M60">
        <v>1.093113</v>
      </c>
      <c r="N60" s="32" t="s">
        <v>21</v>
      </c>
      <c r="O60" s="32">
        <v>0</v>
      </c>
      <c r="P60" s="32">
        <v>1.2999999999999999E-3</v>
      </c>
      <c r="Q60" s="32">
        <v>1.038567</v>
      </c>
    </row>
    <row r="61" spans="1:22" x14ac:dyDescent="0.25">
      <c r="A61" s="64"/>
      <c r="B61" t="s">
        <v>22</v>
      </c>
      <c r="C61">
        <v>0</v>
      </c>
      <c r="D61">
        <v>8.1970000000000003E-4</v>
      </c>
      <c r="E61">
        <v>1.098992</v>
      </c>
      <c r="F61" t="s">
        <v>22</v>
      </c>
      <c r="G61">
        <v>0</v>
      </c>
      <c r="H61">
        <v>8.2589999999999996E-4</v>
      </c>
      <c r="I61">
        <v>1.0996589999999999</v>
      </c>
      <c r="J61" t="s">
        <v>22</v>
      </c>
      <c r="K61">
        <v>0</v>
      </c>
      <c r="L61">
        <v>8.4520000000000005E-4</v>
      </c>
      <c r="M61">
        <v>1.125837</v>
      </c>
      <c r="N61" s="32" t="s">
        <v>22</v>
      </c>
      <c r="O61" s="32">
        <v>0</v>
      </c>
      <c r="P61" s="32">
        <v>8.8159999999999996E-4</v>
      </c>
      <c r="Q61" s="32">
        <v>1.0710789999999999</v>
      </c>
    </row>
    <row r="62" spans="1:22" x14ac:dyDescent="0.25">
      <c r="N62" s="32"/>
      <c r="O62" s="32"/>
      <c r="P62" s="32"/>
      <c r="Q62" s="32"/>
    </row>
    <row r="63" spans="1:22" x14ac:dyDescent="0.25">
      <c r="N63" s="32"/>
      <c r="O63" s="32"/>
      <c r="P63" s="32"/>
      <c r="Q63" s="32"/>
    </row>
    <row r="64" spans="1:22" x14ac:dyDescent="0.25">
      <c r="A64" s="65" t="s">
        <v>24</v>
      </c>
      <c r="B64" s="70" t="s">
        <v>55</v>
      </c>
      <c r="C64" s="70"/>
      <c r="D64" s="70"/>
      <c r="E64" s="70"/>
      <c r="F64" s="70" t="s">
        <v>56</v>
      </c>
      <c r="G64" s="70"/>
      <c r="H64" s="70"/>
      <c r="I64" s="70"/>
      <c r="J64" s="70" t="s">
        <v>57</v>
      </c>
      <c r="K64" s="70"/>
      <c r="L64" s="70"/>
      <c r="M64" s="70"/>
      <c r="N64" s="73" t="s">
        <v>58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5">
        <v>3.8900000000000002E-4</v>
      </c>
      <c r="C66" s="5"/>
      <c r="D66" s="5"/>
      <c r="E66">
        <v>1.9978100000000001</v>
      </c>
      <c r="F66" s="5"/>
      <c r="G66" s="5">
        <v>4.2210000000000001E-4</v>
      </c>
      <c r="H66" s="5"/>
      <c r="I66">
        <v>2.0218950000000002</v>
      </c>
      <c r="J66" s="5">
        <v>4.6240000000000002E-4</v>
      </c>
      <c r="K66" s="5"/>
      <c r="L66" s="5"/>
      <c r="M66">
        <v>1.9936339999999999</v>
      </c>
      <c r="N66" s="35">
        <v>5.1610000000000002E-4</v>
      </c>
      <c r="O66" s="33"/>
      <c r="P66" s="33"/>
      <c r="Q66" s="32">
        <v>2.0250590000000002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G75" si="0">0.05*G11+(1-0.05)*C11</f>
        <v>0</v>
      </c>
      <c r="G73">
        <f t="shared" si="0"/>
        <v>2.5999999999999999E-3</v>
      </c>
      <c r="H73">
        <f>E11+I11</f>
        <v>2.143907</v>
      </c>
      <c r="I73">
        <f t="shared" ref="I73:J75" si="1">0.05*G18+(1-0.05)*C18</f>
        <v>0</v>
      </c>
      <c r="J73">
        <f t="shared" si="1"/>
        <v>2.5999999999999999E-3</v>
      </c>
      <c r="K73">
        <f>I18+E18</f>
        <v>2.4599950000000002</v>
      </c>
      <c r="L73">
        <f>0.05*F25+(1-0.05)*B25</f>
        <v>0</v>
      </c>
      <c r="M73">
        <f>I25+E25</f>
        <v>4.2163079999999997</v>
      </c>
      <c r="P73" s="62" t="s">
        <v>37</v>
      </c>
      <c r="Q73" t="s">
        <v>36</v>
      </c>
      <c r="R73">
        <f t="shared" ref="R73:S75" si="2">0.1*G11+(1-0.1)*C11</f>
        <v>0</v>
      </c>
      <c r="S73">
        <f t="shared" si="2"/>
        <v>2.5999999999999999E-3</v>
      </c>
      <c r="U73">
        <f t="shared" ref="U73:V75" si="3">0.1*G18+(1-0.1)*C18</f>
        <v>0</v>
      </c>
      <c r="V73">
        <f t="shared" si="3"/>
        <v>2.5999999999999999E-3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0"/>
        <v>1.2357894999999999E-3</v>
      </c>
      <c r="H74">
        <f>E12+I12</f>
        <v>2.1887499999999998</v>
      </c>
      <c r="I74">
        <f t="shared" si="1"/>
        <v>0</v>
      </c>
      <c r="J74">
        <f t="shared" si="1"/>
        <v>1.579E-5</v>
      </c>
      <c r="K74">
        <f>I19+E19</f>
        <v>2.212844</v>
      </c>
      <c r="P74" s="62"/>
      <c r="Q74" t="s">
        <v>38</v>
      </c>
      <c r="R74">
        <f t="shared" si="2"/>
        <v>0</v>
      </c>
      <c r="S74">
        <f t="shared" si="2"/>
        <v>1.1715790000000001E-3</v>
      </c>
      <c r="U74">
        <f t="shared" si="3"/>
        <v>0</v>
      </c>
      <c r="V74">
        <f t="shared" si="3"/>
        <v>1.579E-5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0"/>
        <v>1.9618499999999998E-7</v>
      </c>
      <c r="H75">
        <f>E13+I13</f>
        <v>2.2538749999999999</v>
      </c>
      <c r="I75">
        <f t="shared" si="1"/>
        <v>0</v>
      </c>
      <c r="J75">
        <f t="shared" si="1"/>
        <v>1.9219999999999996E-7</v>
      </c>
      <c r="K75">
        <f>I20+E20</f>
        <v>2.2055180000000001</v>
      </c>
      <c r="P75" s="62"/>
      <c r="Q75" t="s">
        <v>39</v>
      </c>
      <c r="R75">
        <f t="shared" si="2"/>
        <v>0</v>
      </c>
      <c r="S75">
        <f t="shared" si="2"/>
        <v>2.0017E-7</v>
      </c>
      <c r="U75">
        <f t="shared" si="3"/>
        <v>0</v>
      </c>
      <c r="V75">
        <f t="shared" si="3"/>
        <v>1.9220000000000001E-7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G81" si="4">0.2*G11+(1-0.2)*C11</f>
        <v>0</v>
      </c>
      <c r="G79">
        <f t="shared" si="4"/>
        <v>2.5999999999999999E-3</v>
      </c>
      <c r="I79">
        <f t="shared" ref="I79:J81" si="5">0.2*G18+(1-0.2)*C18</f>
        <v>0</v>
      </c>
      <c r="J79">
        <f t="shared" si="5"/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S81" si="6">0.3*G11+(1-0.3)*C11</f>
        <v>0</v>
      </c>
      <c r="S79">
        <f t="shared" si="6"/>
        <v>2.5999999999999999E-3</v>
      </c>
      <c r="U79">
        <f t="shared" ref="U79:V81" si="7">0.3*G18+(1-0.3)*C18</f>
        <v>0</v>
      </c>
      <c r="V79">
        <f t="shared" si="7"/>
        <v>2.5999999999999999E-3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4"/>
        <v>0</v>
      </c>
      <c r="G80">
        <f t="shared" si="4"/>
        <v>1.043158E-3</v>
      </c>
      <c r="I80">
        <f t="shared" si="5"/>
        <v>0</v>
      </c>
      <c r="J80">
        <f t="shared" si="5"/>
        <v>1.579E-5</v>
      </c>
      <c r="P80" s="62"/>
      <c r="Q80" t="s">
        <v>38</v>
      </c>
      <c r="R80">
        <f t="shared" si="6"/>
        <v>0</v>
      </c>
      <c r="S80">
        <f t="shared" si="6"/>
        <v>9.1473699999999989E-4</v>
      </c>
      <c r="U80">
        <f t="shared" si="7"/>
        <v>0</v>
      </c>
      <c r="V80">
        <f t="shared" si="7"/>
        <v>1.579E-5</v>
      </c>
    </row>
    <row r="81" spans="2:25" x14ac:dyDescent="0.25">
      <c r="C81" s="63"/>
      <c r="D81" s="62"/>
      <c r="E81" t="s">
        <v>39</v>
      </c>
      <c r="F81">
        <f t="shared" si="4"/>
        <v>0</v>
      </c>
      <c r="G81">
        <f t="shared" si="4"/>
        <v>2.0814000000000001E-7</v>
      </c>
      <c r="I81">
        <f t="shared" si="5"/>
        <v>0</v>
      </c>
      <c r="J81">
        <f t="shared" si="5"/>
        <v>1.9219999999999999E-7</v>
      </c>
      <c r="P81" s="62"/>
      <c r="Q81" t="s">
        <v>39</v>
      </c>
      <c r="R81">
        <f t="shared" si="6"/>
        <v>0</v>
      </c>
      <c r="S81">
        <f t="shared" si="6"/>
        <v>2.1610999999999999E-7</v>
      </c>
      <c r="U81">
        <f t="shared" si="7"/>
        <v>0</v>
      </c>
      <c r="V81">
        <f t="shared" si="7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2.5999999999999999E-3</v>
      </c>
      <c r="H86">
        <f>M11+I11+E11</f>
        <v>3.2259820000000001</v>
      </c>
      <c r="I86">
        <f t="shared" ref="I86:J88" si="9">(0.05*(1-0.05)+0.05*(1-0.05))*G18+0.05*0.05*K18+(1-0.05*(1-0.05)-0.05*(1-0.05)-0.05*0.05)*C18</f>
        <v>0</v>
      </c>
      <c r="J86">
        <f t="shared" si="9"/>
        <v>2.5999999999999999E-3</v>
      </c>
      <c r="K86">
        <f>M18+I18+E18</f>
        <v>3.5326919999999999</v>
      </c>
      <c r="L86">
        <f>(0.05*(1-0.05)+0.05*(1-0.05))*F25+0.05*0.05*J25+(1-0.05*(1-0.05)-0.05*(1-0.05)-0.05*0.05)*B25</f>
        <v>0</v>
      </c>
      <c r="M86">
        <f>M25+I25+E25</f>
        <v>6.2112660000000002</v>
      </c>
      <c r="O86" s="66" t="s">
        <v>43</v>
      </c>
      <c r="P86" s="62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2.6000000000000003E-3</v>
      </c>
      <c r="U86">
        <f t="shared" ref="U86:V88" si="11">(0.1*0.9+0.1*0.9)*G18+0.1*0.1*K18+(1-0.1*0.9-0.1*0.9-0.1*0.1)*C18</f>
        <v>0</v>
      </c>
      <c r="V86">
        <f t="shared" si="11"/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8"/>
        <v>0</v>
      </c>
      <c r="G87">
        <f t="shared" si="8"/>
        <v>1.1747895249999999E-3</v>
      </c>
      <c r="H87">
        <f>M12+I12+E12</f>
        <v>3.2831049999999999</v>
      </c>
      <c r="I87">
        <f t="shared" si="9"/>
        <v>0</v>
      </c>
      <c r="J87">
        <f t="shared" si="9"/>
        <v>1.579E-5</v>
      </c>
      <c r="K87">
        <f>M19+I19+E19</f>
        <v>3.3379449999999999</v>
      </c>
      <c r="O87" s="66"/>
      <c r="P87" s="62"/>
      <c r="Q87" t="s">
        <v>38</v>
      </c>
      <c r="R87">
        <f t="shared" si="10"/>
        <v>0</v>
      </c>
      <c r="S87">
        <f t="shared" si="10"/>
        <v>1.0560001000000001E-3</v>
      </c>
      <c r="U87">
        <f t="shared" si="11"/>
        <v>0</v>
      </c>
      <c r="V87">
        <f t="shared" si="11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8"/>
        <v>0</v>
      </c>
      <c r="G88">
        <f t="shared" si="8"/>
        <v>2.0023450000000001E-7</v>
      </c>
      <c r="H88">
        <f>M13+I13+E13</f>
        <v>3.3990179999999999</v>
      </c>
      <c r="I88">
        <f t="shared" si="9"/>
        <v>0</v>
      </c>
      <c r="J88">
        <f t="shared" si="9"/>
        <v>1.9220000000000001E-7</v>
      </c>
      <c r="K88">
        <f>M20+I20+E20</f>
        <v>3.2942740000000001</v>
      </c>
      <c r="O88" s="66"/>
      <c r="P88" s="62"/>
      <c r="Q88" t="s">
        <v>39</v>
      </c>
      <c r="R88">
        <f t="shared" si="10"/>
        <v>0</v>
      </c>
      <c r="S88">
        <f t="shared" si="10"/>
        <v>2.0839800000000001E-7</v>
      </c>
      <c r="U88">
        <f t="shared" si="11"/>
        <v>0</v>
      </c>
      <c r="V88">
        <f t="shared" si="11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2.5999999999999999E-3</v>
      </c>
      <c r="I92">
        <f t="shared" ref="I92:J94" si="13">(0.2*0.8+0.2*0.8)*G18+0.2*0.2*K18+(1-0.2*0.8-0.2*0.8-0.2*0.2)*C18</f>
        <v>0</v>
      </c>
      <c r="J92">
        <f t="shared" si="13"/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2.5999999999999999E-3</v>
      </c>
      <c r="U92">
        <f t="shared" ref="U92:V94" si="15">(0.3*0.7+0.3*0.7)*G18+0.3*0.3*K18+(1-0.3*0.7-0.3*0.7-0.3*0.3)*C18</f>
        <v>0</v>
      </c>
      <c r="V92">
        <f t="shared" si="15"/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12"/>
        <v>0</v>
      </c>
      <c r="G93">
        <f t="shared" si="12"/>
        <v>8.3768439999999981E-4</v>
      </c>
      <c r="I93">
        <f t="shared" si="13"/>
        <v>0</v>
      </c>
      <c r="J93">
        <f t="shared" si="13"/>
        <v>1.579E-5</v>
      </c>
      <c r="O93" s="66"/>
      <c r="P93" s="62"/>
      <c r="Q93" t="s">
        <v>38</v>
      </c>
      <c r="R93">
        <f t="shared" si="14"/>
        <v>0</v>
      </c>
      <c r="S93">
        <f t="shared" si="14"/>
        <v>6.4505290000000011E-4</v>
      </c>
      <c r="U93">
        <f t="shared" si="15"/>
        <v>0</v>
      </c>
      <c r="V93">
        <f t="shared" si="15"/>
        <v>1.579E-5</v>
      </c>
    </row>
    <row r="94" spans="2:25" x14ac:dyDescent="0.25">
      <c r="B94" s="63"/>
      <c r="C94" s="66"/>
      <c r="D94" s="62"/>
      <c r="E94" t="s">
        <v>39</v>
      </c>
      <c r="F94">
        <f t="shared" si="12"/>
        <v>0</v>
      </c>
      <c r="G94">
        <f t="shared" si="12"/>
        <v>2.2511200000000001E-7</v>
      </c>
      <c r="I94">
        <f t="shared" si="13"/>
        <v>0</v>
      </c>
      <c r="J94">
        <f t="shared" si="13"/>
        <v>1.9219999999999999E-7</v>
      </c>
      <c r="O94" s="66"/>
      <c r="P94" s="62"/>
      <c r="Q94" t="s">
        <v>39</v>
      </c>
      <c r="R94">
        <f t="shared" si="14"/>
        <v>0</v>
      </c>
      <c r="S94">
        <f t="shared" si="14"/>
        <v>2.4234199999999999E-7</v>
      </c>
      <c r="U94">
        <f t="shared" si="15"/>
        <v>0</v>
      </c>
      <c r="V94">
        <f t="shared" si="15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2.5999999999999994E-3</v>
      </c>
      <c r="H99">
        <f>Q11+M11+I11+E11</f>
        <v>4.2925569999999995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2.5999999999999994E-3</v>
      </c>
      <c r="K99">
        <f>Q18+M18+E18+I18</f>
        <v>4.5580509999999999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8.7064210000000006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2.5999999999999999E-3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2.5999999999999999E-3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16"/>
        <v>0</v>
      </c>
      <c r="G100">
        <f t="shared" si="16"/>
        <v>1.1168395487499998E-3</v>
      </c>
      <c r="H100">
        <f>Q12+M12+I12+E12</f>
        <v>4.3653009999999997</v>
      </c>
      <c r="I100">
        <f t="shared" si="17"/>
        <v>0</v>
      </c>
      <c r="J100">
        <f t="shared" si="17"/>
        <v>1.5789999999999996E-5</v>
      </c>
      <c r="K100">
        <f>Q19+M19+E19+I19</f>
        <v>4.3949560000000005</v>
      </c>
      <c r="N100" s="68"/>
      <c r="O100" s="66"/>
      <c r="P100" s="62"/>
      <c r="Q100" t="s">
        <v>38</v>
      </c>
      <c r="R100">
        <f t="shared" si="18"/>
        <v>0</v>
      </c>
      <c r="S100">
        <f t="shared" si="18"/>
        <v>9.5197908999999979E-4</v>
      </c>
      <c r="U100">
        <f t="shared" si="19"/>
        <v>0</v>
      </c>
      <c r="V100">
        <f t="shared" si="19"/>
        <v>1.579E-5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16"/>
        <v>0</v>
      </c>
      <c r="G101">
        <f t="shared" si="16"/>
        <v>2.0434612499999995E-7</v>
      </c>
      <c r="H101">
        <f>Q13+M13+I13+E13</f>
        <v>4.517048</v>
      </c>
      <c r="I101">
        <f t="shared" si="17"/>
        <v>0</v>
      </c>
      <c r="J101">
        <f t="shared" si="17"/>
        <v>1.9219999999999996E-7</v>
      </c>
      <c r="K101">
        <f>Q20+M20+E20+I20</f>
        <v>4.3891830000000001</v>
      </c>
      <c r="N101" s="68"/>
      <c r="O101" s="66"/>
      <c r="P101" s="62"/>
      <c r="Q101" t="s">
        <v>39</v>
      </c>
      <c r="R101">
        <f t="shared" si="18"/>
        <v>0</v>
      </c>
      <c r="S101">
        <f t="shared" si="18"/>
        <v>2.1686499999999998E-7</v>
      </c>
      <c r="U101">
        <f t="shared" si="19"/>
        <v>0</v>
      </c>
      <c r="V101">
        <f t="shared" si="19"/>
        <v>1.9219999999999999E-7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2.5999999999999999E-3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2.5999999999999999E-3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2.5999999999999999E-3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2.5999999999999999E-3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20"/>
        <v>0</v>
      </c>
      <c r="G106">
        <f t="shared" si="20"/>
        <v>6.7330551999999968E-4</v>
      </c>
      <c r="I106">
        <f t="shared" si="21"/>
        <v>0</v>
      </c>
      <c r="J106">
        <f t="shared" si="21"/>
        <v>1.579E-5</v>
      </c>
      <c r="N106" s="68"/>
      <c r="O106" s="66"/>
      <c r="P106" s="62"/>
      <c r="Q106" t="s">
        <v>38</v>
      </c>
      <c r="R106">
        <f t="shared" si="22"/>
        <v>0</v>
      </c>
      <c r="S106">
        <f t="shared" si="22"/>
        <v>4.5627403000000021E-4</v>
      </c>
      <c r="U106">
        <f t="shared" si="23"/>
        <v>0</v>
      </c>
      <c r="V106">
        <f t="shared" si="23"/>
        <v>1.579E-5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20"/>
        <v>0</v>
      </c>
      <c r="G107">
        <f t="shared" si="20"/>
        <v>2.42964E-7</v>
      </c>
      <c r="I107">
        <f t="shared" si="21"/>
        <v>0</v>
      </c>
      <c r="J107">
        <f t="shared" si="21"/>
        <v>1.9219999999999999E-7</v>
      </c>
      <c r="N107" s="68"/>
      <c r="O107" s="66"/>
      <c r="P107" s="62"/>
      <c r="Q107" t="s">
        <v>39</v>
      </c>
      <c r="R107">
        <f t="shared" si="22"/>
        <v>0</v>
      </c>
      <c r="S107">
        <f t="shared" si="22"/>
        <v>2.7038299999999999E-7</v>
      </c>
      <c r="U107">
        <f t="shared" si="23"/>
        <v>0</v>
      </c>
      <c r="V107">
        <f t="shared" si="23"/>
        <v>1.9220000000000001E-7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G114" si="24">0.05*Y11+(1-0.05)*U11</f>
        <v>0</v>
      </c>
      <c r="G112">
        <f t="shared" si="24"/>
        <v>2.5999999999999999E-3</v>
      </c>
      <c r="H112">
        <f>AA11+W11</f>
        <v>2.1723090000000003</v>
      </c>
      <c r="I112">
        <f t="shared" ref="I112:J114" si="25">0.05*Y18+(1-0.05)*U18</f>
        <v>0</v>
      </c>
      <c r="J112">
        <f t="shared" si="25"/>
        <v>2.5999999999999999E-3</v>
      </c>
      <c r="K112">
        <f>AA18+W18</f>
        <v>3.0152599999999996</v>
      </c>
      <c r="L112">
        <f>0.05*X25+(1-0.05)*T25</f>
        <v>5.0000000000000001E-9</v>
      </c>
      <c r="M112">
        <f>AA25+W25</f>
        <v>4.0417559999999995</v>
      </c>
      <c r="P112" s="62" t="s">
        <v>37</v>
      </c>
      <c r="Q112" t="s">
        <v>36</v>
      </c>
      <c r="R112">
        <f t="shared" ref="R112:S114" si="26">0.1*Y11+(1-0.1)*U11</f>
        <v>0</v>
      </c>
      <c r="S112">
        <f t="shared" si="26"/>
        <v>2.5999999999999999E-3</v>
      </c>
      <c r="U112">
        <f t="shared" ref="U112:V114" si="27">0.1*Y18+(1-0.1)*U18</f>
        <v>0</v>
      </c>
      <c r="V112">
        <f t="shared" si="27"/>
        <v>2.5999999999999999E-3</v>
      </c>
      <c r="X112">
        <f>0.1*X25+(1-0.1)*T25</f>
        <v>1E-8</v>
      </c>
    </row>
    <row r="113" spans="2:25" x14ac:dyDescent="0.25">
      <c r="C113" s="63"/>
      <c r="D113" s="62"/>
      <c r="E113" t="s">
        <v>38</v>
      </c>
      <c r="F113">
        <f t="shared" si="24"/>
        <v>0</v>
      </c>
      <c r="G113">
        <f t="shared" si="24"/>
        <v>6.4850000000000004E-5</v>
      </c>
      <c r="H113">
        <f>AA12+W12</f>
        <v>2.2232620000000001</v>
      </c>
      <c r="I113">
        <f t="shared" si="25"/>
        <v>0</v>
      </c>
      <c r="J113">
        <f t="shared" si="25"/>
        <v>6.4850000000000004E-5</v>
      </c>
      <c r="K113">
        <f>AA19+W19</f>
        <v>3.083386</v>
      </c>
      <c r="P113" s="62"/>
      <c r="Q113" t="s">
        <v>38</v>
      </c>
      <c r="R113">
        <f t="shared" si="26"/>
        <v>0</v>
      </c>
      <c r="S113">
        <f t="shared" si="26"/>
        <v>6.4850000000000004E-5</v>
      </c>
      <c r="U113">
        <f t="shared" si="27"/>
        <v>0</v>
      </c>
      <c r="V113">
        <f t="shared" si="27"/>
        <v>6.4850000000000004E-5</v>
      </c>
    </row>
    <row r="114" spans="2:25" x14ac:dyDescent="0.25">
      <c r="C114" s="63"/>
      <c r="D114" s="62"/>
      <c r="E114" t="s">
        <v>39</v>
      </c>
      <c r="F114">
        <f t="shared" si="24"/>
        <v>0</v>
      </c>
      <c r="G114">
        <f t="shared" si="24"/>
        <v>4.879999999999999E-6</v>
      </c>
      <c r="H114">
        <f>AA13+W13</f>
        <v>2.2278260000000003</v>
      </c>
      <c r="I114">
        <f t="shared" si="25"/>
        <v>0</v>
      </c>
      <c r="J114">
        <f t="shared" si="25"/>
        <v>4.879999999999999E-6</v>
      </c>
      <c r="K114">
        <f>AA20+W20</f>
        <v>2.7099029999999997</v>
      </c>
      <c r="P114" s="62"/>
      <c r="Q114" t="s">
        <v>39</v>
      </c>
      <c r="R114">
        <f t="shared" si="26"/>
        <v>0</v>
      </c>
      <c r="S114">
        <f t="shared" si="26"/>
        <v>4.8799999999999999E-6</v>
      </c>
      <c r="U114">
        <f t="shared" si="27"/>
        <v>0</v>
      </c>
      <c r="V114">
        <f t="shared" si="27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G120" si="28">0.2*Y11+(1-0.2)*U11</f>
        <v>0</v>
      </c>
      <c r="G118">
        <f t="shared" si="28"/>
        <v>2.5999999999999999E-3</v>
      </c>
      <c r="I118">
        <f t="shared" ref="I118:J120" si="29">0.2*Y18+(1-0.2)*U18</f>
        <v>0</v>
      </c>
      <c r="J118">
        <f t="shared" si="29"/>
        <v>2.5999999999999999E-3</v>
      </c>
      <c r="L118">
        <f>0.2*X25+(1-0.2)*T25</f>
        <v>2E-8</v>
      </c>
      <c r="P118" s="62" t="s">
        <v>41</v>
      </c>
      <c r="Q118" t="s">
        <v>36</v>
      </c>
      <c r="R118">
        <f t="shared" ref="R118:S120" si="30">0.3*Y11+(1-0.3)*U11</f>
        <v>0</v>
      </c>
      <c r="S118">
        <f t="shared" si="30"/>
        <v>2.5999999999999999E-3</v>
      </c>
      <c r="U118">
        <f t="shared" ref="U118:V120" si="31">0.3*Y18+(1-0.3)*U18</f>
        <v>0</v>
      </c>
      <c r="V118">
        <f t="shared" si="31"/>
        <v>2.5999999999999999E-3</v>
      </c>
      <c r="X118">
        <f>0.3*X25+(1-0.3)*T25</f>
        <v>2.9999999999999997E-8</v>
      </c>
    </row>
    <row r="119" spans="2:25" x14ac:dyDescent="0.25">
      <c r="C119" s="63"/>
      <c r="D119" s="62"/>
      <c r="E119" t="s">
        <v>38</v>
      </c>
      <c r="F119">
        <f t="shared" si="28"/>
        <v>0</v>
      </c>
      <c r="G119">
        <f t="shared" si="28"/>
        <v>6.4850000000000004E-5</v>
      </c>
      <c r="I119">
        <f t="shared" si="29"/>
        <v>0</v>
      </c>
      <c r="J119">
        <f t="shared" si="29"/>
        <v>6.4850000000000004E-5</v>
      </c>
      <c r="P119" s="62"/>
      <c r="Q119" t="s">
        <v>38</v>
      </c>
      <c r="R119">
        <f t="shared" si="30"/>
        <v>0</v>
      </c>
      <c r="S119">
        <f t="shared" si="30"/>
        <v>6.4850000000000004E-5</v>
      </c>
      <c r="U119">
        <f t="shared" si="31"/>
        <v>0</v>
      </c>
      <c r="V119">
        <f t="shared" si="31"/>
        <v>6.4850000000000004E-5</v>
      </c>
    </row>
    <row r="120" spans="2:25" x14ac:dyDescent="0.25">
      <c r="C120" s="63"/>
      <c r="D120" s="62"/>
      <c r="E120" t="s">
        <v>39</v>
      </c>
      <c r="F120">
        <f t="shared" si="28"/>
        <v>0</v>
      </c>
      <c r="G120">
        <f t="shared" si="28"/>
        <v>4.8800000000000007E-6</v>
      </c>
      <c r="I120">
        <f t="shared" si="29"/>
        <v>0</v>
      </c>
      <c r="J120">
        <f t="shared" si="29"/>
        <v>4.8800000000000007E-6</v>
      </c>
      <c r="P120" s="62"/>
      <c r="Q120" t="s">
        <v>39</v>
      </c>
      <c r="R120">
        <f t="shared" si="30"/>
        <v>0</v>
      </c>
      <c r="S120">
        <f t="shared" si="30"/>
        <v>4.879999999999999E-6</v>
      </c>
      <c r="U120">
        <f t="shared" si="31"/>
        <v>0</v>
      </c>
      <c r="V120">
        <f t="shared" si="31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2.5999999999999999E-3</v>
      </c>
      <c r="H125">
        <f>AE11+AA11+W11</f>
        <v>3.1260490000000001</v>
      </c>
      <c r="I125">
        <f t="shared" ref="I125:J127" si="33">(0.05*(1-0.05)+0.05*(1-0.05))*Y18+0.05*0.05*AC18+(1-0.05*(1-0.05)-0.05*(1-0.05)-0.05*0.05)*U18</f>
        <v>0</v>
      </c>
      <c r="J125">
        <f t="shared" si="33"/>
        <v>2.5999999999999999E-3</v>
      </c>
      <c r="K125">
        <f>AE18+AA18+W18</f>
        <v>4.20784</v>
      </c>
      <c r="L125">
        <f>(0.05*(1-0.05)+0.05*(1-0.05))*X25+0.05*0.05*AB25+(1-0.05*(1-0.05)-0.05*(1-0.05)-0.05*0.05)*T25</f>
        <v>9.499999999999999E-9</v>
      </c>
      <c r="M125">
        <f>AE25+AA25+W25</f>
        <v>6.2854979999999996</v>
      </c>
      <c r="O125" s="66" t="s">
        <v>43</v>
      </c>
      <c r="P125" s="62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2.6000000000000003E-3</v>
      </c>
      <c r="U125">
        <f t="shared" ref="U125:V127" si="35">(0.1*0.9+0.1*0.9)*Y18+0.1*0.1*AC18+(1-0.1*0.9-0.1*0.9-0.1*0.1)*U18</f>
        <v>0</v>
      </c>
      <c r="V125">
        <f t="shared" si="35"/>
        <v>2.6000000000000003E-3</v>
      </c>
      <c r="X125">
        <f>(0.1*0.9+0.1*0.9)*X25+0.1*0.1*AB25+(1-0.1*0.9-0.1*0.9-0.1*0.1)*T25</f>
        <v>1.8000000000000002E-8</v>
      </c>
    </row>
    <row r="126" spans="2:25" x14ac:dyDescent="0.25">
      <c r="B126" s="63"/>
      <c r="C126" s="66"/>
      <c r="D126" s="62"/>
      <c r="E126" t="s">
        <v>38</v>
      </c>
      <c r="F126">
        <f t="shared" si="32"/>
        <v>0</v>
      </c>
      <c r="G126">
        <f t="shared" si="32"/>
        <v>6.4850000000000004E-5</v>
      </c>
      <c r="H126">
        <f>AE12+AA12+W12</f>
        <v>3.0662790000000002</v>
      </c>
      <c r="I126">
        <f t="shared" si="33"/>
        <v>0</v>
      </c>
      <c r="J126">
        <f t="shared" si="33"/>
        <v>6.4850000000000004E-5</v>
      </c>
      <c r="K126">
        <f>AE19+AA19+W19</f>
        <v>4.159154</v>
      </c>
      <c r="O126" s="66"/>
      <c r="P126" s="62"/>
      <c r="Q126" t="s">
        <v>38</v>
      </c>
      <c r="R126">
        <f t="shared" si="34"/>
        <v>0</v>
      </c>
      <c r="S126">
        <f t="shared" si="34"/>
        <v>6.4850000000000004E-5</v>
      </c>
      <c r="U126">
        <f t="shared" si="35"/>
        <v>0</v>
      </c>
      <c r="V126">
        <f t="shared" si="35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32"/>
        <v>0</v>
      </c>
      <c r="G127">
        <f t="shared" si="32"/>
        <v>4.8799999999999999E-6</v>
      </c>
      <c r="H127">
        <f>AE13+AA13+W13</f>
        <v>3.342841</v>
      </c>
      <c r="I127">
        <f t="shared" si="33"/>
        <v>0</v>
      </c>
      <c r="J127">
        <f t="shared" si="33"/>
        <v>4.8799999999999999E-6</v>
      </c>
      <c r="K127">
        <f>AE20+AA20+W20</f>
        <v>4.1106820000000006</v>
      </c>
      <c r="O127" s="66"/>
      <c r="P127" s="62"/>
      <c r="Q127" t="s">
        <v>39</v>
      </c>
      <c r="R127">
        <f t="shared" si="34"/>
        <v>0</v>
      </c>
      <c r="S127">
        <f t="shared" si="34"/>
        <v>4.8800000000000007E-6</v>
      </c>
      <c r="U127">
        <f t="shared" si="35"/>
        <v>0</v>
      </c>
      <c r="V127">
        <f t="shared" si="35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2.5999999999999999E-3</v>
      </c>
      <c r="I131">
        <f t="shared" ref="I131:J133" si="37">(0.2*0.8+0.2*0.8)*Y18+0.2*0.2*AC18+(1-0.2*0.8-0.2*0.8-0.2*0.2)*U18</f>
        <v>0</v>
      </c>
      <c r="J131">
        <f t="shared" si="37"/>
        <v>2.5999999999999999E-3</v>
      </c>
      <c r="L131">
        <f>(0.2*0.8+0.2*0.8)*X25+0.2*0.2*AB25+(1-0.2*0.8-0.2*0.8-0.2*0.2)*T25</f>
        <v>3.2000000000000002E-8</v>
      </c>
      <c r="O131" s="66" t="s">
        <v>45</v>
      </c>
      <c r="P131" s="62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2.5999999999999999E-3</v>
      </c>
      <c r="U131">
        <f t="shared" ref="U131:V133" si="39">(0.3*0.7+0.3*0.7)*Y18+0.3*0.3*AC18+(1-0.3*0.7-0.3*0.7-0.3*0.3)*U18</f>
        <v>0</v>
      </c>
      <c r="V131">
        <f t="shared" si="39"/>
        <v>2.5999999999999999E-3</v>
      </c>
      <c r="X131">
        <f>(0.3*0.7+0.3*0.7)*X25+0.3*0.3*AB25+(1-0.3*0.7-0.3*0.7-0.3*0.3)*T25</f>
        <v>4.1999999999999999E-8</v>
      </c>
    </row>
    <row r="132" spans="1:25" x14ac:dyDescent="0.25">
      <c r="B132" s="63"/>
      <c r="C132" s="66"/>
      <c r="D132" s="62"/>
      <c r="E132" t="s">
        <v>38</v>
      </c>
      <c r="F132">
        <f t="shared" si="36"/>
        <v>0</v>
      </c>
      <c r="G132">
        <f t="shared" si="36"/>
        <v>6.4850000000000004E-5</v>
      </c>
      <c r="I132">
        <f t="shared" si="37"/>
        <v>0</v>
      </c>
      <c r="J132">
        <f t="shared" si="37"/>
        <v>6.4850000000000004E-5</v>
      </c>
      <c r="O132" s="66"/>
      <c r="P132" s="62"/>
      <c r="Q132" t="s">
        <v>38</v>
      </c>
      <c r="R132">
        <f t="shared" si="38"/>
        <v>0</v>
      </c>
      <c r="S132">
        <f t="shared" si="38"/>
        <v>6.4850000000000004E-5</v>
      </c>
      <c r="U132">
        <f t="shared" si="39"/>
        <v>0</v>
      </c>
      <c r="V132">
        <f t="shared" si="3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36"/>
        <v>0</v>
      </c>
      <c r="G133">
        <f t="shared" si="36"/>
        <v>4.8799999999999999E-6</v>
      </c>
      <c r="I133">
        <f t="shared" si="37"/>
        <v>0</v>
      </c>
      <c r="J133">
        <f t="shared" si="37"/>
        <v>4.8799999999999999E-6</v>
      </c>
      <c r="O133" s="66"/>
      <c r="P133" s="62"/>
      <c r="Q133" t="s">
        <v>39</v>
      </c>
      <c r="R133">
        <f t="shared" si="38"/>
        <v>0</v>
      </c>
      <c r="S133">
        <f t="shared" si="38"/>
        <v>4.8800000000000007E-6</v>
      </c>
      <c r="U133">
        <f t="shared" si="39"/>
        <v>0</v>
      </c>
      <c r="V133">
        <f t="shared" si="3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2.5999999999999994E-3</v>
      </c>
      <c r="H138">
        <f>AI11+AE11+AA11+W11</f>
        <v>4.4910779999999999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2.5999999999999994E-3</v>
      </c>
      <c r="K138">
        <f>AI18+AE18+AA18+W18</f>
        <v>5.2765360000000001</v>
      </c>
      <c r="L138">
        <f>3*0.05*(1-0.05)*(1-0.05)*X25+3*0.05*0.05*(1-0.05)*AB25+0.05*0.05*0.05*AF25+(1-3*0.05*(1-0.05)*(1-0.05)-3*0.05*0.05*(1-0.05)-0.05*0.05*0.05)*T25</f>
        <v>1.35375E-8</v>
      </c>
      <c r="M138">
        <f>AI25+AE25+AA25+W25</f>
        <v>8.3161300000000011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2.5999999999999999E-3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2.5999999999999999E-3</v>
      </c>
      <c r="X138">
        <f>3*0.1*(1-0.1)*(1-0.1)*X25+3*0.1*0.1*(1-0.1)*AB25+0.1*0.1*0.1*AF25+(1-3*0.1*(1-0.1)*(1-0.1)-3*0.1*0.1*(1-0.1)-0.1*0.1*0.1)*T25</f>
        <v>2.4300000000000006E-8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40"/>
        <v>0</v>
      </c>
      <c r="G139">
        <f t="shared" si="40"/>
        <v>6.4849999999999991E-5</v>
      </c>
      <c r="H139">
        <f>AI12+AE12+AA12+W12</f>
        <v>4.143294</v>
      </c>
      <c r="I139">
        <f t="shared" si="41"/>
        <v>0</v>
      </c>
      <c r="J139">
        <f t="shared" si="41"/>
        <v>6.4849999999999991E-5</v>
      </c>
      <c r="K139">
        <f>AI19+AE19+AA19+W19</f>
        <v>5.1933410000000002</v>
      </c>
      <c r="N139" s="68"/>
      <c r="O139" s="66"/>
      <c r="P139" s="62"/>
      <c r="Q139" t="s">
        <v>38</v>
      </c>
      <c r="R139">
        <f t="shared" si="42"/>
        <v>0</v>
      </c>
      <c r="S139">
        <f t="shared" si="42"/>
        <v>6.4850000000000004E-5</v>
      </c>
      <c r="U139">
        <f t="shared" si="43"/>
        <v>0</v>
      </c>
      <c r="V139">
        <f t="shared" si="43"/>
        <v>6.4850000000000004E-5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40"/>
        <v>0</v>
      </c>
      <c r="G140">
        <f t="shared" si="40"/>
        <v>4.879999999999999E-6</v>
      </c>
      <c r="H140">
        <f>AI13+AE13+AA13+W13</f>
        <v>4.4866510000000002</v>
      </c>
      <c r="I140">
        <f t="shared" si="41"/>
        <v>0</v>
      </c>
      <c r="J140">
        <f t="shared" si="41"/>
        <v>4.879999999999999E-6</v>
      </c>
      <c r="K140">
        <f>AI20+AE20+AA20+W20</f>
        <v>5.1809279999999998</v>
      </c>
      <c r="N140" s="68"/>
      <c r="O140" s="66"/>
      <c r="P140" s="62"/>
      <c r="Q140" t="s">
        <v>39</v>
      </c>
      <c r="R140">
        <f t="shared" si="42"/>
        <v>0</v>
      </c>
      <c r="S140">
        <f t="shared" si="42"/>
        <v>4.8799999999999999E-6</v>
      </c>
      <c r="U140">
        <f t="shared" si="43"/>
        <v>0</v>
      </c>
      <c r="V140">
        <f t="shared" si="43"/>
        <v>4.8799999999999999E-6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2.5999999999999999E-3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2.5999999999999999E-3</v>
      </c>
      <c r="L144">
        <f>3*0.2*(1-0.2)*(1-0.2)*X25+3*0.2*0.2*(1-0.2)*AB25+0.2*0.2*0.2*AF25+(1-3*0.2*(1-0.2)*(1-0.2)-3*0.2*0.2*(1-0.2)-0.2*0.2*0.2)*T25</f>
        <v>3.8400000000000013E-8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2.5999999999999999E-3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2.5999999999999999E-3</v>
      </c>
      <c r="X144">
        <f>3*0.3*(1-0.3)*(1-0.3)*X25+3*0.3*0.3*(1-0.3)*AB25+0.3*0.3*0.3*AF25+(1-3*0.3*(1-0.3)*(1-0.3)-3*0.3*0.3*(1-0.3)-0.3*0.3*0.3)*T25</f>
        <v>4.4099999999999985E-8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44"/>
        <v>0</v>
      </c>
      <c r="G145">
        <f t="shared" si="44"/>
        <v>6.4850000000000004E-5</v>
      </c>
      <c r="I145">
        <f t="shared" si="45"/>
        <v>0</v>
      </c>
      <c r="J145">
        <f t="shared" si="45"/>
        <v>6.4850000000000004E-5</v>
      </c>
      <c r="N145" s="68"/>
      <c r="O145" s="66"/>
      <c r="P145" s="62"/>
      <c r="Q145" t="s">
        <v>38</v>
      </c>
      <c r="R145">
        <f t="shared" si="46"/>
        <v>0</v>
      </c>
      <c r="S145">
        <f t="shared" si="46"/>
        <v>6.4850000000000004E-5</v>
      </c>
      <c r="U145">
        <f t="shared" si="47"/>
        <v>0</v>
      </c>
      <c r="V145">
        <f t="shared" si="47"/>
        <v>6.4850000000000004E-5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44"/>
        <v>0</v>
      </c>
      <c r="G146">
        <f t="shared" si="44"/>
        <v>4.8799999999999999E-6</v>
      </c>
      <c r="I146">
        <f t="shared" si="45"/>
        <v>0</v>
      </c>
      <c r="J146">
        <f t="shared" si="45"/>
        <v>4.8799999999999999E-6</v>
      </c>
      <c r="N146" s="68"/>
      <c r="O146" s="66"/>
      <c r="P146" s="62"/>
      <c r="Q146" t="s">
        <v>39</v>
      </c>
      <c r="R146">
        <f t="shared" si="46"/>
        <v>0</v>
      </c>
      <c r="S146">
        <f t="shared" si="46"/>
        <v>4.8799999999999999E-6</v>
      </c>
      <c r="U146">
        <f t="shared" si="47"/>
        <v>0</v>
      </c>
      <c r="V146">
        <f t="shared" si="47"/>
        <v>4.8799999999999999E-6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G153" si="48">0.05*G32+(1-0.05)*C32</f>
        <v>0</v>
      </c>
      <c r="G151">
        <f t="shared" si="48"/>
        <v>2.5999999999999999E-3</v>
      </c>
      <c r="H151">
        <f>I32++E32</f>
        <v>2.0694280000000003</v>
      </c>
      <c r="I151">
        <f t="shared" ref="I151:J153" si="49">0.05*G39+(1-0.05)*C39</f>
        <v>0</v>
      </c>
      <c r="J151">
        <f t="shared" si="49"/>
        <v>2.5999999999999999E-3</v>
      </c>
      <c r="K151">
        <f>I39+E39</f>
        <v>2.051612</v>
      </c>
      <c r="L151">
        <f>0.05*F46+(1-0.05)*B46</f>
        <v>8.6499999999999998E-7</v>
      </c>
      <c r="M151">
        <f>I46+E46</f>
        <v>3.8779389999999996</v>
      </c>
      <c r="P151" s="62" t="s">
        <v>37</v>
      </c>
      <c r="Q151" t="s">
        <v>36</v>
      </c>
      <c r="R151">
        <f t="shared" ref="R151:S153" si="50">0.1*G32+(1-0.1)*C32</f>
        <v>0</v>
      </c>
      <c r="S151">
        <f t="shared" si="50"/>
        <v>2.5999999999999999E-3</v>
      </c>
      <c r="U151">
        <f t="shared" ref="U151:V153" si="51">0.1*G39+(1-0.1)*C39</f>
        <v>0</v>
      </c>
      <c r="V151">
        <f t="shared" si="51"/>
        <v>2.5999999999999999E-3</v>
      </c>
      <c r="X151">
        <f>0.1*F46+(1-0.1)*B46</f>
        <v>9.2999999999999999E-7</v>
      </c>
    </row>
    <row r="152" spans="1:25" x14ac:dyDescent="0.25">
      <c r="C152" s="63"/>
      <c r="D152" s="62"/>
      <c r="E152" t="s">
        <v>38</v>
      </c>
      <c r="F152">
        <f t="shared" si="48"/>
        <v>0</v>
      </c>
      <c r="G152">
        <f t="shared" si="48"/>
        <v>1.964E-4</v>
      </c>
      <c r="H152">
        <f>I33++E33</f>
        <v>2.0956799999999998</v>
      </c>
      <c r="I152">
        <f t="shared" si="49"/>
        <v>0</v>
      </c>
      <c r="J152">
        <f t="shared" si="49"/>
        <v>1.964E-4</v>
      </c>
      <c r="K152">
        <f>I40+E40</f>
        <v>2.1799499999999998</v>
      </c>
      <c r="P152" s="62"/>
      <c r="Q152" t="s">
        <v>38</v>
      </c>
      <c r="R152">
        <f t="shared" si="50"/>
        <v>0</v>
      </c>
      <c r="S152">
        <f t="shared" si="50"/>
        <v>1.964E-4</v>
      </c>
      <c r="U152">
        <f t="shared" si="51"/>
        <v>0</v>
      </c>
      <c r="V152">
        <f t="shared" si="51"/>
        <v>1.964E-4</v>
      </c>
    </row>
    <row r="153" spans="1:25" x14ac:dyDescent="0.25">
      <c r="C153" s="63"/>
      <c r="D153" s="62"/>
      <c r="E153" t="s">
        <v>39</v>
      </c>
      <c r="F153">
        <f t="shared" si="48"/>
        <v>0</v>
      </c>
      <c r="G153">
        <f t="shared" si="48"/>
        <v>4.0899999999999991E-5</v>
      </c>
      <c r="H153">
        <f>I34++E34</f>
        <v>2.147621</v>
      </c>
      <c r="I153">
        <f t="shared" si="49"/>
        <v>0</v>
      </c>
      <c r="J153">
        <f t="shared" si="49"/>
        <v>4.0899999999999991E-5</v>
      </c>
      <c r="K153">
        <f>I41+E41</f>
        <v>2.22438</v>
      </c>
      <c r="P153" s="62"/>
      <c r="Q153" t="s">
        <v>39</v>
      </c>
      <c r="R153">
        <f t="shared" si="50"/>
        <v>0</v>
      </c>
      <c r="S153">
        <f t="shared" si="50"/>
        <v>4.0900000000000005E-5</v>
      </c>
      <c r="U153">
        <f t="shared" si="51"/>
        <v>0</v>
      </c>
      <c r="V153">
        <f t="shared" si="51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G159" si="52">0.2*G32+(1-0.2)*C32</f>
        <v>0</v>
      </c>
      <c r="G157">
        <f t="shared" si="52"/>
        <v>2.5999999999999999E-3</v>
      </c>
      <c r="I157">
        <f t="shared" ref="I157:J159" si="53">0.2*G39+(1-0.2)*C39</f>
        <v>0</v>
      </c>
      <c r="J157">
        <f t="shared" si="53"/>
        <v>2.5999999999999999E-3</v>
      </c>
      <c r="L157">
        <f>0.2*F46+(1-0.2)*B46</f>
        <v>1.06E-6</v>
      </c>
      <c r="P157" s="62" t="s">
        <v>41</v>
      </c>
      <c r="Q157" t="s">
        <v>36</v>
      </c>
      <c r="R157">
        <f t="shared" ref="R157:S159" si="54">0.3*G32+(1-0.3)*C32</f>
        <v>0</v>
      </c>
      <c r="S157">
        <f t="shared" si="54"/>
        <v>2.5999999999999999E-3</v>
      </c>
      <c r="U157">
        <f t="shared" ref="U157:V159" si="55">0.3*G39+(1-0.3)*C39</f>
        <v>0</v>
      </c>
      <c r="V157">
        <f t="shared" si="55"/>
        <v>2.5999999999999999E-3</v>
      </c>
      <c r="X157">
        <f>0.3*F46+(1-0.3)*B46</f>
        <v>1.1899999999999998E-6</v>
      </c>
    </row>
    <row r="158" spans="1:25" x14ac:dyDescent="0.25">
      <c r="C158" s="63"/>
      <c r="D158" s="62"/>
      <c r="E158" t="s">
        <v>38</v>
      </c>
      <c r="F158">
        <f t="shared" si="52"/>
        <v>0</v>
      </c>
      <c r="G158">
        <f t="shared" si="52"/>
        <v>1.964E-4</v>
      </c>
      <c r="I158">
        <f t="shared" si="53"/>
        <v>0</v>
      </c>
      <c r="J158">
        <f t="shared" si="53"/>
        <v>1.964E-4</v>
      </c>
      <c r="P158" s="62"/>
      <c r="Q158" t="s">
        <v>38</v>
      </c>
      <c r="R158">
        <f t="shared" si="54"/>
        <v>0</v>
      </c>
      <c r="S158">
        <f t="shared" si="54"/>
        <v>1.964E-4</v>
      </c>
      <c r="U158">
        <f t="shared" si="55"/>
        <v>0</v>
      </c>
      <c r="V158">
        <f t="shared" si="55"/>
        <v>1.964E-4</v>
      </c>
    </row>
    <row r="159" spans="1:25" x14ac:dyDescent="0.25">
      <c r="C159" s="63"/>
      <c r="D159" s="62"/>
      <c r="E159" t="s">
        <v>39</v>
      </c>
      <c r="F159">
        <f t="shared" si="52"/>
        <v>0</v>
      </c>
      <c r="G159">
        <f t="shared" si="52"/>
        <v>4.0899999999999998E-5</v>
      </c>
      <c r="I159">
        <f t="shared" si="53"/>
        <v>0</v>
      </c>
      <c r="J159">
        <f t="shared" si="53"/>
        <v>4.0899999999999998E-5</v>
      </c>
      <c r="P159" s="62"/>
      <c r="Q159" t="s">
        <v>39</v>
      </c>
      <c r="R159">
        <f t="shared" si="54"/>
        <v>0</v>
      </c>
      <c r="S159">
        <f t="shared" si="54"/>
        <v>4.0899999999999991E-5</v>
      </c>
      <c r="U159">
        <f t="shared" si="55"/>
        <v>0</v>
      </c>
      <c r="V159">
        <f t="shared" si="55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2.5999999999999999E-3</v>
      </c>
      <c r="H164">
        <f>M32+I32+E32</f>
        <v>3.0172809999999997</v>
      </c>
      <c r="I164">
        <f t="shared" ref="I164:J166" si="57">(0.05*(1-0.05)+0.05*(1-0.05))*G39+0.05*0.05*K39+(1-0.05*(1-0.05)-0.05*(1-0.05)-0.05*0.05)*C39</f>
        <v>0</v>
      </c>
      <c r="J164">
        <f t="shared" si="57"/>
        <v>2.5999999999999999E-3</v>
      </c>
      <c r="K164">
        <f>M39+I39+E39</f>
        <v>3.0223189999999995</v>
      </c>
      <c r="L164">
        <f>(0.05*(1-0.05)+0.05*(1-0.05))*F46+0.05*0.05*J46+(1-0.05*(1-0.05)-0.05*(1-0.05)-0.05*0.05)*B46</f>
        <v>9.245E-7</v>
      </c>
      <c r="M164">
        <f>M46+I46+E46</f>
        <v>6.1225579999999997</v>
      </c>
      <c r="O164" s="66" t="s">
        <v>43</v>
      </c>
      <c r="P164" s="62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2.6000000000000003E-3</v>
      </c>
      <c r="U164">
        <f t="shared" ref="U164:V166" si="59">(0.1*0.9+0.1*0.9)*G39+0.1*0.1*K39+(1-0.1*0.9-0.1*0.9-0.1*0.1)*C39</f>
        <v>0</v>
      </c>
      <c r="V164">
        <f t="shared" si="59"/>
        <v>2.6000000000000003E-3</v>
      </c>
      <c r="X164">
        <f>(0.1*0.9+0.1*0.9)*F46+0.1*0.1*J46+(1-0.1*0.9-0.1*0.9-0.1*0.1)*B46</f>
        <v>1.0380000000000001E-6</v>
      </c>
    </row>
    <row r="165" spans="2:25" x14ac:dyDescent="0.25">
      <c r="B165" s="63"/>
      <c r="C165" s="66"/>
      <c r="D165" s="62"/>
      <c r="E165" t="s">
        <v>38</v>
      </c>
      <c r="F165">
        <f t="shared" si="56"/>
        <v>0</v>
      </c>
      <c r="G165">
        <f t="shared" si="56"/>
        <v>1.964E-4</v>
      </c>
      <c r="H165">
        <f>M33+I33+E33</f>
        <v>3.1519560000000002</v>
      </c>
      <c r="I165">
        <f t="shared" si="57"/>
        <v>0</v>
      </c>
      <c r="J165">
        <f t="shared" si="57"/>
        <v>1.964E-4</v>
      </c>
      <c r="K165">
        <f>M40+I40+E40</f>
        <v>3.3681220000000001</v>
      </c>
      <c r="O165" s="66"/>
      <c r="P165" s="62"/>
      <c r="Q165" t="s">
        <v>38</v>
      </c>
      <c r="R165">
        <f t="shared" si="58"/>
        <v>0</v>
      </c>
      <c r="S165">
        <f t="shared" si="58"/>
        <v>1.964E-4</v>
      </c>
      <c r="U165">
        <f t="shared" si="59"/>
        <v>0</v>
      </c>
      <c r="V165">
        <f t="shared" si="59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56"/>
        <v>0</v>
      </c>
      <c r="G166">
        <f t="shared" si="56"/>
        <v>4.0899999999999998E-5</v>
      </c>
      <c r="H166">
        <f>M34+I34+E34</f>
        <v>3.230861</v>
      </c>
      <c r="I166">
        <f t="shared" si="57"/>
        <v>0</v>
      </c>
      <c r="J166">
        <f t="shared" si="57"/>
        <v>4.0899999999999998E-5</v>
      </c>
      <c r="K166">
        <f>M41+I41+E41</f>
        <v>3.374689</v>
      </c>
      <c r="O166" s="66"/>
      <c r="P166" s="62"/>
      <c r="Q166" t="s">
        <v>39</v>
      </c>
      <c r="R166">
        <f t="shared" si="58"/>
        <v>0</v>
      </c>
      <c r="S166">
        <f t="shared" si="58"/>
        <v>4.0900000000000005E-5</v>
      </c>
      <c r="U166">
        <f t="shared" si="59"/>
        <v>0</v>
      </c>
      <c r="V166">
        <f t="shared" si="59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2.5999999999999999E-3</v>
      </c>
      <c r="I170">
        <f t="shared" ref="I170:J172" si="61">(0.2*0.8+0.2*0.8)*G39+0.2*0.2*K39+(1-0.2*0.8-0.2*0.8-0.2*0.2)*C39</f>
        <v>0</v>
      </c>
      <c r="J170">
        <f t="shared" si="61"/>
        <v>2.5999999999999999E-3</v>
      </c>
      <c r="L170">
        <f>(0.2*0.8+0.2*0.8)*F46+0.2*0.2*J46+(1-0.2*0.8-0.2*0.8-0.2*0.2)*B46</f>
        <v>1.232E-6</v>
      </c>
      <c r="O170" s="66" t="s">
        <v>45</v>
      </c>
      <c r="P170" s="62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2.5999999999999999E-3</v>
      </c>
      <c r="U170">
        <f t="shared" ref="U170:V172" si="63">(0.3*0.7+0.3*0.7)*G39+0.3*0.3*K39+(1-0.3*0.7-0.3*0.7-0.3*0.3)*C39</f>
        <v>0</v>
      </c>
      <c r="V170">
        <f t="shared" si="63"/>
        <v>2.5999999999999999E-3</v>
      </c>
      <c r="X170">
        <f>(0.3*0.7+0.3*0.7)*F46+0.3*0.3*J46+(1-0.3*0.7-0.3*0.7-0.3*0.3)*B46</f>
        <v>1.3819999999999999E-6</v>
      </c>
    </row>
    <row r="171" spans="2:25" x14ac:dyDescent="0.25">
      <c r="B171" s="63"/>
      <c r="C171" s="66"/>
      <c r="D171" s="62"/>
      <c r="E171" t="s">
        <v>38</v>
      </c>
      <c r="F171">
        <f t="shared" si="60"/>
        <v>0</v>
      </c>
      <c r="G171">
        <f t="shared" si="60"/>
        <v>1.964E-4</v>
      </c>
      <c r="I171">
        <f t="shared" si="61"/>
        <v>0</v>
      </c>
      <c r="J171">
        <f t="shared" si="61"/>
        <v>1.964E-4</v>
      </c>
      <c r="O171" s="66"/>
      <c r="P171" s="62"/>
      <c r="Q171" t="s">
        <v>38</v>
      </c>
      <c r="R171">
        <f t="shared" si="62"/>
        <v>0</v>
      </c>
      <c r="S171">
        <f t="shared" si="62"/>
        <v>1.964E-4</v>
      </c>
      <c r="U171">
        <f t="shared" si="63"/>
        <v>0</v>
      </c>
      <c r="V171">
        <f t="shared" si="63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60"/>
        <v>0</v>
      </c>
      <c r="G172">
        <f t="shared" si="60"/>
        <v>4.0899999999999998E-5</v>
      </c>
      <c r="I172">
        <f t="shared" si="61"/>
        <v>0</v>
      </c>
      <c r="J172">
        <f t="shared" si="61"/>
        <v>4.0899999999999998E-5</v>
      </c>
      <c r="O172" s="66"/>
      <c r="P172" s="62"/>
      <c r="Q172" t="s">
        <v>39</v>
      </c>
      <c r="R172">
        <f t="shared" si="62"/>
        <v>0</v>
      </c>
      <c r="S172">
        <f t="shared" si="62"/>
        <v>4.0900000000000005E-5</v>
      </c>
      <c r="U172">
        <f t="shared" si="63"/>
        <v>0</v>
      </c>
      <c r="V172">
        <f t="shared" si="63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2.5999999999999994E-3</v>
      </c>
      <c r="H177">
        <f>Q32+M32+I32+E32</f>
        <v>4.0744129999999998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2.5999999999999994E-3</v>
      </c>
      <c r="K177">
        <f>Q39+M39+I39+E39</f>
        <v>4.0327459999999995</v>
      </c>
      <c r="L177">
        <f>3*0.05*(1-0.05)*(1-0.05)*F46+3*0.05*0.05*(1-0.05)*J46+0.05*0.05*0.05*N46+(1-3*0.05*(1-0.05)*(1-0.05)-3*0.05*0.05*(1-0.05)-0.05*0.05*0.05)*B46</f>
        <v>9.7904999999999976E-7</v>
      </c>
      <c r="M177">
        <f>Q46+M46+I46+E46</f>
        <v>8.1398910000000004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2.5999999999999999E-3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2.5999999999999999E-3</v>
      </c>
      <c r="X177">
        <f>3*0.1*(1-0.1)*(1-0.1)*F46+3*0.1*0.1*(1-0.1)*J46+0.1*0.1*0.1*N46+(1-3*0.1*(1-0.1)*(1-0.1)-3*0.1*0.1*(1-0.1)-0.1*0.1*0.1)*B46</f>
        <v>1.1284000000000001E-6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64"/>
        <v>0</v>
      </c>
      <c r="G178">
        <f t="shared" si="64"/>
        <v>1.964E-4</v>
      </c>
      <c r="H178">
        <f>Q33+M33+I33+E33</f>
        <v>4.2376680000000002</v>
      </c>
      <c r="I178">
        <f t="shared" si="65"/>
        <v>0</v>
      </c>
      <c r="J178">
        <f t="shared" si="65"/>
        <v>1.964E-4</v>
      </c>
      <c r="K178">
        <f>Q40+M40+I40+E40</f>
        <v>4.6015810000000004</v>
      </c>
      <c r="N178" s="68"/>
      <c r="O178" s="66"/>
      <c r="P178" s="62"/>
      <c r="Q178" t="s">
        <v>38</v>
      </c>
      <c r="R178">
        <f t="shared" si="66"/>
        <v>0</v>
      </c>
      <c r="S178">
        <f t="shared" si="66"/>
        <v>1.964E-4</v>
      </c>
      <c r="U178">
        <f t="shared" si="67"/>
        <v>0</v>
      </c>
      <c r="V178">
        <f t="shared" si="67"/>
        <v>1.964E-4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64"/>
        <v>0</v>
      </c>
      <c r="G179">
        <f t="shared" si="64"/>
        <v>4.0899999999999991E-5</v>
      </c>
      <c r="H179">
        <f>Q34+M34+I34+E34</f>
        <v>4.3570570000000002</v>
      </c>
      <c r="I179">
        <f t="shared" si="65"/>
        <v>0</v>
      </c>
      <c r="J179">
        <f t="shared" si="65"/>
        <v>4.0899999999999991E-5</v>
      </c>
      <c r="K179">
        <f>Q41+M41+I41+E41</f>
        <v>4.4200200000000001</v>
      </c>
      <c r="N179" s="68"/>
      <c r="O179" s="66"/>
      <c r="P179" s="62"/>
      <c r="Q179" t="s">
        <v>39</v>
      </c>
      <c r="R179">
        <f t="shared" si="66"/>
        <v>0</v>
      </c>
      <c r="S179">
        <f t="shared" si="66"/>
        <v>4.0899999999999998E-5</v>
      </c>
      <c r="U179">
        <f t="shared" si="67"/>
        <v>0</v>
      </c>
      <c r="V179">
        <f t="shared" si="67"/>
        <v>4.0899999999999998E-5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2.5999999999999999E-3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2.5999999999999999E-3</v>
      </c>
      <c r="L183">
        <f>3*0.2*(1-0.2)*(1-0.2)*F46+3*0.2*0.2*(1-0.2)*J46+0.2*0.2*0.2*N46+(1-3*0.2*(1-0.2)*(1-0.2)-3*0.2*0.2*(1-0.2)-0.2*0.2*0.2)*B46</f>
        <v>1.3512000000000001E-6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2.5999999999999999E-3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2.5999999999999999E-3</v>
      </c>
      <c r="X183">
        <f>3*0.3*(1-0.3)*(1-0.3)*F46+3*0.3*0.3*(1-0.3)*J46+0.3*0.3*0.3*N46+(1-3*0.3*(1-0.3)*(1-0.3)-3*0.3*0.3*(1-0.3)-0.3*0.3*0.3)*B46</f>
        <v>1.4947999999999996E-6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68"/>
        <v>0</v>
      </c>
      <c r="G184">
        <f t="shared" si="68"/>
        <v>1.964E-4</v>
      </c>
      <c r="I184">
        <f t="shared" si="69"/>
        <v>0</v>
      </c>
      <c r="J184">
        <f t="shared" si="69"/>
        <v>1.964E-4</v>
      </c>
      <c r="N184" s="68"/>
      <c r="O184" s="66"/>
      <c r="P184" s="62"/>
      <c r="Q184" t="s">
        <v>38</v>
      </c>
      <c r="R184">
        <f t="shared" si="70"/>
        <v>0</v>
      </c>
      <c r="S184">
        <f t="shared" si="70"/>
        <v>1.9640000000000003E-4</v>
      </c>
      <c r="U184">
        <f t="shared" si="71"/>
        <v>0</v>
      </c>
      <c r="V184">
        <f t="shared" si="71"/>
        <v>1.9640000000000003E-4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68"/>
        <v>0</v>
      </c>
      <c r="G185">
        <f t="shared" si="68"/>
        <v>4.0899999999999991E-5</v>
      </c>
      <c r="I185">
        <f t="shared" si="69"/>
        <v>0</v>
      </c>
      <c r="J185">
        <f t="shared" si="69"/>
        <v>4.0899999999999991E-5</v>
      </c>
      <c r="N185" s="68"/>
      <c r="O185" s="66"/>
      <c r="P185" s="62"/>
      <c r="Q185" t="s">
        <v>39</v>
      </c>
      <c r="R185">
        <f t="shared" si="70"/>
        <v>0</v>
      </c>
      <c r="S185">
        <f t="shared" si="70"/>
        <v>4.0899999999999998E-5</v>
      </c>
      <c r="U185">
        <f t="shared" si="71"/>
        <v>0</v>
      </c>
      <c r="V185">
        <f t="shared" si="71"/>
        <v>4.0899999999999998E-5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G192" si="72">0.05*Y32+(1-0.05)*U32</f>
        <v>0</v>
      </c>
      <c r="G190">
        <f t="shared" si="72"/>
        <v>2.5999999999999999E-3</v>
      </c>
      <c r="H190">
        <f>AA32+W32</f>
        <v>2.0247410000000001</v>
      </c>
      <c r="I190">
        <f t="shared" ref="I190:J192" si="73">0.05*Y39+(1-0.05)*U39</f>
        <v>0</v>
      </c>
      <c r="J190">
        <f t="shared" si="73"/>
        <v>2.5999999999999999E-3</v>
      </c>
      <c r="K190">
        <f>AA39+W39</f>
        <v>2.1607729999999998</v>
      </c>
      <c r="L190">
        <f>0.05*X46+(1-0.05)*T46</f>
        <v>3.1090000000000002E-5</v>
      </c>
      <c r="M190">
        <f>AA46+W46</f>
        <v>4.0276480000000001</v>
      </c>
      <c r="P190" s="62" t="s">
        <v>37</v>
      </c>
      <c r="Q190" t="s">
        <v>36</v>
      </c>
      <c r="R190">
        <f t="shared" ref="R190:S192" si="74">0.1*Y32+(1-0.1)*U32</f>
        <v>0</v>
      </c>
      <c r="S190">
        <f t="shared" si="74"/>
        <v>2.5999999999999999E-3</v>
      </c>
      <c r="U190">
        <f t="shared" ref="U190:V192" si="75">0.1*Y39+(1-0.1)*U39</f>
        <v>0</v>
      </c>
      <c r="V190">
        <f t="shared" si="75"/>
        <v>2.5999999999999999E-3</v>
      </c>
      <c r="X190">
        <f>0.1*X46+(1-0.1)*T46</f>
        <v>3.1380000000000001E-5</v>
      </c>
    </row>
    <row r="191" spans="1:25" x14ac:dyDescent="0.25">
      <c r="C191" s="63"/>
      <c r="D191" s="62"/>
      <c r="E191" t="s">
        <v>38</v>
      </c>
      <c r="F191">
        <f t="shared" si="72"/>
        <v>0</v>
      </c>
      <c r="G191">
        <f t="shared" si="72"/>
        <v>5.0279999999999997E-4</v>
      </c>
      <c r="H191">
        <f>AA33+W33</f>
        <v>2.1008490000000002</v>
      </c>
      <c r="I191">
        <f t="shared" si="73"/>
        <v>0</v>
      </c>
      <c r="J191">
        <f t="shared" si="73"/>
        <v>5.0279999999999997E-4</v>
      </c>
      <c r="K191">
        <f>AA40+W40</f>
        <v>2.2053940000000001</v>
      </c>
      <c r="P191" s="62"/>
      <c r="Q191" t="s">
        <v>38</v>
      </c>
      <c r="R191">
        <f t="shared" si="74"/>
        <v>0</v>
      </c>
      <c r="S191">
        <f t="shared" si="74"/>
        <v>5.0279999999999997E-4</v>
      </c>
      <c r="U191">
        <f t="shared" si="75"/>
        <v>0</v>
      </c>
      <c r="V191">
        <f t="shared" si="75"/>
        <v>5.0279999999999997E-4</v>
      </c>
    </row>
    <row r="192" spans="1:25" x14ac:dyDescent="0.25">
      <c r="C192" s="63"/>
      <c r="D192" s="62"/>
      <c r="E192" t="s">
        <v>39</v>
      </c>
      <c r="F192">
        <f t="shared" si="72"/>
        <v>0</v>
      </c>
      <c r="G192">
        <f t="shared" si="72"/>
        <v>2.0459999999999999E-4</v>
      </c>
      <c r="H192">
        <f>AA34+W34</f>
        <v>2.136504</v>
      </c>
      <c r="I192">
        <f t="shared" si="73"/>
        <v>0</v>
      </c>
      <c r="J192">
        <f t="shared" si="73"/>
        <v>2.0459999999999999E-4</v>
      </c>
      <c r="K192">
        <f>AA41+W41</f>
        <v>2.2800720000000001</v>
      </c>
      <c r="P192" s="62"/>
      <c r="Q192" t="s">
        <v>39</v>
      </c>
      <c r="R192">
        <f t="shared" si="74"/>
        <v>0</v>
      </c>
      <c r="S192">
        <f t="shared" si="74"/>
        <v>2.0460000000000001E-4</v>
      </c>
      <c r="U192">
        <f t="shared" si="75"/>
        <v>0</v>
      </c>
      <c r="V192">
        <f t="shared" si="75"/>
        <v>2.0460000000000001E-4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G198" si="76">0.2*Y32+(1-0.2)*U32</f>
        <v>0</v>
      </c>
      <c r="G196">
        <f t="shared" si="76"/>
        <v>2.5999999999999999E-3</v>
      </c>
      <c r="I196">
        <f t="shared" ref="I196:J198" si="77">0.2*Y39+(1-0.2)*U39</f>
        <v>0</v>
      </c>
      <c r="J196">
        <f t="shared" si="77"/>
        <v>2.5999999999999999E-3</v>
      </c>
      <c r="L196">
        <f>0.2*X46+(1-0.2)*T46</f>
        <v>3.1960000000000006E-5</v>
      </c>
      <c r="P196" s="62" t="s">
        <v>41</v>
      </c>
      <c r="Q196" t="s">
        <v>36</v>
      </c>
      <c r="R196">
        <f t="shared" ref="R196:S198" si="78">0.3*Y32+(1-0.3)*U32</f>
        <v>0</v>
      </c>
      <c r="S196">
        <f t="shared" si="78"/>
        <v>2.5999999999999999E-3</v>
      </c>
      <c r="U196">
        <f t="shared" ref="U196:V198" si="79">0.3*Y39+(1-0.3)*U39</f>
        <v>0</v>
      </c>
      <c r="V196">
        <f t="shared" si="79"/>
        <v>2.5999999999999999E-3</v>
      </c>
      <c r="X196">
        <f>0.3*X46+(1-0.3)*T46</f>
        <v>3.2539999999999997E-5</v>
      </c>
    </row>
    <row r="197" spans="2:25" x14ac:dyDescent="0.25">
      <c r="C197" s="63"/>
      <c r="D197" s="62"/>
      <c r="E197" t="s">
        <v>38</v>
      </c>
      <c r="F197">
        <f t="shared" si="76"/>
        <v>0</v>
      </c>
      <c r="G197">
        <f t="shared" si="76"/>
        <v>5.0279999999999997E-4</v>
      </c>
      <c r="I197">
        <f t="shared" si="77"/>
        <v>0</v>
      </c>
      <c r="J197">
        <f t="shared" si="77"/>
        <v>5.0279999999999997E-4</v>
      </c>
      <c r="P197" s="62"/>
      <c r="Q197" t="s">
        <v>38</v>
      </c>
      <c r="R197">
        <f t="shared" si="78"/>
        <v>0</v>
      </c>
      <c r="S197">
        <f t="shared" si="78"/>
        <v>5.0279999999999997E-4</v>
      </c>
      <c r="U197">
        <f t="shared" si="79"/>
        <v>0</v>
      </c>
      <c r="V197">
        <f t="shared" si="79"/>
        <v>5.0279999999999997E-4</v>
      </c>
    </row>
    <row r="198" spans="2:25" x14ac:dyDescent="0.25">
      <c r="C198" s="63"/>
      <c r="D198" s="62"/>
      <c r="E198" t="s">
        <v>39</v>
      </c>
      <c r="F198">
        <f t="shared" si="76"/>
        <v>0</v>
      </c>
      <c r="G198">
        <f t="shared" si="76"/>
        <v>2.0460000000000004E-4</v>
      </c>
      <c r="I198">
        <f t="shared" si="77"/>
        <v>0</v>
      </c>
      <c r="J198">
        <f t="shared" si="77"/>
        <v>2.0460000000000004E-4</v>
      </c>
      <c r="P198" s="62"/>
      <c r="Q198" t="s">
        <v>39</v>
      </c>
      <c r="R198">
        <f t="shared" si="78"/>
        <v>0</v>
      </c>
      <c r="S198">
        <f t="shared" si="78"/>
        <v>2.0459999999999999E-4</v>
      </c>
      <c r="U198">
        <f t="shared" si="79"/>
        <v>0</v>
      </c>
      <c r="V198">
        <f t="shared" si="79"/>
        <v>2.0459999999999999E-4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2.5999999999999999E-3</v>
      </c>
      <c r="H203">
        <f>AE32+AA32+W32</f>
        <v>3.0876679999999999</v>
      </c>
      <c r="I203">
        <f t="shared" ref="I203:J205" si="81">(0.05*(1-0.05)+0.05*(1-0.05))*Y39+0.05*0.05*AC39+(1-0.05*(1-0.05)-0.05*(1-0.05)-0.05*0.05)*U39</f>
        <v>0</v>
      </c>
      <c r="J203">
        <f t="shared" si="81"/>
        <v>2.5999999999999999E-3</v>
      </c>
      <c r="K203">
        <f>AE39+AA39+W39</f>
        <v>3.287709</v>
      </c>
      <c r="L203">
        <f>(0.05*(1-0.05)+0.05*(1-0.05))*X46+0.05*0.05*AB46+(1-0.05*(1-0.05)-0.05*(1-0.05)-0.05*0.05)*T46</f>
        <v>3.1375750000000002E-5</v>
      </c>
      <c r="M203">
        <f>AE46+AA46+W46</f>
        <v>6.0619460000000007</v>
      </c>
      <c r="O203" s="66" t="s">
        <v>43</v>
      </c>
      <c r="P203" s="62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2.6000000000000003E-3</v>
      </c>
      <c r="U203">
        <f t="shared" ref="U203:V205" si="83">(0.1*0.9+0.1*0.9)*Y39+0.1*0.1*AC39+(1-0.1*0.9-0.1*0.9-0.1*0.1)*U39</f>
        <v>0</v>
      </c>
      <c r="V203">
        <f t="shared" si="83"/>
        <v>2.6000000000000003E-3</v>
      </c>
      <c r="X203">
        <f>(0.1*0.9+0.1*0.9)*X46+0.1*0.1*AB46+(1-0.1*0.9-0.1*0.9-0.1*0.1)*T46</f>
        <v>3.1943000000000009E-5</v>
      </c>
    </row>
    <row r="204" spans="2:25" x14ac:dyDescent="0.25">
      <c r="B204" s="63"/>
      <c r="C204" s="66"/>
      <c r="D204" s="62"/>
      <c r="E204" t="s">
        <v>38</v>
      </c>
      <c r="F204">
        <f t="shared" si="80"/>
        <v>0</v>
      </c>
      <c r="G204">
        <f t="shared" si="80"/>
        <v>5.0279999999999997E-4</v>
      </c>
      <c r="H204">
        <f>AE33+AA33+W33</f>
        <v>3.1989870000000002</v>
      </c>
      <c r="I204">
        <f t="shared" si="81"/>
        <v>0</v>
      </c>
      <c r="J204">
        <f t="shared" si="81"/>
        <v>5.0279999999999997E-4</v>
      </c>
      <c r="K204">
        <f t="shared" ref="K204:K205" si="84">AE117+AA117+W117</f>
        <v>0</v>
      </c>
      <c r="O204" s="66"/>
      <c r="P204" s="62"/>
      <c r="Q204" t="s">
        <v>38</v>
      </c>
      <c r="R204">
        <f t="shared" si="82"/>
        <v>0</v>
      </c>
      <c r="S204">
        <f t="shared" si="82"/>
        <v>5.0280000000000008E-4</v>
      </c>
      <c r="U204">
        <f t="shared" si="83"/>
        <v>0</v>
      </c>
      <c r="V204">
        <f t="shared" si="83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80"/>
        <v>0</v>
      </c>
      <c r="G205">
        <f t="shared" si="80"/>
        <v>2.0460000000000004E-4</v>
      </c>
      <c r="H205">
        <f>AE34+AA34+W34</f>
        <v>3.2064050000000002</v>
      </c>
      <c r="I205">
        <f t="shared" si="81"/>
        <v>0</v>
      </c>
      <c r="J205">
        <f t="shared" si="81"/>
        <v>2.0460000000000004E-4</v>
      </c>
      <c r="K205">
        <f t="shared" si="84"/>
        <v>0</v>
      </c>
      <c r="O205" s="66"/>
      <c r="P205" s="62"/>
      <c r="Q205" t="s">
        <v>39</v>
      </c>
      <c r="R205">
        <f t="shared" si="82"/>
        <v>0</v>
      </c>
      <c r="S205">
        <f t="shared" si="82"/>
        <v>2.0460000000000004E-4</v>
      </c>
      <c r="U205">
        <f t="shared" si="83"/>
        <v>0</v>
      </c>
      <c r="V205">
        <f t="shared" si="83"/>
        <v>2.0460000000000004E-4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G211" si="85">(0.2*0.8+0.2*0.8)*Y32+0.2*0.2*AC32+(1-0.2*0.8-0.2*0.8-0.2*0.2)*U32</f>
        <v>0</v>
      </c>
      <c r="G209">
        <f t="shared" si="85"/>
        <v>2.5999999999999999E-3</v>
      </c>
      <c r="I209">
        <f t="shared" ref="I209:J211" si="86">(0.2*0.8+0.2*0.8)*Y39+0.2*0.2*AC39+(1-0.2*0.8-0.2*0.8-0.2*0.2)*U39</f>
        <v>0</v>
      </c>
      <c r="J209">
        <f t="shared" si="86"/>
        <v>2.5999999999999999E-3</v>
      </c>
      <c r="L209">
        <f>(0.2*0.8+0.2*0.8)*X46+0.2*0.2*AB46+(1-0.2*0.8-0.2*0.8-0.2*0.2)*T46</f>
        <v>3.3052000000000001E-5</v>
      </c>
      <c r="O209" s="66" t="s">
        <v>45</v>
      </c>
      <c r="P209" s="62" t="s">
        <v>41</v>
      </c>
      <c r="Q209" t="s">
        <v>36</v>
      </c>
      <c r="R209">
        <f t="shared" ref="R209:S211" si="87">(0.3*0.7+0.3*0.7)*Y32+0.3*0.3*AC32+(1-0.3*0.7-0.3*0.7-0.3*0.3)*U32</f>
        <v>0</v>
      </c>
      <c r="S209">
        <f t="shared" si="87"/>
        <v>2.5999999999999999E-3</v>
      </c>
      <c r="U209">
        <f t="shared" ref="U209:V211" si="88">(0.3*0.7+0.3*0.7)*Y39+0.3*0.3*AC39+(1-0.3*0.7-0.3*0.7-0.3*0.3)*U39</f>
        <v>0</v>
      </c>
      <c r="V209">
        <f t="shared" si="88"/>
        <v>2.5999999999999999E-3</v>
      </c>
      <c r="X209">
        <f>(0.3*0.7+0.3*0.7)*X46+0.3*0.3*AB46+(1-0.3*0.7-0.3*0.7-0.3*0.3)*T46</f>
        <v>3.4127000000000007E-5</v>
      </c>
    </row>
    <row r="210" spans="1:25" x14ac:dyDescent="0.25">
      <c r="B210" s="63"/>
      <c r="C210" s="66"/>
      <c r="D210" s="62"/>
      <c r="E210" t="s">
        <v>38</v>
      </c>
      <c r="F210">
        <f t="shared" si="85"/>
        <v>0</v>
      </c>
      <c r="G210">
        <f t="shared" si="85"/>
        <v>5.0279999999999997E-4</v>
      </c>
      <c r="I210">
        <f t="shared" si="86"/>
        <v>0</v>
      </c>
      <c r="J210">
        <f t="shared" si="86"/>
        <v>5.0279999999999997E-4</v>
      </c>
      <c r="O210" s="66"/>
      <c r="P210" s="62"/>
      <c r="Q210" t="s">
        <v>38</v>
      </c>
      <c r="R210">
        <f t="shared" si="87"/>
        <v>0</v>
      </c>
      <c r="S210">
        <f t="shared" si="87"/>
        <v>5.0279999999999997E-4</v>
      </c>
      <c r="U210">
        <f t="shared" si="88"/>
        <v>0</v>
      </c>
      <c r="V210">
        <f t="shared" si="88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85"/>
        <v>0</v>
      </c>
      <c r="G211">
        <f t="shared" si="85"/>
        <v>2.0460000000000001E-4</v>
      </c>
      <c r="I211">
        <f t="shared" si="86"/>
        <v>0</v>
      </c>
      <c r="J211">
        <f t="shared" si="86"/>
        <v>2.0460000000000001E-4</v>
      </c>
      <c r="O211" s="66"/>
      <c r="P211" s="62"/>
      <c r="Q211" t="s">
        <v>39</v>
      </c>
      <c r="R211">
        <f t="shared" si="87"/>
        <v>0</v>
      </c>
      <c r="S211">
        <f t="shared" si="87"/>
        <v>2.0460000000000004E-4</v>
      </c>
      <c r="U211">
        <f t="shared" si="88"/>
        <v>0</v>
      </c>
      <c r="V211">
        <f t="shared" si="88"/>
        <v>2.0460000000000004E-4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G218" si="89">3*0.05*(1-0.05)*(1-0.05)*Y32+3*0.05*0.05*(1-0.05)*AC32+0.05*0.05*0.05*AG32+(1-3*0.05*(1-0.05)*(1-0.05)-3*0.05*0.05*(1-0.05)-0.05*0.05*0.05)*U32</f>
        <v>0</v>
      </c>
      <c r="G216">
        <f t="shared" si="89"/>
        <v>2.5999999999999994E-3</v>
      </c>
      <c r="H216">
        <f>AI32+AE32+AA32+W32</f>
        <v>4.2535850000000002</v>
      </c>
      <c r="I216">
        <f t="shared" ref="I216:J218" si="90">3*0.05*(1-0.05)*(1-0.05)*Y39+3*0.05*0.05*(1-0.05)*AC39+0.05*0.05*0.05*AG39+(1-3*0.05*(1-0.05)*(1-0.05)-3*0.05*0.05*(1-0.05)-0.05*0.05*0.05)*U39</f>
        <v>0</v>
      </c>
      <c r="J216">
        <f t="shared" si="90"/>
        <v>2.5999999999999994E-3</v>
      </c>
      <c r="K216">
        <f>AI39+AE39+AA39+W39</f>
        <v>4.2986699999999995</v>
      </c>
      <c r="L216">
        <f>3*0.05*(1-0.05)*(1-0.05)*X46+3*0.05*0.05*(1-0.05)*AB46+0.05*0.05*0.05*AF46+(1-3*0.05*(1-0.05)*(1-0.05)-3*0.05*0.05*(1-0.05)-0.05*0.05*0.05)*T46</f>
        <v>3.16575E-5</v>
      </c>
      <c r="M216">
        <f>AI46+AE46+AA46+W46</f>
        <v>8.0583010000000002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S218" si="91">3*0.1*(1-0.1)*(1-0.1)*Y32+3*0.1*0.1*(1-0.1)*AC32+0.1*0.1*0.1*AG32+(1-3*0.1*(1-0.1)*(1-0.1)-3*0.1*0.1*(1-0.1)-0.1*0.1*0.1)*U32</f>
        <v>0</v>
      </c>
      <c r="S216">
        <f t="shared" si="91"/>
        <v>2.5999999999999999E-3</v>
      </c>
      <c r="U216">
        <f t="shared" ref="U216:V218" si="92">3*0.1*(1-0.1)*(1-0.1)*Y39+3*0.1*0.1*(1-0.1)*AC39+0.1*0.1*0.1*AG39+(1-3*0.1*(1-0.1)*(1-0.1)-3*0.1*0.1*(1-0.1)-0.1*0.1*0.1)*U39</f>
        <v>0</v>
      </c>
      <c r="V216">
        <f t="shared" si="92"/>
        <v>2.5999999999999999E-3</v>
      </c>
      <c r="X216">
        <f>3*0.1*(1-0.1)*(1-0.1)*X46+3*0.1*0.1*(1-0.1)*AB46+0.1*0.1*0.1*AF46+(1-3*0.1*(1-0.1)*(1-0.1)-3*0.1*0.1*(1-0.1)-0.1*0.1*0.1)*T46</f>
        <v>3.2490999999999998E-5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89"/>
        <v>0</v>
      </c>
      <c r="G217">
        <f t="shared" si="89"/>
        <v>5.0279999999999997E-4</v>
      </c>
      <c r="H217">
        <f>AI33+AE33+AA33+W33</f>
        <v>4.2787969999999991</v>
      </c>
      <c r="I217">
        <f t="shared" si="90"/>
        <v>0</v>
      </c>
      <c r="J217">
        <f t="shared" si="90"/>
        <v>5.0279999999999997E-4</v>
      </c>
      <c r="K217">
        <f>AI40+AE40+AA40+W40</f>
        <v>4.3262489999999998</v>
      </c>
      <c r="N217" s="68"/>
      <c r="O217" s="66"/>
      <c r="P217" s="62"/>
      <c r="Q217" t="s">
        <v>38</v>
      </c>
      <c r="R217">
        <f t="shared" si="91"/>
        <v>0</v>
      </c>
      <c r="S217">
        <f t="shared" si="91"/>
        <v>5.0279999999999997E-4</v>
      </c>
      <c r="U217">
        <f t="shared" si="92"/>
        <v>0</v>
      </c>
      <c r="V217">
        <f t="shared" si="92"/>
        <v>5.0279999999999997E-4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89"/>
        <v>0</v>
      </c>
      <c r="G218">
        <f t="shared" si="89"/>
        <v>2.0459999999999999E-4</v>
      </c>
      <c r="H218">
        <f>AI34+AE34+AA34+W34</f>
        <v>4.3584909999999999</v>
      </c>
      <c r="I218">
        <f t="shared" si="90"/>
        <v>0</v>
      </c>
      <c r="J218">
        <f t="shared" si="90"/>
        <v>2.0459999999999999E-4</v>
      </c>
      <c r="K218">
        <f>AI41+AE41+AA41+W41</f>
        <v>4.4787050000000006</v>
      </c>
      <c r="N218" s="68"/>
      <c r="O218" s="66"/>
      <c r="P218" s="62"/>
      <c r="Q218" t="s">
        <v>39</v>
      </c>
      <c r="R218">
        <f t="shared" si="91"/>
        <v>0</v>
      </c>
      <c r="S218">
        <f t="shared" si="91"/>
        <v>2.0460000000000001E-4</v>
      </c>
      <c r="U218">
        <f t="shared" si="92"/>
        <v>0</v>
      </c>
      <c r="V218">
        <f t="shared" si="92"/>
        <v>2.0460000000000001E-4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G224" si="93">3*0.2*(1-0.2)*(1-0.2)*Y32+3*0.2*0.2*(1-0.2)*AC32+0.2*0.2*0.2*AG32+(1-3*0.2*(1-0.2)*(1-0.2)-3*0.2*0.2*(1-0.2)-0.2*0.2*0.2)*U32</f>
        <v>0</v>
      </c>
      <c r="G222">
        <f t="shared" si="93"/>
        <v>2.5999999999999999E-3</v>
      </c>
      <c r="I222">
        <f t="shared" ref="I222:J224" si="94">3*0.2*(1-0.2)*(1-0.2)*Y39+3*0.2*0.2*(1-0.2)*AC39+0.2*0.2*0.2*AG39+(1-3*0.2*(1-0.2)*(1-0.2)-3*0.2*0.2*(1-0.2)-0.2*0.2*0.2)*U39</f>
        <v>0</v>
      </c>
      <c r="J222">
        <f t="shared" si="94"/>
        <v>2.5999999999999999E-3</v>
      </c>
      <c r="L222">
        <f>3*0.2*(1-0.2)*(1-0.2)*X46+3*0.2*0.2*(1-0.2)*AB46+0.2*0.2*0.2*AF46+(1-3*0.2*(1-0.2)*(1-0.2)-3*0.2*0.2*(1-0.2)-0.2*0.2*0.2)*T46</f>
        <v>3.4092000000000005E-5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S224" si="95">3*0.3*(1-0.3)*(1-0.3)*Y32+3*0.3*0.3*(1-0.3)*AC32+0.3*0.3*0.3*AG32+(1-3*0.3*(1-0.3)*(1-0.3)-3*0.3*0.3*(1-0.3)-0.3*0.3*0.3)*U32</f>
        <v>0</v>
      </c>
      <c r="S222">
        <f t="shared" si="95"/>
        <v>2.5999999999999999E-3</v>
      </c>
      <c r="U222">
        <f t="shared" ref="U222:V224" si="96">3*0.3*(1-0.3)*(1-0.3)*Y39+3*0.3*0.3*(1-0.3)*AC39+0.3*0.3*0.3*AG39+(1-3*0.3*(1-0.3)*(1-0.3)-3*0.3*0.3*(1-0.3)-0.3*0.3*0.3)*U39</f>
        <v>0</v>
      </c>
      <c r="V222">
        <f t="shared" si="96"/>
        <v>2.5999999999999999E-3</v>
      </c>
      <c r="X222">
        <f>3*0.3*(1-0.3)*(1-0.3)*X46+3*0.3*0.3*(1-0.3)*AB46+0.3*0.3*0.3*AF46+(1-3*0.3*(1-0.3)*(1-0.3)-3*0.3*0.3*(1-0.3)-0.3*0.3*0.3)*T46</f>
        <v>3.5615000000000004E-5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93"/>
        <v>0</v>
      </c>
      <c r="G223">
        <f t="shared" si="93"/>
        <v>5.0279999999999997E-4</v>
      </c>
      <c r="I223">
        <f t="shared" si="94"/>
        <v>0</v>
      </c>
      <c r="J223">
        <f t="shared" si="94"/>
        <v>5.0279999999999997E-4</v>
      </c>
      <c r="N223" s="68"/>
      <c r="O223" s="66"/>
      <c r="P223" s="62"/>
      <c r="Q223" t="s">
        <v>38</v>
      </c>
      <c r="R223">
        <f t="shared" si="95"/>
        <v>0</v>
      </c>
      <c r="S223">
        <f t="shared" si="95"/>
        <v>5.0279999999999997E-4</v>
      </c>
      <c r="U223">
        <f t="shared" si="96"/>
        <v>0</v>
      </c>
      <c r="V223">
        <f t="shared" si="96"/>
        <v>5.0279999999999997E-4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93"/>
        <v>0</v>
      </c>
      <c r="G224">
        <f t="shared" si="93"/>
        <v>2.0460000000000001E-4</v>
      </c>
      <c r="I224">
        <f t="shared" si="94"/>
        <v>0</v>
      </c>
      <c r="J224">
        <f t="shared" si="94"/>
        <v>2.0460000000000001E-4</v>
      </c>
      <c r="N224" s="68"/>
      <c r="O224" s="66"/>
      <c r="P224" s="62"/>
      <c r="Q224" t="s">
        <v>39</v>
      </c>
      <c r="R224">
        <f t="shared" si="95"/>
        <v>0</v>
      </c>
      <c r="S224">
        <f t="shared" si="95"/>
        <v>2.0460000000000004E-4</v>
      </c>
      <c r="U224">
        <f t="shared" si="96"/>
        <v>0</v>
      </c>
      <c r="V224">
        <f t="shared" si="96"/>
        <v>2.0460000000000004E-4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G231" si="97">0.05*G52+(1-0.05)*C52</f>
        <v>0</v>
      </c>
      <c r="G229">
        <f t="shared" si="97"/>
        <v>2.5999999999999999E-3</v>
      </c>
      <c r="H229">
        <f>I52+E52</f>
        <v>2.1798510000000002</v>
      </c>
      <c r="I229">
        <f t="shared" ref="I229:J231" si="98">0.05*G59+(1-0.05)*C59</f>
        <v>0</v>
      </c>
      <c r="J229">
        <f t="shared" si="98"/>
        <v>2.5999999999999999E-3</v>
      </c>
      <c r="K229">
        <f>I59+E59</f>
        <v>1.972559</v>
      </c>
      <c r="L229">
        <f>0.05*G66+(1-0.05)*B66</f>
        <v>3.9065500000000001E-4</v>
      </c>
      <c r="M229">
        <f>I66+E66</f>
        <v>4.0197050000000001</v>
      </c>
      <c r="P229" s="62" t="s">
        <v>37</v>
      </c>
      <c r="Q229" t="s">
        <v>36</v>
      </c>
      <c r="R229">
        <f t="shared" ref="R229:S231" si="99">0.1*G52+(1-0.1)*C52</f>
        <v>0</v>
      </c>
      <c r="S229">
        <f t="shared" si="99"/>
        <v>2.5999999999999999E-3</v>
      </c>
      <c r="U229">
        <f t="shared" ref="U229:V231" si="100">0.1*G59+(1-0.1)*C59</f>
        <v>0</v>
      </c>
      <c r="V229">
        <f t="shared" si="100"/>
        <v>2.5999999999999999E-3</v>
      </c>
      <c r="X229">
        <f>0.1*G66+(1-0.1)*B66</f>
        <v>3.9231000000000004E-4</v>
      </c>
    </row>
    <row r="230" spans="1:25" x14ac:dyDescent="0.25">
      <c r="C230" s="63"/>
      <c r="D230" s="62"/>
      <c r="E230" t="s">
        <v>38</v>
      </c>
      <c r="F230">
        <f t="shared" si="97"/>
        <v>0</v>
      </c>
      <c r="G230">
        <f t="shared" si="97"/>
        <v>1.2999999999999999E-3</v>
      </c>
      <c r="H230">
        <f>I53+E53</f>
        <v>2.1951749999999999</v>
      </c>
      <c r="I230">
        <f t="shared" si="98"/>
        <v>0</v>
      </c>
      <c r="J230">
        <f t="shared" si="98"/>
        <v>1.2999999999999999E-3</v>
      </c>
      <c r="K230">
        <f>I60+E60</f>
        <v>2.1730859999999996</v>
      </c>
      <c r="P230" s="62"/>
      <c r="Q230" t="s">
        <v>38</v>
      </c>
      <c r="R230">
        <f t="shared" si="99"/>
        <v>0</v>
      </c>
      <c r="S230">
        <f t="shared" si="99"/>
        <v>1.2999999999999999E-3</v>
      </c>
      <c r="U230">
        <f t="shared" si="100"/>
        <v>0</v>
      </c>
      <c r="V230">
        <f t="shared" si="100"/>
        <v>1.2999999999999999E-3</v>
      </c>
    </row>
    <row r="231" spans="1:25" x14ac:dyDescent="0.25">
      <c r="C231" s="63"/>
      <c r="D231" s="62"/>
      <c r="E231" t="s">
        <v>39</v>
      </c>
      <c r="F231">
        <f t="shared" si="97"/>
        <v>0</v>
      </c>
      <c r="G231">
        <f t="shared" si="97"/>
        <v>8.2279500000000008E-4</v>
      </c>
      <c r="H231">
        <f>I54+E54</f>
        <v>2.2740070000000001</v>
      </c>
      <c r="I231">
        <f t="shared" si="98"/>
        <v>0</v>
      </c>
      <c r="J231">
        <f t="shared" si="98"/>
        <v>8.2001000000000003E-4</v>
      </c>
      <c r="K231">
        <f>I61+E61</f>
        <v>2.1986509999999999</v>
      </c>
      <c r="P231" s="62"/>
      <c r="Q231" t="s">
        <v>39</v>
      </c>
      <c r="R231">
        <f t="shared" si="99"/>
        <v>0</v>
      </c>
      <c r="S231">
        <f t="shared" si="99"/>
        <v>8.2589000000000002E-4</v>
      </c>
      <c r="U231">
        <f t="shared" si="100"/>
        <v>0</v>
      </c>
      <c r="V231">
        <f t="shared" si="100"/>
        <v>8.2032000000000003E-4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G237" si="101">0.2*G52+(1-0.2)*C52</f>
        <v>0</v>
      </c>
      <c r="G235">
        <f t="shared" si="101"/>
        <v>2.5999999999999999E-3</v>
      </c>
      <c r="I235">
        <f t="shared" ref="I235:J237" si="102">0.2*G59+(1-0.2)*C59</f>
        <v>0</v>
      </c>
      <c r="J235">
        <f t="shared" si="102"/>
        <v>2.5999999999999999E-3</v>
      </c>
      <c r="L235">
        <f>0.2*G66+(1-0.2)*B66</f>
        <v>3.9562000000000006E-4</v>
      </c>
      <c r="P235" s="62" t="s">
        <v>41</v>
      </c>
      <c r="Q235" t="s">
        <v>36</v>
      </c>
      <c r="R235">
        <f t="shared" ref="R235:S237" si="103">0.3*G52+(1-0.3)*C52</f>
        <v>0</v>
      </c>
      <c r="S235">
        <f t="shared" si="103"/>
        <v>2.5999999999999999E-3</v>
      </c>
      <c r="U235">
        <f t="shared" ref="U235:V237" si="104">0.3*G59+(1-0.3)*C59</f>
        <v>0</v>
      </c>
      <c r="V235">
        <f t="shared" si="104"/>
        <v>2.5999999999999999E-3</v>
      </c>
      <c r="X235">
        <f>0.3*G66+(1-0.3)*B66</f>
        <v>3.9893000000000003E-4</v>
      </c>
    </row>
    <row r="236" spans="1:25" x14ac:dyDescent="0.25">
      <c r="C236" s="63"/>
      <c r="D236" s="62"/>
      <c r="E236" t="s">
        <v>38</v>
      </c>
      <c r="F236">
        <f t="shared" si="101"/>
        <v>0</v>
      </c>
      <c r="G236">
        <f t="shared" si="101"/>
        <v>1.2999999999999999E-3</v>
      </c>
      <c r="I236">
        <f t="shared" si="102"/>
        <v>0</v>
      </c>
      <c r="J236">
        <f t="shared" si="102"/>
        <v>1.2999999999999999E-3</v>
      </c>
      <c r="P236" s="62"/>
      <c r="Q236" t="s">
        <v>38</v>
      </c>
      <c r="R236">
        <f t="shared" si="103"/>
        <v>0</v>
      </c>
      <c r="S236">
        <f t="shared" si="103"/>
        <v>1.2999999999999999E-3</v>
      </c>
      <c r="U236">
        <f t="shared" si="104"/>
        <v>0</v>
      </c>
      <c r="V236">
        <f t="shared" si="104"/>
        <v>1.2999999999999999E-3</v>
      </c>
    </row>
    <row r="237" spans="1:25" x14ac:dyDescent="0.25">
      <c r="C237" s="63"/>
      <c r="D237" s="62"/>
      <c r="E237" t="s">
        <v>39</v>
      </c>
      <c r="F237">
        <f t="shared" si="101"/>
        <v>0</v>
      </c>
      <c r="G237">
        <f t="shared" si="101"/>
        <v>8.3208000000000002E-4</v>
      </c>
      <c r="I237">
        <f t="shared" si="102"/>
        <v>0</v>
      </c>
      <c r="J237">
        <f t="shared" si="102"/>
        <v>8.2094000000000004E-4</v>
      </c>
      <c r="P237" s="62"/>
      <c r="Q237" t="s">
        <v>39</v>
      </c>
      <c r="R237">
        <f t="shared" si="103"/>
        <v>0</v>
      </c>
      <c r="S237">
        <f t="shared" si="103"/>
        <v>8.3827000000000001E-4</v>
      </c>
      <c r="U237">
        <f t="shared" si="104"/>
        <v>0</v>
      </c>
      <c r="V237">
        <f t="shared" si="104"/>
        <v>8.2156000000000004E-4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G244" si="105">(0.05*(1-0.05)+0.05*(1-0.05))*G52+0.05*0.05*K52+(1-0.05*(1-0.05)-0.05*(1-0.05)-0.05*0.05)*C52</f>
        <v>0</v>
      </c>
      <c r="G242">
        <f t="shared" si="105"/>
        <v>2.5999999999999999E-3</v>
      </c>
      <c r="H242">
        <f>M52+I52+E52</f>
        <v>3.2427489999999999</v>
      </c>
      <c r="I242">
        <f t="shared" ref="I242:J244" si="106">(0.05*(1-0.05)+0.05*(1-0.05))*G59+0.05*0.05*K59+(1-0.05*(1-0.05)-0.05*(1-0.05)-0.05*0.05)*C59</f>
        <v>0</v>
      </c>
      <c r="J242">
        <f t="shared" si="106"/>
        <v>2.5999999999999999E-3</v>
      </c>
      <c r="K242">
        <f>M59+I59+E59</f>
        <v>3.0230160000000001</v>
      </c>
      <c r="L242">
        <f>(0.05*(1-0.05)+0.05*(1-0.05))*G66+0.05*0.05*J66+(1-0.05*(1-0.05)-0.05*(1-0.05)-0.05*0.05)*B66</f>
        <v>3.9232800000000006E-4</v>
      </c>
      <c r="M242">
        <f>M66+I66+E66</f>
        <v>6.0133390000000002</v>
      </c>
      <c r="O242" s="66" t="s">
        <v>43</v>
      </c>
      <c r="P242" s="62" t="s">
        <v>37</v>
      </c>
      <c r="Q242" t="s">
        <v>36</v>
      </c>
      <c r="R242">
        <f t="shared" ref="R242:S244" si="107">(0.1*0.9+0.1*0.9)*G52+0.1*0.1*K52+(1-0.1*0.9-0.1*0.9-0.1*0.1)*C52</f>
        <v>0</v>
      </c>
      <c r="S242">
        <f t="shared" si="107"/>
        <v>2.6000000000000003E-3</v>
      </c>
      <c r="U242">
        <f t="shared" ref="U242:V244" si="108">(0.1*0.9+0.1*0.9)*G59+0.1*0.1*K59+(1-0.1*0.9-0.1*0.9-0.1*0.1)*C59</f>
        <v>0</v>
      </c>
      <c r="V242">
        <f t="shared" si="108"/>
        <v>2.6000000000000003E-3</v>
      </c>
      <c r="X242">
        <f>(0.1*0.9+0.1*0.9)*G66+0.1*0.1*J66+(1-0.1*0.9-0.1*0.9-0.1*0.1)*B66</f>
        <v>3.9569200000000001E-4</v>
      </c>
    </row>
    <row r="243" spans="1:25" x14ac:dyDescent="0.25">
      <c r="B243" s="63"/>
      <c r="C243" s="66"/>
      <c r="D243" s="62"/>
      <c r="E243" t="s">
        <v>38</v>
      </c>
      <c r="F243">
        <f t="shared" si="105"/>
        <v>0</v>
      </c>
      <c r="G243">
        <f t="shared" si="105"/>
        <v>1.2999999999999999E-3</v>
      </c>
      <c r="H243">
        <f>M53+I53+E53</f>
        <v>3.2909389999999998</v>
      </c>
      <c r="I243">
        <f t="shared" si="106"/>
        <v>0</v>
      </c>
      <c r="J243">
        <f t="shared" si="106"/>
        <v>1.2999999999999999E-3</v>
      </c>
      <c r="K243">
        <f>M60+I60+E60</f>
        <v>3.2661989999999994</v>
      </c>
      <c r="O243" s="66"/>
      <c r="P243" s="62"/>
      <c r="Q243" t="s">
        <v>38</v>
      </c>
      <c r="R243">
        <f t="shared" si="107"/>
        <v>0</v>
      </c>
      <c r="S243">
        <f t="shared" si="107"/>
        <v>1.3000000000000002E-3</v>
      </c>
      <c r="U243">
        <f t="shared" si="108"/>
        <v>0</v>
      </c>
      <c r="V243">
        <f t="shared" si="108"/>
        <v>1.3000000000000002E-3</v>
      </c>
    </row>
    <row r="244" spans="1:25" x14ac:dyDescent="0.25">
      <c r="B244" s="63"/>
      <c r="C244" s="66"/>
      <c r="D244" s="62"/>
      <c r="E244" t="s">
        <v>39</v>
      </c>
      <c r="F244">
        <f t="shared" si="105"/>
        <v>0</v>
      </c>
      <c r="G244">
        <f t="shared" si="105"/>
        <v>8.2573525000000005E-4</v>
      </c>
      <c r="H244">
        <f>M54+I54+E54</f>
        <v>3.4172769999999999</v>
      </c>
      <c r="I244">
        <f t="shared" si="106"/>
        <v>0</v>
      </c>
      <c r="J244">
        <f t="shared" si="106"/>
        <v>8.2035275000000003E-4</v>
      </c>
      <c r="K244">
        <f>M61+I61+E61</f>
        <v>3.3244879999999997</v>
      </c>
      <c r="O244" s="66"/>
      <c r="P244" s="62"/>
      <c r="Q244" t="s">
        <v>39</v>
      </c>
      <c r="R244">
        <f t="shared" si="107"/>
        <v>0</v>
      </c>
      <c r="S244">
        <f t="shared" si="107"/>
        <v>8.3146100000000014E-4</v>
      </c>
      <c r="U244">
        <f t="shared" si="108"/>
        <v>0</v>
      </c>
      <c r="V244">
        <f t="shared" si="108"/>
        <v>8.2107100000000004E-4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G250" si="109">(0.2*0.8+0.2*0.8)*G52+0.2*0.2*K52+(1-0.2*0.8-0.2*0.8-0.2*0.2)*C52</f>
        <v>0</v>
      </c>
      <c r="G248">
        <f t="shared" si="109"/>
        <v>2.5999999999999999E-3</v>
      </c>
      <c r="I248">
        <f t="shared" ref="I248:J250" si="110">(0.2*0.8+0.2*0.8)*G59+0.2*0.2*K59+(1-0.2*0.8-0.2*0.8-0.2*0.2)*C59</f>
        <v>0</v>
      </c>
      <c r="J248">
        <f t="shared" si="110"/>
        <v>2.5999999999999999E-3</v>
      </c>
      <c r="L248">
        <f>(0.2*0.8+0.2*0.8)*G66+0.2*0.2*J66+(1-0.2*0.8-0.2*0.8-0.2*0.2)*B66</f>
        <v>4.0252800000000003E-4</v>
      </c>
      <c r="O248" s="66" t="s">
        <v>45</v>
      </c>
      <c r="P248" s="62" t="s">
        <v>41</v>
      </c>
      <c r="Q248" t="s">
        <v>36</v>
      </c>
      <c r="R248">
        <f t="shared" ref="R248:S250" si="111">(0.3*0.7+0.3*0.7)*G52+0.3*0.3*K52+(1-0.3*0.7-0.3*0.7-0.3*0.3)*C52</f>
        <v>0</v>
      </c>
      <c r="S248">
        <f t="shared" si="111"/>
        <v>2.5999999999999999E-3</v>
      </c>
      <c r="U248">
        <f t="shared" ref="U248:V250" si="112">(0.3*0.7+0.3*0.7)*G59+0.3*0.3*K59+(1-0.3*0.7-0.3*0.7-0.3*0.3)*C59</f>
        <v>0</v>
      </c>
      <c r="V248">
        <f t="shared" si="112"/>
        <v>2.5999999999999999E-3</v>
      </c>
      <c r="X248">
        <f>(0.3*0.7+0.3*0.7)*G66+0.3*0.3*J66+(1-0.3*0.7-0.3*0.7-0.3*0.3)*B66</f>
        <v>4.0950800000000005E-4</v>
      </c>
    </row>
    <row r="249" spans="1:25" x14ac:dyDescent="0.25">
      <c r="B249" s="63"/>
      <c r="C249" s="66"/>
      <c r="D249" s="62"/>
      <c r="E249" t="s">
        <v>38</v>
      </c>
      <c r="F249">
        <f t="shared" si="109"/>
        <v>0</v>
      </c>
      <c r="G249">
        <f t="shared" si="109"/>
        <v>1.2999999999999999E-3</v>
      </c>
      <c r="I249">
        <f t="shared" si="110"/>
        <v>0</v>
      </c>
      <c r="J249">
        <f t="shared" si="110"/>
        <v>1.2999999999999999E-3</v>
      </c>
      <c r="O249" s="66"/>
      <c r="P249" s="62"/>
      <c r="Q249" t="s">
        <v>38</v>
      </c>
      <c r="R249">
        <f t="shared" si="111"/>
        <v>0</v>
      </c>
      <c r="S249">
        <f t="shared" si="111"/>
        <v>1.2999999999999999E-3</v>
      </c>
      <c r="U249">
        <f t="shared" si="112"/>
        <v>0</v>
      </c>
      <c r="V249">
        <f t="shared" si="112"/>
        <v>1.2999999999999999E-3</v>
      </c>
    </row>
    <row r="250" spans="1:25" x14ac:dyDescent="0.25">
      <c r="B250" s="63"/>
      <c r="C250" s="66"/>
      <c r="D250" s="62"/>
      <c r="E250" t="s">
        <v>39</v>
      </c>
      <c r="F250">
        <f t="shared" si="109"/>
        <v>0</v>
      </c>
      <c r="G250">
        <f t="shared" si="109"/>
        <v>8.4198400000000005E-4</v>
      </c>
      <c r="I250">
        <f t="shared" si="110"/>
        <v>0</v>
      </c>
      <c r="J250">
        <f t="shared" si="110"/>
        <v>8.2270400000000006E-4</v>
      </c>
      <c r="O250" s="66"/>
      <c r="P250" s="62"/>
      <c r="Q250" t="s">
        <v>39</v>
      </c>
      <c r="R250">
        <f t="shared" si="111"/>
        <v>0</v>
      </c>
      <c r="S250">
        <f t="shared" si="111"/>
        <v>8.5126900000000009E-4</v>
      </c>
      <c r="U250">
        <f t="shared" si="112"/>
        <v>0</v>
      </c>
      <c r="V250">
        <f t="shared" si="112"/>
        <v>8.2459900000000008E-4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G257" si="113">3*0.05*(1-0.05)*(1-0.05)*G52+3*0.05*0.05*(1-0.05)*K52+0.05*0.05*0.05*O52+(1-3*0.05*(1-0.05)*(1-0.05)-3*0.05*0.05*(1-0.05)-0.05*0.05*0.05)*C52</f>
        <v>0</v>
      </c>
      <c r="G255">
        <f t="shared" si="113"/>
        <v>2.5999999999999994E-3</v>
      </c>
      <c r="H255">
        <f>Q52+M52+I52+E52</f>
        <v>4.6744110000000001</v>
      </c>
      <c r="I255">
        <f t="shared" ref="I255:J257" si="114">3*0.05*(1-0.05)*(1-0.05)*G59+3*0.05*0.05*(1-0.05)*K59+0.05*0.05*0.05*O59+(1-3*0.05*(1-0.05)*(1-0.05)-3*0.05*0.05*(1-0.05)-0.05*0.05*0.05)*C59</f>
        <v>0</v>
      </c>
      <c r="J255">
        <f t="shared" si="114"/>
        <v>2.5999999999999994E-3</v>
      </c>
      <c r="K255">
        <f>Q59+M59+I59+E59</f>
        <v>4.0273200000000005</v>
      </c>
      <c r="L255">
        <f>3*0.05*(1-0.05)*(1-0.05)*G66+3*0.05*0.05*(1-0.05)*J66+0.05*0.05*0.05*N66+(1-3*0.05*(1-0.05)*(1-0.05)-3*0.05*0.05*(1-0.05)-0.05*0.05*0.05)*B66</f>
        <v>3.9401977499999995E-4</v>
      </c>
      <c r="M255">
        <f>Q66+M66+I66+E66</f>
        <v>8.038397999999999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S257" si="115">3*0.1*(1-0.1)*(1-0.1)*G52+3*0.1*0.1*(1-0.1)*K52+0.1*0.1*0.1*O52+(1-3*0.1*(1-0.1)*(1-0.1)-3*0.1*0.1*(1-0.1)-0.1*0.1*0.1)*C52</f>
        <v>0</v>
      </c>
      <c r="S255">
        <f t="shared" si="115"/>
        <v>2.5999999999999999E-3</v>
      </c>
      <c r="U255">
        <f t="shared" ref="U255:V257" si="116">3*0.1*(1-0.1)*(1-0.1)*G59+3*0.1*0.1*(1-0.1)*K59+0.1*0.1*0.1*O59+(1-3*0.1*(1-0.1)*(1-0.1)-3*0.1*0.1*(1-0.1)-0.1*0.1*0.1)*C59</f>
        <v>0</v>
      </c>
      <c r="V255">
        <f t="shared" si="116"/>
        <v>2.5999999999999999E-3</v>
      </c>
      <c r="X255">
        <f>3*0.1*(1-0.1)*(1-0.1)*G66+3*0.1*0.1*(1-0.1)*J66+0.1*0.1*0.1*N66+(1-3*0.1*(1-0.1)*(1-0.1)-3*0.1*0.1*(1-0.1)-0.1*0.1*0.1)*B66</f>
        <v>3.9915220000000002E-4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113"/>
        <v>0</v>
      </c>
      <c r="G256">
        <f t="shared" si="113"/>
        <v>1.2999999999999997E-3</v>
      </c>
      <c r="H256">
        <f>Q53+M53+I53+E53</f>
        <v>4.3716039999999996</v>
      </c>
      <c r="I256">
        <f t="shared" si="114"/>
        <v>0</v>
      </c>
      <c r="J256">
        <f t="shared" si="114"/>
        <v>1.2999999999999997E-3</v>
      </c>
      <c r="K256">
        <f>Q60+M60+I60+E60</f>
        <v>4.3047659999999999</v>
      </c>
      <c r="N256" s="68"/>
      <c r="O256" s="66"/>
      <c r="P256" s="62"/>
      <c r="Q256" t="s">
        <v>38</v>
      </c>
      <c r="R256">
        <f t="shared" si="115"/>
        <v>0</v>
      </c>
      <c r="S256">
        <f t="shared" si="115"/>
        <v>1.2999999999999999E-3</v>
      </c>
      <c r="U256">
        <f t="shared" si="116"/>
        <v>0</v>
      </c>
      <c r="V256">
        <f t="shared" si="116"/>
        <v>1.2999999999999999E-3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113"/>
        <v>0</v>
      </c>
      <c r="G257">
        <f t="shared" si="113"/>
        <v>8.2852848749999993E-4</v>
      </c>
      <c r="H257">
        <f>Q54+M54+I54+E54</f>
        <v>4.5306940000000004</v>
      </c>
      <c r="I257">
        <f t="shared" si="114"/>
        <v>0</v>
      </c>
      <c r="J257">
        <f t="shared" si="114"/>
        <v>8.2072874999999999E-4</v>
      </c>
      <c r="K257">
        <f>Q61+M61+I61+E61</f>
        <v>4.3955669999999998</v>
      </c>
      <c r="N257" s="68"/>
      <c r="O257" s="66"/>
      <c r="P257" s="62"/>
      <c r="Q257" t="s">
        <v>39</v>
      </c>
      <c r="R257">
        <f t="shared" si="115"/>
        <v>0</v>
      </c>
      <c r="S257">
        <f t="shared" si="115"/>
        <v>8.3647490000000001E-4</v>
      </c>
      <c r="U257">
        <f t="shared" si="116"/>
        <v>0</v>
      </c>
      <c r="V257">
        <f t="shared" si="116"/>
        <v>8.21957E-4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G263" si="117">3*0.2*(1-0.2)*(1-0.2)*G52+3*0.2*0.2*(1-0.2)*K52+0.2*0.2*0.2*O52+(1-3*0.2*(1-0.2)*(1-0.2)-3*0.2*0.2*(1-0.2)-0.2*0.2*0.2)*C52</f>
        <v>0</v>
      </c>
      <c r="G261">
        <f t="shared" si="117"/>
        <v>2.5999999999999999E-3</v>
      </c>
      <c r="I261">
        <f t="shared" ref="I261:J263" si="118">3*0.2*(1-0.2)*(1-0.2)*G59+3*0.2*0.2*(1-0.2)*K59+0.2*0.2*0.2*O59+(1-3*0.2*(1-0.2)*(1-0.2)-3*0.2*0.2*(1-0.2)-0.2*0.2*0.2)*C59</f>
        <v>0</v>
      </c>
      <c r="J261">
        <f t="shared" si="118"/>
        <v>2.5999999999999999E-3</v>
      </c>
      <c r="L261">
        <f>3*0.2*(1-0.2)*(1-0.2)*G66+3*0.2*0.2*(1-0.2)*J66+0.2*0.2*0.2*N66+(1-3*0.2*(1-0.2)*(1-0.2)-3*0.2*0.2*(1-0.2)-0.2*0.2*0.2)*B66</f>
        <v>4.0977359999999998E-4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S263" si="119">3*0.3*(1-0.3)*(1-0.3)*G52+3*0.3*0.3*(1-0.3)*K52+0.3*0.3*0.3*O52+(1-3*0.3*(1-0.3)*(1-0.3)-3*0.3*0.3*(1-0.3)-0.3*0.3*0.3)*C52</f>
        <v>0</v>
      </c>
      <c r="S261">
        <f t="shared" si="119"/>
        <v>2.5999999999999999E-3</v>
      </c>
      <c r="U261">
        <f t="shared" ref="U261:V263" si="120">3*0.3*(1-0.3)*(1-0.3)*G59+3*0.3*0.3*(1-0.3)*K59+0.3*0.3*0.3*O59+(1-3*0.3*(1-0.3)*(1-0.3)-3*0.3*0.3*(1-0.3)-0.3*0.3*0.3)*C59</f>
        <v>0</v>
      </c>
      <c r="V261">
        <f t="shared" si="120"/>
        <v>2.5999999999999999E-3</v>
      </c>
      <c r="X261">
        <f>3*0.3*(1-0.3)*(1-0.3)*G66+3*0.3*0.3*(1-0.3)*J66+0.3*0.3*0.3*N66+(1-3*0.3*(1-0.3)*(1-0.3)-3*0.3*0.3*(1-0.3)-0.3*0.3*0.3)*B66</f>
        <v>4.2090140000000003E-4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117"/>
        <v>0</v>
      </c>
      <c r="G262">
        <f t="shared" si="117"/>
        <v>1.2999999999999999E-3</v>
      </c>
      <c r="I262">
        <f t="shared" si="118"/>
        <v>0</v>
      </c>
      <c r="J262">
        <f t="shared" si="118"/>
        <v>1.2999999999999999E-3</v>
      </c>
      <c r="N262" s="68"/>
      <c r="O262" s="66"/>
      <c r="P262" s="62"/>
      <c r="Q262" t="s">
        <v>38</v>
      </c>
      <c r="R262">
        <f t="shared" si="119"/>
        <v>0</v>
      </c>
      <c r="S262">
        <f t="shared" si="119"/>
        <v>1.2999999999999999E-3</v>
      </c>
      <c r="U262">
        <f t="shared" si="120"/>
        <v>0</v>
      </c>
      <c r="V262">
        <f t="shared" si="120"/>
        <v>1.2999999999999999E-3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117"/>
        <v>0</v>
      </c>
      <c r="G263">
        <f t="shared" si="117"/>
        <v>8.4990719999999986E-4</v>
      </c>
      <c r="I263">
        <f t="shared" si="118"/>
        <v>0</v>
      </c>
      <c r="J263">
        <f t="shared" si="118"/>
        <v>8.2502399999999994E-4</v>
      </c>
      <c r="N263" s="68"/>
      <c r="O263" s="66"/>
      <c r="P263" s="62"/>
      <c r="Q263" t="s">
        <v>39</v>
      </c>
      <c r="R263">
        <f t="shared" si="119"/>
        <v>0</v>
      </c>
      <c r="S263">
        <f t="shared" si="119"/>
        <v>8.6036830000000013E-4</v>
      </c>
      <c r="U263">
        <f t="shared" si="120"/>
        <v>0</v>
      </c>
      <c r="V263">
        <f t="shared" si="120"/>
        <v>8.289250000000001E-4</v>
      </c>
    </row>
  </sheetData>
  <mergeCells count="346">
    <mergeCell ref="D261:D263"/>
    <mergeCell ref="N261:N263"/>
    <mergeCell ref="O261:O263"/>
    <mergeCell ref="P261:P263"/>
    <mergeCell ref="X253:Y253"/>
    <mergeCell ref="A255:A263"/>
    <mergeCell ref="B255:B257"/>
    <mergeCell ref="C255:C257"/>
    <mergeCell ref="D255:D257"/>
    <mergeCell ref="N255:N257"/>
    <mergeCell ref="O255:O257"/>
    <mergeCell ref="P255:P257"/>
    <mergeCell ref="B261:B263"/>
    <mergeCell ref="C261:C263"/>
    <mergeCell ref="P248:P250"/>
    <mergeCell ref="D253:H253"/>
    <mergeCell ref="I253:K253"/>
    <mergeCell ref="L253:M253"/>
    <mergeCell ref="P253:T253"/>
    <mergeCell ref="U253:W253"/>
    <mergeCell ref="U240:W240"/>
    <mergeCell ref="X240:Y240"/>
    <mergeCell ref="B242:B250"/>
    <mergeCell ref="C242:C244"/>
    <mergeCell ref="D242:D244"/>
    <mergeCell ref="O242:O244"/>
    <mergeCell ref="P242:P244"/>
    <mergeCell ref="C248:C250"/>
    <mergeCell ref="D248:D250"/>
    <mergeCell ref="O248:O250"/>
    <mergeCell ref="C229:C237"/>
    <mergeCell ref="D229:D231"/>
    <mergeCell ref="P229:P231"/>
    <mergeCell ref="D235:D237"/>
    <mergeCell ref="P235:P237"/>
    <mergeCell ref="D240:H240"/>
    <mergeCell ref="I240:K240"/>
    <mergeCell ref="L240:M240"/>
    <mergeCell ref="P240:T240"/>
    <mergeCell ref="D227:H227"/>
    <mergeCell ref="I227:K227"/>
    <mergeCell ref="L227:M227"/>
    <mergeCell ref="P227:T227"/>
    <mergeCell ref="U227:W227"/>
    <mergeCell ref="X227:Y227"/>
    <mergeCell ref="P216:P218"/>
    <mergeCell ref="B222:B224"/>
    <mergeCell ref="C222:C224"/>
    <mergeCell ref="D222:D224"/>
    <mergeCell ref="N222:N224"/>
    <mergeCell ref="O222:O224"/>
    <mergeCell ref="P222:P224"/>
    <mergeCell ref="A216:A224"/>
    <mergeCell ref="B216:B218"/>
    <mergeCell ref="C216:C218"/>
    <mergeCell ref="D216:D218"/>
    <mergeCell ref="N216:N218"/>
    <mergeCell ref="O216:O218"/>
    <mergeCell ref="D214:H214"/>
    <mergeCell ref="I214:K214"/>
    <mergeCell ref="L214:M214"/>
    <mergeCell ref="C190:C198"/>
    <mergeCell ref="D190:D192"/>
    <mergeCell ref="P190:P192"/>
    <mergeCell ref="D196:D198"/>
    <mergeCell ref="P196:P198"/>
    <mergeCell ref="P214:T214"/>
    <mergeCell ref="U214:W214"/>
    <mergeCell ref="X214:Y214"/>
    <mergeCell ref="B203:B211"/>
    <mergeCell ref="C203:C205"/>
    <mergeCell ref="D203:D205"/>
    <mergeCell ref="O203:O205"/>
    <mergeCell ref="P203:P205"/>
    <mergeCell ref="C209:C211"/>
    <mergeCell ref="D209:D211"/>
    <mergeCell ref="O209:O211"/>
    <mergeCell ref="P209:P211"/>
    <mergeCell ref="D188:H188"/>
    <mergeCell ref="I188:K188"/>
    <mergeCell ref="L188:M188"/>
    <mergeCell ref="P188:T188"/>
    <mergeCell ref="X175:Y175"/>
    <mergeCell ref="D201:H201"/>
    <mergeCell ref="I201:K201"/>
    <mergeCell ref="L201:M201"/>
    <mergeCell ref="P201:T201"/>
    <mergeCell ref="U201:W201"/>
    <mergeCell ref="X201:Y201"/>
    <mergeCell ref="U188:W188"/>
    <mergeCell ref="X188:Y188"/>
    <mergeCell ref="A177:A185"/>
    <mergeCell ref="B177:B179"/>
    <mergeCell ref="C177:C179"/>
    <mergeCell ref="D177:D179"/>
    <mergeCell ref="N177:N179"/>
    <mergeCell ref="O177:O179"/>
    <mergeCell ref="P177:P179"/>
    <mergeCell ref="B183:B185"/>
    <mergeCell ref="C183:C185"/>
    <mergeCell ref="D183:D185"/>
    <mergeCell ref="N183:N185"/>
    <mergeCell ref="O183:O185"/>
    <mergeCell ref="P183:P185"/>
    <mergeCell ref="P170:P172"/>
    <mergeCell ref="D175:H175"/>
    <mergeCell ref="I175:K175"/>
    <mergeCell ref="L175:M175"/>
    <mergeCell ref="P175:T175"/>
    <mergeCell ref="U175:W175"/>
    <mergeCell ref="U162:W162"/>
    <mergeCell ref="X162:Y162"/>
    <mergeCell ref="B164:B172"/>
    <mergeCell ref="C164:C166"/>
    <mergeCell ref="D164:D166"/>
    <mergeCell ref="O164:O166"/>
    <mergeCell ref="P164:P166"/>
    <mergeCell ref="C170:C172"/>
    <mergeCell ref="D170:D172"/>
    <mergeCell ref="O170:O172"/>
    <mergeCell ref="C151:C159"/>
    <mergeCell ref="D151:D153"/>
    <mergeCell ref="P151:P153"/>
    <mergeCell ref="D157:D159"/>
    <mergeCell ref="P157:P159"/>
    <mergeCell ref="D162:H162"/>
    <mergeCell ref="I162:K162"/>
    <mergeCell ref="L162:M162"/>
    <mergeCell ref="P162:T162"/>
    <mergeCell ref="D149:H149"/>
    <mergeCell ref="I149:K149"/>
    <mergeCell ref="L149:M149"/>
    <mergeCell ref="P149:T149"/>
    <mergeCell ref="U149:W149"/>
    <mergeCell ref="X149:Y149"/>
    <mergeCell ref="P138:P140"/>
    <mergeCell ref="B144:B146"/>
    <mergeCell ref="C144:C146"/>
    <mergeCell ref="D144:D146"/>
    <mergeCell ref="N144:N146"/>
    <mergeCell ref="O144:O146"/>
    <mergeCell ref="P144:P146"/>
    <mergeCell ref="A138:A146"/>
    <mergeCell ref="B138:B140"/>
    <mergeCell ref="C138:C140"/>
    <mergeCell ref="D138:D140"/>
    <mergeCell ref="N138:N140"/>
    <mergeCell ref="O138:O140"/>
    <mergeCell ref="D136:H136"/>
    <mergeCell ref="I136:K136"/>
    <mergeCell ref="L136:M136"/>
    <mergeCell ref="C112:C120"/>
    <mergeCell ref="D112:D114"/>
    <mergeCell ref="P112:P114"/>
    <mergeCell ref="D118:D120"/>
    <mergeCell ref="P118:P120"/>
    <mergeCell ref="P136:T136"/>
    <mergeCell ref="U136:W136"/>
    <mergeCell ref="X136:Y136"/>
    <mergeCell ref="B125:B133"/>
    <mergeCell ref="C125:C127"/>
    <mergeCell ref="D125:D127"/>
    <mergeCell ref="O125:O127"/>
    <mergeCell ref="P125:P127"/>
    <mergeCell ref="C131:C133"/>
    <mergeCell ref="D131:D133"/>
    <mergeCell ref="O131:O133"/>
    <mergeCell ref="P131:P133"/>
    <mergeCell ref="D110:H110"/>
    <mergeCell ref="I110:K110"/>
    <mergeCell ref="L110:M110"/>
    <mergeCell ref="P110:T110"/>
    <mergeCell ref="X97:Y97"/>
    <mergeCell ref="D123:H123"/>
    <mergeCell ref="I123:K123"/>
    <mergeCell ref="L123:M123"/>
    <mergeCell ref="P123:T123"/>
    <mergeCell ref="U123:W123"/>
    <mergeCell ref="X123:Y123"/>
    <mergeCell ref="U110:W110"/>
    <mergeCell ref="X110:Y110"/>
    <mergeCell ref="A99:A107"/>
    <mergeCell ref="B99:B101"/>
    <mergeCell ref="C99:C101"/>
    <mergeCell ref="D99:D101"/>
    <mergeCell ref="N99:N101"/>
    <mergeCell ref="O99:O101"/>
    <mergeCell ref="P99:P101"/>
    <mergeCell ref="B105:B107"/>
    <mergeCell ref="C105:C107"/>
    <mergeCell ref="D105:D107"/>
    <mergeCell ref="N105:N107"/>
    <mergeCell ref="O105:O107"/>
    <mergeCell ref="P105:P107"/>
    <mergeCell ref="P92:P94"/>
    <mergeCell ref="D97:H97"/>
    <mergeCell ref="I97:K97"/>
    <mergeCell ref="L97:M97"/>
    <mergeCell ref="P97:T97"/>
    <mergeCell ref="U97:W97"/>
    <mergeCell ref="U84:W84"/>
    <mergeCell ref="X84:Y84"/>
    <mergeCell ref="B86:B94"/>
    <mergeCell ref="C86:C88"/>
    <mergeCell ref="D86:D88"/>
    <mergeCell ref="O86:O88"/>
    <mergeCell ref="P86:P88"/>
    <mergeCell ref="C92:C94"/>
    <mergeCell ref="D92:D94"/>
    <mergeCell ref="O92:O94"/>
    <mergeCell ref="C73:C81"/>
    <mergeCell ref="D73:D75"/>
    <mergeCell ref="P73:P75"/>
    <mergeCell ref="D79:D81"/>
    <mergeCell ref="P79:P81"/>
    <mergeCell ref="D84:H84"/>
    <mergeCell ref="I84:K84"/>
    <mergeCell ref="L84:M84"/>
    <mergeCell ref="P84:T84"/>
    <mergeCell ref="A68:AA70"/>
    <mergeCell ref="D71:H71"/>
    <mergeCell ref="I71:K71"/>
    <mergeCell ref="L71:M71"/>
    <mergeCell ref="P71:T71"/>
    <mergeCell ref="U71:W71"/>
    <mergeCell ref="X71:Y71"/>
    <mergeCell ref="A64:A66"/>
    <mergeCell ref="B64:E64"/>
    <mergeCell ref="F64:I64"/>
    <mergeCell ref="J64:M64"/>
    <mergeCell ref="N64:Q64"/>
    <mergeCell ref="B65:D65"/>
    <mergeCell ref="F65:H65"/>
    <mergeCell ref="J65:L65"/>
    <mergeCell ref="N65:P65"/>
    <mergeCell ref="A50:A54"/>
    <mergeCell ref="B50:E50"/>
    <mergeCell ref="F50:I50"/>
    <mergeCell ref="J50:M50"/>
    <mergeCell ref="N50:Q50"/>
    <mergeCell ref="A57:A61"/>
    <mergeCell ref="B57:E57"/>
    <mergeCell ref="F57:I57"/>
    <mergeCell ref="J57:M57"/>
    <mergeCell ref="N57:Q57"/>
    <mergeCell ref="A44:A46"/>
    <mergeCell ref="B44:E44"/>
    <mergeCell ref="F44:I44"/>
    <mergeCell ref="J44:M44"/>
    <mergeCell ref="N44:Q44"/>
    <mergeCell ref="S44:S46"/>
    <mergeCell ref="AB45:AD45"/>
    <mergeCell ref="AF45:AH45"/>
    <mergeCell ref="B49:E49"/>
    <mergeCell ref="F49:I49"/>
    <mergeCell ref="J49:M49"/>
    <mergeCell ref="N49:Q49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F29:AI29"/>
    <mergeCell ref="AF30:AI30"/>
    <mergeCell ref="A37:A41"/>
    <mergeCell ref="B37:E37"/>
    <mergeCell ref="F37:I37"/>
    <mergeCell ref="J37:M37"/>
    <mergeCell ref="N37:Q37"/>
    <mergeCell ref="S37:S41"/>
    <mergeCell ref="T37:W37"/>
    <mergeCell ref="X37:AA37"/>
    <mergeCell ref="AB37:AE37"/>
    <mergeCell ref="AF37:AI37"/>
    <mergeCell ref="A30:A34"/>
    <mergeCell ref="B30:E30"/>
    <mergeCell ref="F30:I30"/>
    <mergeCell ref="J30:M30"/>
    <mergeCell ref="N30:Q30"/>
    <mergeCell ref="S30:S34"/>
    <mergeCell ref="T30:W30"/>
    <mergeCell ref="X30:AA30"/>
    <mergeCell ref="AB30:AE30"/>
    <mergeCell ref="A16:A20"/>
    <mergeCell ref="B16:E16"/>
    <mergeCell ref="B29:E29"/>
    <mergeCell ref="F29:I29"/>
    <mergeCell ref="J29:M29"/>
    <mergeCell ref="N29:Q29"/>
    <mergeCell ref="AB23:AE23"/>
    <mergeCell ref="T29:W29"/>
    <mergeCell ref="X29:AA29"/>
    <mergeCell ref="AB29:AE29"/>
    <mergeCell ref="A23:A25"/>
    <mergeCell ref="B23:E23"/>
    <mergeCell ref="F23:I23"/>
    <mergeCell ref="J23:M23"/>
    <mergeCell ref="N23:Q23"/>
    <mergeCell ref="S23:S25"/>
    <mergeCell ref="T23:W23"/>
    <mergeCell ref="X23:AA23"/>
    <mergeCell ref="B25:D25"/>
    <mergeCell ref="F25:H25"/>
    <mergeCell ref="J25:L25"/>
    <mergeCell ref="N25:P25"/>
    <mergeCell ref="F16:I16"/>
    <mergeCell ref="J16:M16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N16:Q16"/>
    <mergeCell ref="S16:S20"/>
    <mergeCell ref="T16:W16"/>
    <mergeCell ref="X16:AA16"/>
    <mergeCell ref="AB16:AE16"/>
    <mergeCell ref="AB8:AE8"/>
    <mergeCell ref="AF8:AI8"/>
    <mergeCell ref="AB9:AE9"/>
    <mergeCell ref="AF9:AI9"/>
    <mergeCell ref="AF16:AI16"/>
    <mergeCell ref="Y5:AJ5"/>
    <mergeCell ref="A9:A13"/>
    <mergeCell ref="B9:E9"/>
    <mergeCell ref="F9:I9"/>
    <mergeCell ref="J9:M9"/>
    <mergeCell ref="N9:Q9"/>
    <mergeCell ref="S9:S13"/>
    <mergeCell ref="T9:W9"/>
    <mergeCell ref="X9:AA9"/>
    <mergeCell ref="B8:E8"/>
    <mergeCell ref="F8:I8"/>
    <mergeCell ref="J8:M8"/>
    <mergeCell ref="N8:Q8"/>
    <mergeCell ref="T8:W8"/>
    <mergeCell ref="X8:AA8"/>
  </mergeCells>
  <phoneticPr fontId="5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63"/>
  <sheetViews>
    <sheetView topLeftCell="A16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5" t="s">
        <v>11</v>
      </c>
      <c r="O8" s="75"/>
      <c r="P8" s="75"/>
      <c r="Q8" s="75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59</v>
      </c>
      <c r="C9" s="74"/>
      <c r="D9" s="74"/>
      <c r="E9" s="74"/>
      <c r="F9" s="74" t="s">
        <v>60</v>
      </c>
      <c r="G9" s="74"/>
      <c r="H9" s="74"/>
      <c r="I9" s="74"/>
      <c r="J9" s="74" t="s">
        <v>61</v>
      </c>
      <c r="K9" s="74"/>
      <c r="L9" s="74"/>
      <c r="M9" s="74"/>
      <c r="N9" s="75" t="s">
        <v>53</v>
      </c>
      <c r="O9" s="75"/>
      <c r="P9" s="75"/>
      <c r="Q9" s="75"/>
      <c r="S9" s="63" t="s">
        <v>12</v>
      </c>
      <c r="T9" s="74" t="s">
        <v>59</v>
      </c>
      <c r="U9" s="74"/>
      <c r="V9" s="74"/>
      <c r="W9" s="74"/>
      <c r="X9" s="74" t="s">
        <v>60</v>
      </c>
      <c r="Y9" s="74"/>
      <c r="Z9" s="74"/>
      <c r="AA9" s="74"/>
      <c r="AB9" s="74" t="s">
        <v>61</v>
      </c>
      <c r="AC9" s="74"/>
      <c r="AD9" s="74"/>
      <c r="AE9" s="74"/>
      <c r="AF9" s="73" t="s">
        <v>53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7"/>
      <c r="O10" s="37" t="s">
        <v>17</v>
      </c>
      <c r="P10" s="37" t="s">
        <v>18</v>
      </c>
      <c r="Q10" s="37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1.0265550000000001</v>
      </c>
      <c r="F11" s="36" t="s">
        <v>20</v>
      </c>
      <c r="G11" s="38">
        <v>0</v>
      </c>
      <c r="H11" s="38">
        <v>2.5999999999999999E-3</v>
      </c>
      <c r="I11" s="38">
        <v>1.0323659999999999</v>
      </c>
      <c r="J11" s="36" t="s">
        <v>20</v>
      </c>
      <c r="K11" s="38">
        <v>0</v>
      </c>
      <c r="L11" s="38">
        <v>2.5999999999999999E-3</v>
      </c>
      <c r="M11" s="38">
        <v>1.050692</v>
      </c>
      <c r="N11" s="37" t="s">
        <v>20</v>
      </c>
      <c r="O11" s="37">
        <v>0</v>
      </c>
      <c r="P11" s="37">
        <v>2.5999999999999999E-3</v>
      </c>
      <c r="Q11" s="37">
        <v>1.3272699999999999</v>
      </c>
      <c r="S11" s="63"/>
      <c r="T11" s="36" t="s">
        <v>20</v>
      </c>
      <c r="U11" s="38">
        <v>0</v>
      </c>
      <c r="V11" s="38">
        <v>2.5999999999999999E-3</v>
      </c>
      <c r="W11" s="38">
        <v>1.033199</v>
      </c>
      <c r="X11" s="36" t="s">
        <v>20</v>
      </c>
      <c r="Y11" s="38">
        <v>0</v>
      </c>
      <c r="Z11" s="38">
        <v>2.5999999999999999E-3</v>
      </c>
      <c r="AA11" s="38">
        <v>1.044845</v>
      </c>
      <c r="AB11" s="36" t="s">
        <v>20</v>
      </c>
      <c r="AC11" s="38">
        <v>0</v>
      </c>
      <c r="AD11" s="38">
        <v>2.5999999999999999E-3</v>
      </c>
      <c r="AE11" s="38">
        <v>1.0141199999999999</v>
      </c>
      <c r="AF11" s="32" t="s">
        <v>20</v>
      </c>
      <c r="AG11" s="32">
        <v>0</v>
      </c>
      <c r="AH11" s="32">
        <v>2.5999999999999999E-3</v>
      </c>
      <c r="AI11" s="32">
        <v>1.235805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1.0264409999999999</v>
      </c>
      <c r="F12" s="36" t="s">
        <v>21</v>
      </c>
      <c r="G12" s="38">
        <v>0</v>
      </c>
      <c r="H12" s="38">
        <v>1.579E-5</v>
      </c>
      <c r="I12" s="38">
        <v>1.0330490000000001</v>
      </c>
      <c r="J12" s="36" t="s">
        <v>21</v>
      </c>
      <c r="K12" s="38">
        <v>0</v>
      </c>
      <c r="L12" s="38">
        <v>1.579E-5</v>
      </c>
      <c r="M12" s="38">
        <v>1.073942</v>
      </c>
      <c r="N12" s="37" t="s">
        <v>21</v>
      </c>
      <c r="O12" s="37">
        <v>0</v>
      </c>
      <c r="P12" s="37">
        <v>1.579E-5</v>
      </c>
      <c r="Q12" s="37">
        <v>1.117119</v>
      </c>
      <c r="S12" s="63"/>
      <c r="T12" s="36" t="s">
        <v>21</v>
      </c>
      <c r="U12" s="38">
        <v>0</v>
      </c>
      <c r="V12" s="38">
        <v>6.4850000000000004E-5</v>
      </c>
      <c r="W12" s="38">
        <v>1.0580799999999999</v>
      </c>
      <c r="X12" s="36" t="s">
        <v>21</v>
      </c>
      <c r="Y12" s="38">
        <v>0</v>
      </c>
      <c r="Z12" s="38">
        <v>6.4850000000000004E-5</v>
      </c>
      <c r="AA12" s="38">
        <v>1.04989</v>
      </c>
      <c r="AB12" s="36" t="s">
        <v>21</v>
      </c>
      <c r="AC12" s="38">
        <v>0</v>
      </c>
      <c r="AD12" s="38">
        <v>6.4850000000000004E-5</v>
      </c>
      <c r="AE12" s="38">
        <v>1.0557589999999999</v>
      </c>
      <c r="AF12" s="32" t="s">
        <v>21</v>
      </c>
      <c r="AG12" s="32">
        <v>0</v>
      </c>
      <c r="AH12" s="32">
        <v>6.4850000000000004E-5</v>
      </c>
      <c r="AI12" s="32">
        <v>1.10154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1.0803990000000001</v>
      </c>
      <c r="F13" s="36" t="s">
        <v>22</v>
      </c>
      <c r="G13" s="38">
        <v>0</v>
      </c>
      <c r="H13" s="38">
        <v>2.8319999999999999E-7</v>
      </c>
      <c r="I13" s="38">
        <v>1.081245</v>
      </c>
      <c r="J13" s="36" t="s">
        <v>22</v>
      </c>
      <c r="K13" s="38">
        <v>0</v>
      </c>
      <c r="L13" s="38">
        <v>4.087E-7</v>
      </c>
      <c r="M13" s="38">
        <v>1.059501</v>
      </c>
      <c r="N13" s="37" t="s">
        <v>22</v>
      </c>
      <c r="O13" s="37">
        <v>0</v>
      </c>
      <c r="P13" s="37">
        <v>4.5180000000000001E-7</v>
      </c>
      <c r="Q13" s="37">
        <v>1.1370389999999999</v>
      </c>
      <c r="S13" s="63"/>
      <c r="T13" s="36" t="s">
        <v>22</v>
      </c>
      <c r="U13" s="38">
        <v>0</v>
      </c>
      <c r="V13" s="38">
        <v>4.8799999999999999E-6</v>
      </c>
      <c r="W13" s="38">
        <v>1.073016</v>
      </c>
      <c r="X13" s="36" t="s">
        <v>22</v>
      </c>
      <c r="Y13" s="38">
        <v>0</v>
      </c>
      <c r="Z13" s="38">
        <v>4.8799999999999999E-6</v>
      </c>
      <c r="AA13" s="38">
        <v>1.071464</v>
      </c>
      <c r="AB13" s="36" t="s">
        <v>22</v>
      </c>
      <c r="AC13" s="38">
        <v>0</v>
      </c>
      <c r="AD13" s="38">
        <v>4.8799999999999999E-6</v>
      </c>
      <c r="AE13" s="38">
        <v>1.0752699999999999</v>
      </c>
      <c r="AF13" s="32" t="s">
        <v>22</v>
      </c>
      <c r="AG13" s="32">
        <v>0</v>
      </c>
      <c r="AH13" s="32">
        <v>4.8799999999999999E-6</v>
      </c>
      <c r="AI13" s="32">
        <v>1.125705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37"/>
      <c r="P14" s="37"/>
      <c r="Q14" s="37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2"/>
      <c r="AG14" s="32"/>
      <c r="AH14" s="32"/>
      <c r="AI14" s="32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37"/>
      <c r="P15" s="37"/>
      <c r="Q15" s="37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2"/>
      <c r="AG15" s="32"/>
      <c r="AH15" s="32"/>
      <c r="AI15" s="32"/>
    </row>
    <row r="16" spans="1:35" x14ac:dyDescent="0.25">
      <c r="A16" s="64" t="s">
        <v>23</v>
      </c>
      <c r="B16" s="74" t="s">
        <v>59</v>
      </c>
      <c r="C16" s="74"/>
      <c r="D16" s="74"/>
      <c r="E16" s="74"/>
      <c r="F16" s="74" t="s">
        <v>60</v>
      </c>
      <c r="G16" s="74"/>
      <c r="H16" s="74"/>
      <c r="I16" s="74"/>
      <c r="J16" s="74" t="s">
        <v>61</v>
      </c>
      <c r="K16" s="74"/>
      <c r="L16" s="74"/>
      <c r="M16" s="74"/>
      <c r="N16" s="75" t="s">
        <v>53</v>
      </c>
      <c r="O16" s="75"/>
      <c r="P16" s="75"/>
      <c r="Q16" s="75"/>
      <c r="S16" s="64" t="s">
        <v>23</v>
      </c>
      <c r="T16" s="74" t="s">
        <v>59</v>
      </c>
      <c r="U16" s="74"/>
      <c r="V16" s="74"/>
      <c r="W16" s="74"/>
      <c r="X16" s="74" t="s">
        <v>60</v>
      </c>
      <c r="Y16" s="74"/>
      <c r="Z16" s="74"/>
      <c r="AA16" s="74"/>
      <c r="AB16" s="74" t="s">
        <v>61</v>
      </c>
      <c r="AC16" s="74"/>
      <c r="AD16" s="74"/>
      <c r="AE16" s="74"/>
      <c r="AF16" s="73" t="s">
        <v>53</v>
      </c>
      <c r="AG16" s="73"/>
      <c r="AH16" s="73"/>
      <c r="AI16" s="73"/>
    </row>
    <row r="17" spans="1:35" x14ac:dyDescent="0.25">
      <c r="A17" s="64"/>
      <c r="B17" s="36"/>
      <c r="C17" s="36" t="s">
        <v>17</v>
      </c>
      <c r="D17" s="36" t="s">
        <v>18</v>
      </c>
      <c r="E17" s="36" t="s">
        <v>19</v>
      </c>
      <c r="F17" s="36"/>
      <c r="G17" s="36" t="s">
        <v>17</v>
      </c>
      <c r="H17" s="36" t="s">
        <v>18</v>
      </c>
      <c r="I17" s="36" t="s">
        <v>19</v>
      </c>
      <c r="J17" s="36"/>
      <c r="K17" s="36" t="s">
        <v>17</v>
      </c>
      <c r="L17" s="36" t="s">
        <v>18</v>
      </c>
      <c r="M17" s="36" t="s">
        <v>19</v>
      </c>
      <c r="N17" s="37"/>
      <c r="O17" s="37" t="s">
        <v>17</v>
      </c>
      <c r="P17" s="37" t="s">
        <v>18</v>
      </c>
      <c r="Q17" s="37" t="s">
        <v>19</v>
      </c>
      <c r="S17" s="64"/>
      <c r="T17" s="36"/>
      <c r="U17" s="36" t="s">
        <v>17</v>
      </c>
      <c r="V17" s="36" t="s">
        <v>18</v>
      </c>
      <c r="W17" s="36" t="s">
        <v>19</v>
      </c>
      <c r="X17" s="36"/>
      <c r="Y17" s="36" t="s">
        <v>17</v>
      </c>
      <c r="Z17" s="36" t="s">
        <v>18</v>
      </c>
      <c r="AA17" s="36" t="s">
        <v>19</v>
      </c>
      <c r="AB17" s="36"/>
      <c r="AC17" s="36" t="s">
        <v>17</v>
      </c>
      <c r="AD17" s="36" t="s">
        <v>18</v>
      </c>
      <c r="AE17" s="36" t="s">
        <v>19</v>
      </c>
      <c r="AF17" s="32"/>
      <c r="AG17" s="32" t="s">
        <v>17</v>
      </c>
      <c r="AH17" s="32" t="s">
        <v>18</v>
      </c>
      <c r="AI17" s="32" t="s">
        <v>19</v>
      </c>
    </row>
    <row r="18" spans="1:35" x14ac:dyDescent="0.25">
      <c r="A18" s="64"/>
      <c r="B18" s="36" t="s">
        <v>20</v>
      </c>
      <c r="C18" s="38">
        <v>0</v>
      </c>
      <c r="D18" s="38">
        <v>2.5999999999999999E-3</v>
      </c>
      <c r="E18" s="38">
        <v>0.97970199999999996</v>
      </c>
      <c r="F18" s="36" t="s">
        <v>20</v>
      </c>
      <c r="G18" s="38">
        <v>0</v>
      </c>
      <c r="H18" s="38">
        <v>2.5999999999999999E-3</v>
      </c>
      <c r="I18" s="38">
        <v>0.99487199999999998</v>
      </c>
      <c r="J18" s="36" t="s">
        <v>20</v>
      </c>
      <c r="K18" s="38">
        <v>0</v>
      </c>
      <c r="L18" s="38">
        <v>2.5999999999999999E-3</v>
      </c>
      <c r="M18" s="38">
        <v>0.97930499999999998</v>
      </c>
      <c r="N18" s="37" t="s">
        <v>20</v>
      </c>
      <c r="O18" s="37">
        <v>0</v>
      </c>
      <c r="P18" s="37">
        <v>2.5999999999999999E-3</v>
      </c>
      <c r="Q18" s="37">
        <v>1.0232019999999999</v>
      </c>
      <c r="S18" s="64"/>
      <c r="T18" s="36" t="s">
        <v>20</v>
      </c>
      <c r="U18" s="38">
        <v>0</v>
      </c>
      <c r="V18" s="38">
        <v>2.5999999999999999E-3</v>
      </c>
      <c r="W18" s="38">
        <v>0.99980899999999995</v>
      </c>
      <c r="X18" s="36" t="s">
        <v>20</v>
      </c>
      <c r="Y18" s="38">
        <v>0</v>
      </c>
      <c r="Z18" s="38">
        <v>2.5999999999999999E-3</v>
      </c>
      <c r="AA18" s="38">
        <v>0.9244</v>
      </c>
      <c r="AB18" s="36" t="s">
        <v>20</v>
      </c>
      <c r="AC18" s="38">
        <v>0</v>
      </c>
      <c r="AD18" s="38">
        <v>2.5999999999999999E-3</v>
      </c>
      <c r="AE18" s="38">
        <v>0.984097</v>
      </c>
      <c r="AF18" s="32" t="s">
        <v>20</v>
      </c>
      <c r="AG18" s="32">
        <v>0</v>
      </c>
      <c r="AH18" s="32">
        <v>2.5999999999999999E-3</v>
      </c>
      <c r="AI18" s="32">
        <v>1.035434</v>
      </c>
    </row>
    <row r="19" spans="1:35" x14ac:dyDescent="0.25">
      <c r="A19" s="64"/>
      <c r="B19" s="36" t="s">
        <v>21</v>
      </c>
      <c r="C19" s="38">
        <v>0</v>
      </c>
      <c r="D19" s="38">
        <v>1.579E-5</v>
      </c>
      <c r="E19" s="38">
        <v>1.001498</v>
      </c>
      <c r="F19" s="36" t="s">
        <v>21</v>
      </c>
      <c r="G19" s="38">
        <v>0</v>
      </c>
      <c r="H19" s="38">
        <v>1.579E-5</v>
      </c>
      <c r="I19" s="38">
        <v>1.012246</v>
      </c>
      <c r="J19" s="36" t="s">
        <v>21</v>
      </c>
      <c r="K19" s="38">
        <v>0</v>
      </c>
      <c r="L19" s="38">
        <v>1.579E-5</v>
      </c>
      <c r="M19" s="38">
        <v>0.98915799999999998</v>
      </c>
      <c r="N19" s="37" t="s">
        <v>21</v>
      </c>
      <c r="O19" s="37">
        <v>0</v>
      </c>
      <c r="P19" s="37">
        <v>1.579E-5</v>
      </c>
      <c r="Q19" s="37">
        <v>1.0671539999999999</v>
      </c>
      <c r="S19" s="64"/>
      <c r="T19" s="36" t="s">
        <v>21</v>
      </c>
      <c r="U19" s="38">
        <v>0</v>
      </c>
      <c r="V19" s="38">
        <v>6.4850000000000004E-5</v>
      </c>
      <c r="W19" s="38">
        <v>1.014807</v>
      </c>
      <c r="X19" s="36" t="s">
        <v>21</v>
      </c>
      <c r="Y19" s="38">
        <v>0</v>
      </c>
      <c r="Z19" s="38">
        <v>6.4850000000000004E-5</v>
      </c>
      <c r="AA19" s="38">
        <v>1.029201</v>
      </c>
      <c r="AB19" s="36" t="s">
        <v>21</v>
      </c>
      <c r="AC19" s="38">
        <v>0</v>
      </c>
      <c r="AD19" s="38">
        <v>6.4850000000000004E-5</v>
      </c>
      <c r="AE19" s="38">
        <v>1.0154350000000001</v>
      </c>
      <c r="AF19" s="32" t="s">
        <v>21</v>
      </c>
      <c r="AG19" s="32">
        <v>0</v>
      </c>
      <c r="AH19" s="32">
        <v>6.4850000000000004E-5</v>
      </c>
      <c r="AI19" s="32">
        <v>1.060991</v>
      </c>
    </row>
    <row r="20" spans="1:35" x14ac:dyDescent="0.25">
      <c r="A20" s="64"/>
      <c r="B20" s="36" t="s">
        <v>22</v>
      </c>
      <c r="C20" s="38">
        <v>0</v>
      </c>
      <c r="D20" s="38">
        <v>1.9219999999999999E-7</v>
      </c>
      <c r="E20" s="38">
        <v>1.0364690000000001</v>
      </c>
      <c r="F20" s="36" t="s">
        <v>22</v>
      </c>
      <c r="G20" s="38">
        <v>0</v>
      </c>
      <c r="H20" s="38">
        <v>1.9219999999999999E-7</v>
      </c>
      <c r="I20" s="38">
        <v>1.016324</v>
      </c>
      <c r="J20" s="36" t="s">
        <v>22</v>
      </c>
      <c r="K20" s="38">
        <v>0</v>
      </c>
      <c r="L20" s="38">
        <v>1.9219999999999999E-7</v>
      </c>
      <c r="M20" s="38">
        <v>1.003358</v>
      </c>
      <c r="N20" s="37" t="s">
        <v>22</v>
      </c>
      <c r="O20" s="37">
        <v>0</v>
      </c>
      <c r="P20" s="37">
        <v>1.9219999999999999E-7</v>
      </c>
      <c r="Q20" s="37">
        <v>1.2202519999999999</v>
      </c>
      <c r="S20" s="64"/>
      <c r="T20" s="36" t="s">
        <v>22</v>
      </c>
      <c r="U20" s="38">
        <v>0</v>
      </c>
      <c r="V20" s="38">
        <v>4.8799999999999999E-6</v>
      </c>
      <c r="W20" s="38">
        <v>1.039307</v>
      </c>
      <c r="X20" s="36" t="s">
        <v>22</v>
      </c>
      <c r="Y20" s="38">
        <v>0</v>
      </c>
      <c r="Z20" s="38">
        <v>4.8799999999999999E-6</v>
      </c>
      <c r="AA20" s="38">
        <v>1.0078260000000001</v>
      </c>
      <c r="AB20" s="36" t="s">
        <v>22</v>
      </c>
      <c r="AC20" s="38">
        <v>0</v>
      </c>
      <c r="AD20" s="38">
        <v>4.8799999999999999E-6</v>
      </c>
      <c r="AE20" s="38">
        <v>1.048967</v>
      </c>
      <c r="AF20" s="32" t="s">
        <v>22</v>
      </c>
      <c r="AG20" s="32">
        <v>0</v>
      </c>
      <c r="AH20" s="32">
        <v>4.8799999999999999E-6</v>
      </c>
      <c r="AI20" s="32">
        <v>1.0868359999999999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7"/>
      <c r="O21" s="37"/>
      <c r="P21" s="37"/>
      <c r="Q21" s="37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2"/>
      <c r="AG21" s="32"/>
      <c r="AH21" s="32"/>
      <c r="AI21" s="32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O22" s="37"/>
      <c r="P22" s="37"/>
      <c r="Q22" s="37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2"/>
      <c r="AG22" s="32"/>
      <c r="AH22" s="32"/>
      <c r="AI22" s="32"/>
    </row>
    <row r="23" spans="1:35" x14ac:dyDescent="0.25">
      <c r="A23" s="65" t="s">
        <v>24</v>
      </c>
      <c r="B23" s="74" t="s">
        <v>59</v>
      </c>
      <c r="C23" s="74"/>
      <c r="D23" s="74"/>
      <c r="E23" s="74"/>
      <c r="F23" s="74" t="s">
        <v>60</v>
      </c>
      <c r="G23" s="74"/>
      <c r="H23" s="74"/>
      <c r="I23" s="74"/>
      <c r="J23" s="74" t="s">
        <v>61</v>
      </c>
      <c r="K23" s="74"/>
      <c r="L23" s="74"/>
      <c r="M23" s="74"/>
      <c r="N23" s="75" t="s">
        <v>53</v>
      </c>
      <c r="O23" s="75"/>
      <c r="P23" s="75"/>
      <c r="Q23" s="75"/>
      <c r="S23" s="65" t="s">
        <v>24</v>
      </c>
      <c r="T23" s="74" t="s">
        <v>59</v>
      </c>
      <c r="U23" s="74"/>
      <c r="V23" s="74"/>
      <c r="W23" s="74"/>
      <c r="X23" s="74" t="s">
        <v>60</v>
      </c>
      <c r="Y23" s="74"/>
      <c r="Z23" s="74"/>
      <c r="AA23" s="74"/>
      <c r="AB23" s="74" t="s">
        <v>61</v>
      </c>
      <c r="AC23" s="74"/>
      <c r="AD23" s="74"/>
      <c r="AE23" s="74"/>
      <c r="AF23" s="73" t="s">
        <v>53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5" t="s">
        <v>25</v>
      </c>
      <c r="O24" s="75"/>
      <c r="P24" s="75"/>
      <c r="Q24" s="37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74">
        <v>0</v>
      </c>
      <c r="C25" s="74"/>
      <c r="D25" s="74"/>
      <c r="E25" s="38">
        <v>2.4962179999999998</v>
      </c>
      <c r="F25" s="74">
        <v>0</v>
      </c>
      <c r="G25" s="74"/>
      <c r="H25" s="74"/>
      <c r="I25" s="38">
        <v>2.4303669999999999</v>
      </c>
      <c r="J25" s="74">
        <v>0</v>
      </c>
      <c r="K25" s="74"/>
      <c r="L25" s="74"/>
      <c r="M25" s="38">
        <v>2.4072460000000002</v>
      </c>
      <c r="N25" s="75">
        <v>0</v>
      </c>
      <c r="O25" s="75"/>
      <c r="P25" s="75"/>
      <c r="Q25" s="37">
        <v>2.4488569999999998</v>
      </c>
      <c r="S25" s="65"/>
      <c r="T25" s="39">
        <v>0</v>
      </c>
      <c r="U25" s="39"/>
      <c r="V25" s="39"/>
      <c r="W25" s="38">
        <v>2.3922639999999999</v>
      </c>
      <c r="X25" s="39">
        <v>0</v>
      </c>
      <c r="Y25" s="39"/>
      <c r="Z25" s="39"/>
      <c r="AA25" s="38">
        <v>2.375756</v>
      </c>
      <c r="AB25" s="39">
        <v>0</v>
      </c>
      <c r="AC25" s="39"/>
      <c r="AD25" s="39"/>
      <c r="AE25" s="38">
        <v>2.3750909999999998</v>
      </c>
      <c r="AF25" s="33">
        <v>0</v>
      </c>
      <c r="AG25" s="33"/>
      <c r="AH25" s="33"/>
      <c r="AI25" s="32">
        <v>2.280322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37"/>
      <c r="P26" s="37"/>
      <c r="Q26" s="37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2"/>
      <c r="AG26" s="32"/>
      <c r="AH26" s="32"/>
      <c r="AI26" s="32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0"/>
      <c r="P27" s="40"/>
      <c r="Q27" s="40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2"/>
      <c r="AG27" s="32"/>
      <c r="AH27" s="32"/>
      <c r="AI27" s="32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37"/>
      <c r="P28" s="37"/>
      <c r="Q28" s="37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2"/>
      <c r="AG28" s="32"/>
      <c r="AH28" s="32"/>
      <c r="AI28" s="32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5" t="s">
        <v>11</v>
      </c>
      <c r="O29" s="75"/>
      <c r="P29" s="75"/>
      <c r="Q29" s="75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59</v>
      </c>
      <c r="C30" s="74"/>
      <c r="D30" s="74"/>
      <c r="E30" s="74"/>
      <c r="F30" s="74" t="s">
        <v>60</v>
      </c>
      <c r="G30" s="74"/>
      <c r="H30" s="74"/>
      <c r="I30" s="74"/>
      <c r="J30" s="74" t="s">
        <v>61</v>
      </c>
      <c r="K30" s="74"/>
      <c r="L30" s="74"/>
      <c r="M30" s="74"/>
      <c r="N30" s="75" t="s">
        <v>53</v>
      </c>
      <c r="O30" s="75"/>
      <c r="P30" s="75"/>
      <c r="Q30" s="75"/>
      <c r="S30" s="63" t="s">
        <v>12</v>
      </c>
      <c r="T30" s="74" t="s">
        <v>59</v>
      </c>
      <c r="U30" s="74"/>
      <c r="V30" s="74"/>
      <c r="W30" s="74"/>
      <c r="X30" s="74" t="s">
        <v>60</v>
      </c>
      <c r="Y30" s="74"/>
      <c r="Z30" s="74"/>
      <c r="AA30" s="74"/>
      <c r="AB30" s="74" t="s">
        <v>61</v>
      </c>
      <c r="AC30" s="74"/>
      <c r="AD30" s="74"/>
      <c r="AE30" s="74"/>
      <c r="AF30" s="73" t="s">
        <v>53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7"/>
      <c r="O31" s="37" t="s">
        <v>17</v>
      </c>
      <c r="P31" s="37" t="s">
        <v>18</v>
      </c>
      <c r="Q31" s="37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1.0493669999999999</v>
      </c>
      <c r="F32" s="36" t="s">
        <v>20</v>
      </c>
      <c r="G32" s="38">
        <v>0</v>
      </c>
      <c r="H32" s="38">
        <v>2.5999999999999999E-3</v>
      </c>
      <c r="I32" s="38">
        <v>1.016872</v>
      </c>
      <c r="J32" s="36" t="s">
        <v>20</v>
      </c>
      <c r="K32" s="38">
        <v>0</v>
      </c>
      <c r="L32" s="38">
        <v>2.5999999999999999E-3</v>
      </c>
      <c r="M32" s="38">
        <v>1.0231030000000001</v>
      </c>
      <c r="N32" s="37" t="s">
        <v>20</v>
      </c>
      <c r="O32" s="37">
        <v>0</v>
      </c>
      <c r="P32" s="37">
        <v>2.5999999999999999E-3</v>
      </c>
      <c r="Q32" s="37">
        <v>1.0824290000000001</v>
      </c>
      <c r="S32" s="63"/>
      <c r="T32" s="36" t="s">
        <v>20</v>
      </c>
      <c r="U32" s="38">
        <v>0</v>
      </c>
      <c r="V32" s="38">
        <v>2.5999999999999999E-3</v>
      </c>
      <c r="W32" s="38">
        <v>1.0313939999999999</v>
      </c>
      <c r="X32" s="36" t="s">
        <v>20</v>
      </c>
      <c r="Y32" s="38">
        <v>0</v>
      </c>
      <c r="Z32" s="38">
        <v>2.5999999999999999E-3</v>
      </c>
      <c r="AA32" s="38">
        <v>1.019776</v>
      </c>
      <c r="AB32" s="36" t="s">
        <v>20</v>
      </c>
      <c r="AC32" s="38">
        <v>0</v>
      </c>
      <c r="AD32" s="38">
        <v>2.5999999999999999E-3</v>
      </c>
      <c r="AE32" s="38">
        <v>1.007792</v>
      </c>
      <c r="AF32" s="32" t="s">
        <v>20</v>
      </c>
      <c r="AG32" s="32">
        <v>0</v>
      </c>
      <c r="AH32" s="32">
        <v>2.5999999999999999E-3</v>
      </c>
      <c r="AI32" s="32">
        <v>1.0936950000000001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1.067612</v>
      </c>
      <c r="F33" s="36" t="s">
        <v>21</v>
      </c>
      <c r="G33" s="38">
        <v>0</v>
      </c>
      <c r="H33" s="38">
        <v>1.964E-4</v>
      </c>
      <c r="I33" s="38">
        <v>1.0700940000000001</v>
      </c>
      <c r="J33" s="36" t="s">
        <v>21</v>
      </c>
      <c r="K33" s="38">
        <v>0</v>
      </c>
      <c r="L33" s="38">
        <v>1.964E-4</v>
      </c>
      <c r="M33" s="38">
        <v>1.062044</v>
      </c>
      <c r="N33" s="37" t="s">
        <v>21</v>
      </c>
      <c r="O33" s="37">
        <v>0</v>
      </c>
      <c r="P33" s="37">
        <v>1.964E-4</v>
      </c>
      <c r="Q33" s="37">
        <v>1.073842</v>
      </c>
      <c r="S33" s="63"/>
      <c r="T33" s="36" t="s">
        <v>21</v>
      </c>
      <c r="U33" s="38">
        <v>0</v>
      </c>
      <c r="V33" s="38">
        <v>5.0279999999999997E-4</v>
      </c>
      <c r="W33" s="38">
        <v>1.0446200000000001</v>
      </c>
      <c r="X33" s="36" t="s">
        <v>21</v>
      </c>
      <c r="Y33" s="38">
        <v>0</v>
      </c>
      <c r="Z33" s="38">
        <v>5.0279999999999997E-4</v>
      </c>
      <c r="AA33" s="38">
        <v>1.047075</v>
      </c>
      <c r="AB33" s="36" t="s">
        <v>21</v>
      </c>
      <c r="AC33" s="38">
        <v>0</v>
      </c>
      <c r="AD33" s="38">
        <v>5.0279999999999997E-4</v>
      </c>
      <c r="AE33" s="38">
        <v>1.0519799999999999</v>
      </c>
      <c r="AF33" s="32" t="s">
        <v>21</v>
      </c>
      <c r="AG33" s="32">
        <v>0</v>
      </c>
      <c r="AH33" s="32">
        <v>5.0279999999999997E-4</v>
      </c>
      <c r="AI33" s="32">
        <v>1.0686340000000001</v>
      </c>
    </row>
    <row r="34" spans="1:35" x14ac:dyDescent="0.25">
      <c r="A34" s="63"/>
      <c r="B34" s="36" t="s">
        <v>22</v>
      </c>
      <c r="C34" s="38">
        <v>0</v>
      </c>
      <c r="D34" s="38">
        <v>4.0899999999999998E-5</v>
      </c>
      <c r="E34" s="38">
        <v>1.082775</v>
      </c>
      <c r="F34" s="36" t="s">
        <v>22</v>
      </c>
      <c r="G34" s="38">
        <v>0</v>
      </c>
      <c r="H34" s="38">
        <v>4.0899999999999998E-5</v>
      </c>
      <c r="I34" s="38">
        <v>1.0770299999999999</v>
      </c>
      <c r="J34" s="36" t="s">
        <v>22</v>
      </c>
      <c r="K34" s="38">
        <v>0</v>
      </c>
      <c r="L34" s="38">
        <v>4.0899999999999998E-5</v>
      </c>
      <c r="M34" s="38">
        <v>1.162317</v>
      </c>
      <c r="N34" s="37" t="s">
        <v>22</v>
      </c>
      <c r="O34" s="37">
        <v>0</v>
      </c>
      <c r="P34" s="37">
        <v>4.0899999999999998E-5</v>
      </c>
      <c r="Q34" s="37">
        <v>1.097696</v>
      </c>
      <c r="S34" s="63"/>
      <c r="T34" s="36" t="s">
        <v>22</v>
      </c>
      <c r="U34" s="38">
        <v>0</v>
      </c>
      <c r="V34" s="38">
        <v>2.0460000000000001E-4</v>
      </c>
      <c r="W34" s="38">
        <v>1.0623629999999999</v>
      </c>
      <c r="X34" s="36" t="s">
        <v>22</v>
      </c>
      <c r="Y34" s="38">
        <v>0</v>
      </c>
      <c r="Z34" s="38">
        <v>2.0460000000000001E-4</v>
      </c>
      <c r="AA34" s="38">
        <v>1.0644199999999999</v>
      </c>
      <c r="AB34" s="36" t="s">
        <v>22</v>
      </c>
      <c r="AC34" s="38">
        <v>0</v>
      </c>
      <c r="AD34" s="38">
        <v>2.0460000000000001E-4</v>
      </c>
      <c r="AE34" s="38">
        <v>1.057183</v>
      </c>
      <c r="AF34" s="32" t="s">
        <v>22</v>
      </c>
      <c r="AG34" s="32">
        <v>0</v>
      </c>
      <c r="AH34" s="32">
        <v>2.0460000000000001E-4</v>
      </c>
      <c r="AI34" s="32">
        <v>1.264748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7"/>
      <c r="O35" s="37"/>
      <c r="P35" s="37"/>
      <c r="Q35" s="37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2"/>
      <c r="AG35" s="32"/>
      <c r="AH35" s="32"/>
      <c r="AI35" s="32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37"/>
      <c r="P36" s="37"/>
      <c r="Q36" s="37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2"/>
      <c r="AG36" s="32"/>
      <c r="AH36" s="32"/>
      <c r="AI36" s="32"/>
    </row>
    <row r="37" spans="1:35" x14ac:dyDescent="0.25">
      <c r="A37" s="64" t="s">
        <v>23</v>
      </c>
      <c r="B37" s="74" t="s">
        <v>59</v>
      </c>
      <c r="C37" s="74"/>
      <c r="D37" s="74"/>
      <c r="E37" s="74"/>
      <c r="F37" s="74" t="s">
        <v>60</v>
      </c>
      <c r="G37" s="74"/>
      <c r="H37" s="74"/>
      <c r="I37" s="74"/>
      <c r="J37" s="74" t="s">
        <v>61</v>
      </c>
      <c r="K37" s="74"/>
      <c r="L37" s="74"/>
      <c r="M37" s="74"/>
      <c r="N37" s="75" t="s">
        <v>53</v>
      </c>
      <c r="O37" s="75"/>
      <c r="P37" s="75"/>
      <c r="Q37" s="75"/>
      <c r="S37" s="64" t="s">
        <v>23</v>
      </c>
      <c r="T37" s="74" t="s">
        <v>59</v>
      </c>
      <c r="U37" s="74"/>
      <c r="V37" s="74"/>
      <c r="W37" s="74"/>
      <c r="X37" s="74" t="s">
        <v>60</v>
      </c>
      <c r="Y37" s="74"/>
      <c r="Z37" s="74"/>
      <c r="AA37" s="74"/>
      <c r="AB37" s="74" t="s">
        <v>61</v>
      </c>
      <c r="AC37" s="74"/>
      <c r="AD37" s="74"/>
      <c r="AE37" s="74"/>
      <c r="AF37" s="73" t="s">
        <v>53</v>
      </c>
      <c r="AG37" s="73"/>
      <c r="AH37" s="73"/>
      <c r="AI37" s="73"/>
    </row>
    <row r="38" spans="1:35" x14ac:dyDescent="0.25">
      <c r="A38" s="64"/>
      <c r="B38" s="36"/>
      <c r="C38" s="36" t="s">
        <v>17</v>
      </c>
      <c r="D38" s="36" t="s">
        <v>18</v>
      </c>
      <c r="E38" s="36" t="s">
        <v>19</v>
      </c>
      <c r="F38" s="36"/>
      <c r="G38" s="36" t="s">
        <v>17</v>
      </c>
      <c r="H38" s="36" t="s">
        <v>18</v>
      </c>
      <c r="I38" s="36" t="s">
        <v>19</v>
      </c>
      <c r="J38" s="36"/>
      <c r="K38" s="36" t="s">
        <v>17</v>
      </c>
      <c r="L38" s="36" t="s">
        <v>18</v>
      </c>
      <c r="M38" s="36" t="s">
        <v>19</v>
      </c>
      <c r="N38" s="37"/>
      <c r="O38" s="37" t="s">
        <v>17</v>
      </c>
      <c r="P38" s="37" t="s">
        <v>18</v>
      </c>
      <c r="Q38" s="37" t="s">
        <v>19</v>
      </c>
      <c r="S38" s="64"/>
      <c r="T38" s="36"/>
      <c r="U38" s="36" t="s">
        <v>17</v>
      </c>
      <c r="V38" s="36" t="s">
        <v>18</v>
      </c>
      <c r="W38" s="36" t="s">
        <v>19</v>
      </c>
      <c r="X38" s="36"/>
      <c r="Y38" s="36" t="s">
        <v>17</v>
      </c>
      <c r="Z38" s="36" t="s">
        <v>18</v>
      </c>
      <c r="AA38" s="36" t="s">
        <v>19</v>
      </c>
      <c r="AB38" s="36"/>
      <c r="AC38" s="36" t="s">
        <v>17</v>
      </c>
      <c r="AD38" s="36" t="s">
        <v>18</v>
      </c>
      <c r="AE38" s="36" t="s">
        <v>19</v>
      </c>
      <c r="AF38" s="32"/>
      <c r="AG38" s="32" t="s">
        <v>17</v>
      </c>
      <c r="AH38" s="32" t="s">
        <v>18</v>
      </c>
      <c r="AI38" s="32" t="s">
        <v>19</v>
      </c>
    </row>
    <row r="39" spans="1:35" x14ac:dyDescent="0.25">
      <c r="A39" s="64"/>
      <c r="B39" s="36" t="s">
        <v>20</v>
      </c>
      <c r="C39" s="38">
        <v>0</v>
      </c>
      <c r="D39" s="38">
        <v>2.5999999999999999E-3</v>
      </c>
      <c r="E39" s="38">
        <v>1.011701</v>
      </c>
      <c r="F39" s="36" t="s">
        <v>20</v>
      </c>
      <c r="G39" s="38">
        <v>0</v>
      </c>
      <c r="H39" s="38">
        <v>2.5999999999999999E-3</v>
      </c>
      <c r="I39" s="38">
        <v>1.00359</v>
      </c>
      <c r="J39" s="36" t="s">
        <v>20</v>
      </c>
      <c r="K39" s="38">
        <v>0</v>
      </c>
      <c r="L39" s="38">
        <v>2.5999999999999999E-3</v>
      </c>
      <c r="M39" s="38">
        <v>0.999977</v>
      </c>
      <c r="N39" s="37" t="s">
        <v>20</v>
      </c>
      <c r="O39" s="37">
        <v>0</v>
      </c>
      <c r="P39" s="37">
        <v>2.5999999999999999E-3</v>
      </c>
      <c r="Q39" s="37">
        <v>1.3550720000000001</v>
      </c>
      <c r="S39" s="64"/>
      <c r="T39" s="36" t="s">
        <v>20</v>
      </c>
      <c r="U39" s="38">
        <v>0</v>
      </c>
      <c r="V39" s="38">
        <v>2.5999999999999999E-3</v>
      </c>
      <c r="W39" s="38">
        <v>1.0002120000000001</v>
      </c>
      <c r="X39" s="36" t="s">
        <v>20</v>
      </c>
      <c r="Y39" s="38">
        <v>0</v>
      </c>
      <c r="Z39" s="38">
        <v>2.5999999999999999E-3</v>
      </c>
      <c r="AA39" s="38">
        <v>0.98358900000000005</v>
      </c>
      <c r="AB39" s="36" t="s">
        <v>20</v>
      </c>
      <c r="AC39" s="38">
        <v>0</v>
      </c>
      <c r="AD39" s="38">
        <v>2.5999999999999999E-3</v>
      </c>
      <c r="AE39" s="38">
        <v>0.96963100000000002</v>
      </c>
      <c r="AF39" s="32" t="s">
        <v>20</v>
      </c>
      <c r="AG39" s="32">
        <v>0</v>
      </c>
      <c r="AH39" s="32">
        <v>2.5999999999999999E-3</v>
      </c>
      <c r="AI39" s="32">
        <v>1.0493060000000001</v>
      </c>
    </row>
    <row r="40" spans="1:35" x14ac:dyDescent="0.25">
      <c r="A40" s="64"/>
      <c r="B40" s="36" t="s">
        <v>21</v>
      </c>
      <c r="C40" s="38">
        <v>0</v>
      </c>
      <c r="D40" s="38">
        <v>1.964E-4</v>
      </c>
      <c r="E40" s="38">
        <v>1.0157369999999999</v>
      </c>
      <c r="F40" s="36" t="s">
        <v>21</v>
      </c>
      <c r="G40" s="38">
        <v>0</v>
      </c>
      <c r="H40" s="38">
        <v>1.964E-4</v>
      </c>
      <c r="I40" s="38">
        <v>1.0275749999999999</v>
      </c>
      <c r="J40" s="36" t="s">
        <v>21</v>
      </c>
      <c r="K40" s="38">
        <v>0</v>
      </c>
      <c r="L40" s="38">
        <v>1.964E-4</v>
      </c>
      <c r="M40" s="38">
        <v>1.0343340000000001</v>
      </c>
      <c r="N40" s="37" t="s">
        <v>21</v>
      </c>
      <c r="O40" s="37">
        <v>0</v>
      </c>
      <c r="P40" s="37">
        <v>1.964E-4</v>
      </c>
      <c r="Q40" s="37">
        <v>1.0834820000000001</v>
      </c>
      <c r="S40" s="64"/>
      <c r="T40" s="36" t="s">
        <v>21</v>
      </c>
      <c r="U40" s="38">
        <v>0</v>
      </c>
      <c r="V40" s="38">
        <v>5.0279999999999997E-4</v>
      </c>
      <c r="W40" s="38">
        <v>1.018338</v>
      </c>
      <c r="X40" s="36" t="s">
        <v>21</v>
      </c>
      <c r="Y40" s="38">
        <v>0</v>
      </c>
      <c r="Z40" s="38">
        <v>5.0279999999999997E-4</v>
      </c>
      <c r="AA40" s="38">
        <v>0.99210399999999999</v>
      </c>
      <c r="AB40" s="36" t="s">
        <v>21</v>
      </c>
      <c r="AC40" s="38">
        <v>0</v>
      </c>
      <c r="AD40" s="38">
        <v>5.0279999999999997E-4</v>
      </c>
      <c r="AE40" s="38">
        <v>1.038025</v>
      </c>
      <c r="AF40" s="32" t="s">
        <v>21</v>
      </c>
      <c r="AG40" s="32">
        <v>0</v>
      </c>
      <c r="AH40" s="32">
        <v>5.0279999999999997E-4</v>
      </c>
      <c r="AI40" s="32">
        <v>1.0780890000000001</v>
      </c>
    </row>
    <row r="41" spans="1:35" x14ac:dyDescent="0.25">
      <c r="A41" s="64"/>
      <c r="B41" s="36" t="s">
        <v>22</v>
      </c>
      <c r="C41" s="38">
        <v>0</v>
      </c>
      <c r="D41" s="38">
        <v>4.0899999999999998E-5</v>
      </c>
      <c r="E41" s="38">
        <v>1.125694</v>
      </c>
      <c r="F41" s="36" t="s">
        <v>22</v>
      </c>
      <c r="G41" s="38">
        <v>0</v>
      </c>
      <c r="H41" s="38">
        <v>4.0899999999999998E-5</v>
      </c>
      <c r="I41" s="38">
        <v>1.046753</v>
      </c>
      <c r="J41" s="36" t="s">
        <v>22</v>
      </c>
      <c r="K41" s="38">
        <v>0</v>
      </c>
      <c r="L41" s="38">
        <v>4.0899999999999998E-5</v>
      </c>
      <c r="M41" s="38">
        <v>1.0228170000000001</v>
      </c>
      <c r="N41" s="37" t="s">
        <v>22</v>
      </c>
      <c r="O41" s="37">
        <v>0</v>
      </c>
      <c r="P41" s="37">
        <v>4.0899999999999998E-5</v>
      </c>
      <c r="Q41" s="37">
        <v>1.0951340000000001</v>
      </c>
      <c r="S41" s="64"/>
      <c r="T41" s="36" t="s">
        <v>22</v>
      </c>
      <c r="U41" s="38">
        <v>0</v>
      </c>
      <c r="V41" s="38">
        <v>2.0460000000000001E-4</v>
      </c>
      <c r="W41" s="38">
        <v>1.021461</v>
      </c>
      <c r="X41" s="36" t="s">
        <v>22</v>
      </c>
      <c r="Y41" s="38">
        <v>0</v>
      </c>
      <c r="Z41" s="38">
        <v>2.0460000000000001E-4</v>
      </c>
      <c r="AA41" s="38">
        <v>1.004402</v>
      </c>
      <c r="AB41" s="36" t="s">
        <v>22</v>
      </c>
      <c r="AC41" s="38">
        <v>0</v>
      </c>
      <c r="AD41" s="38">
        <v>2.0460000000000001E-4</v>
      </c>
      <c r="AE41" s="38">
        <v>0.99890299999999999</v>
      </c>
      <c r="AF41" s="32" t="s">
        <v>22</v>
      </c>
      <c r="AG41" s="32">
        <v>0</v>
      </c>
      <c r="AH41" s="32">
        <v>2.0460000000000001E-4</v>
      </c>
      <c r="AI41" s="32">
        <v>1.0818350000000001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7"/>
      <c r="O42" s="37"/>
      <c r="P42" s="37"/>
      <c r="Q42" s="37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2"/>
      <c r="AG42" s="32"/>
      <c r="AH42" s="32"/>
      <c r="AI42" s="32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7"/>
      <c r="O43" s="37"/>
      <c r="P43" s="37"/>
      <c r="Q43" s="37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2"/>
      <c r="AG43" s="32"/>
      <c r="AH43" s="32"/>
      <c r="AI43" s="32"/>
    </row>
    <row r="44" spans="1:35" x14ac:dyDescent="0.25">
      <c r="A44" s="65" t="s">
        <v>24</v>
      </c>
      <c r="B44" s="74" t="s">
        <v>59</v>
      </c>
      <c r="C44" s="74"/>
      <c r="D44" s="74"/>
      <c r="E44" s="74"/>
      <c r="F44" s="74" t="s">
        <v>60</v>
      </c>
      <c r="G44" s="74"/>
      <c r="H44" s="74"/>
      <c r="I44" s="74"/>
      <c r="J44" s="74" t="s">
        <v>61</v>
      </c>
      <c r="K44" s="74"/>
      <c r="L44" s="74"/>
      <c r="M44" s="74"/>
      <c r="N44" s="75" t="s">
        <v>53</v>
      </c>
      <c r="O44" s="75"/>
      <c r="P44" s="75"/>
      <c r="Q44" s="75"/>
      <c r="S44" s="65" t="s">
        <v>24</v>
      </c>
      <c r="T44" s="74" t="s">
        <v>59</v>
      </c>
      <c r="U44" s="74"/>
      <c r="V44" s="74"/>
      <c r="W44" s="74"/>
      <c r="X44" s="74" t="s">
        <v>60</v>
      </c>
      <c r="Y44" s="74"/>
      <c r="Z44" s="74"/>
      <c r="AA44" s="74"/>
      <c r="AB44" s="74" t="s">
        <v>61</v>
      </c>
      <c r="AC44" s="74"/>
      <c r="AD44" s="74"/>
      <c r="AE44" s="74"/>
      <c r="AF44" s="73" t="s">
        <v>53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5" t="s">
        <v>25</v>
      </c>
      <c r="O45" s="75"/>
      <c r="P45" s="75"/>
      <c r="Q45" s="37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41">
        <v>8.9999999999999996E-7</v>
      </c>
      <c r="C46" s="39"/>
      <c r="D46" s="39"/>
      <c r="E46" s="38">
        <v>2.4250310000000002</v>
      </c>
      <c r="F46" s="41">
        <v>1.1000000000000001E-6</v>
      </c>
      <c r="G46" s="39"/>
      <c r="H46" s="39"/>
      <c r="I46" s="38">
        <v>2.3829359999999999</v>
      </c>
      <c r="J46" s="41">
        <v>1.1999999999999999E-6</v>
      </c>
      <c r="K46" s="39"/>
      <c r="L46" s="39"/>
      <c r="M46" s="38">
        <v>2.3706209999999999</v>
      </c>
      <c r="N46" s="42">
        <v>2.0999999999999998E-6</v>
      </c>
      <c r="O46" s="40"/>
      <c r="P46" s="40"/>
      <c r="Q46" s="37">
        <v>2.2575419999999999</v>
      </c>
      <c r="S46" s="65"/>
      <c r="T46" s="41">
        <v>2.1699999999999999E-5</v>
      </c>
      <c r="U46" s="39"/>
      <c r="V46" s="39"/>
      <c r="W46" s="38">
        <v>2.3904519999999998</v>
      </c>
      <c r="X46" s="41">
        <v>2.6299999999999999E-5</v>
      </c>
      <c r="Y46" s="39"/>
      <c r="Z46" s="39"/>
      <c r="AA46" s="38">
        <v>2.419502</v>
      </c>
      <c r="AB46" s="41">
        <v>3.1000000000000001E-5</v>
      </c>
      <c r="AC46" s="39"/>
      <c r="AD46" s="39"/>
      <c r="AE46" s="38">
        <v>2.4016479999999998</v>
      </c>
      <c r="AF46" s="35">
        <v>3.2100000000000001E-5</v>
      </c>
      <c r="AG46" s="33"/>
      <c r="AH46" s="33"/>
      <c r="AI46" s="32">
        <v>2.3234910000000002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7"/>
      <c r="O47" s="37"/>
      <c r="P47" s="37"/>
      <c r="Q47" s="37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7"/>
      <c r="O48" s="37"/>
      <c r="P48" s="37"/>
      <c r="Q48" s="37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5" t="s">
        <v>11</v>
      </c>
      <c r="O49" s="75"/>
      <c r="P49" s="75"/>
      <c r="Q49" s="75"/>
    </row>
    <row r="50" spans="1:17" x14ac:dyDescent="0.25">
      <c r="A50" s="63" t="s">
        <v>12</v>
      </c>
      <c r="B50" s="74" t="s">
        <v>59</v>
      </c>
      <c r="C50" s="74"/>
      <c r="D50" s="74"/>
      <c r="E50" s="74"/>
      <c r="F50" s="74" t="s">
        <v>60</v>
      </c>
      <c r="G50" s="74"/>
      <c r="H50" s="74"/>
      <c r="I50" s="74"/>
      <c r="J50" s="74" t="s">
        <v>61</v>
      </c>
      <c r="K50" s="74"/>
      <c r="L50" s="74"/>
      <c r="M50" s="74"/>
      <c r="N50" s="75" t="s">
        <v>53</v>
      </c>
      <c r="O50" s="75"/>
      <c r="P50" s="75"/>
      <c r="Q50" s="75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7"/>
      <c r="O51" s="37" t="s">
        <v>17</v>
      </c>
      <c r="P51" s="37" t="s">
        <v>18</v>
      </c>
      <c r="Q51" s="37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1.0196430000000001</v>
      </c>
      <c r="F52" s="36" t="s">
        <v>20</v>
      </c>
      <c r="G52" s="38">
        <v>0</v>
      </c>
      <c r="H52" s="38">
        <v>2.5999999999999999E-3</v>
      </c>
      <c r="I52" s="38">
        <v>1.0279259999999999</v>
      </c>
      <c r="J52" s="36" t="s">
        <v>20</v>
      </c>
      <c r="K52" s="38">
        <v>0</v>
      </c>
      <c r="L52" s="38">
        <v>2.5999999999999999E-3</v>
      </c>
      <c r="M52" s="38">
        <v>1.0380860000000001</v>
      </c>
      <c r="N52" s="37" t="s">
        <v>20</v>
      </c>
      <c r="O52" s="37">
        <v>0</v>
      </c>
      <c r="P52" s="37">
        <v>2.5999999999999999E-3</v>
      </c>
      <c r="Q52" s="37">
        <v>1.094052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1.0717559999999999</v>
      </c>
      <c r="F53" s="36" t="s">
        <v>21</v>
      </c>
      <c r="G53" s="38">
        <v>0</v>
      </c>
      <c r="H53" s="38">
        <v>1.2999999999999999E-3</v>
      </c>
      <c r="I53" s="38">
        <v>1.0622940000000001</v>
      </c>
      <c r="J53" s="36" t="s">
        <v>21</v>
      </c>
      <c r="K53" s="38">
        <v>0</v>
      </c>
      <c r="L53" s="38">
        <v>1.2999999999999999E-3</v>
      </c>
      <c r="M53" s="38">
        <v>1.05488</v>
      </c>
      <c r="N53" s="37" t="s">
        <v>21</v>
      </c>
      <c r="O53" s="37">
        <v>0</v>
      </c>
      <c r="P53" s="37">
        <v>1.2999999999999999E-3</v>
      </c>
      <c r="Q53" s="37">
        <v>1.0896049999999999</v>
      </c>
    </row>
    <row r="54" spans="1:17" x14ac:dyDescent="0.25">
      <c r="A54" s="63"/>
      <c r="B54" s="36" t="s">
        <v>22</v>
      </c>
      <c r="C54" s="38">
        <v>0</v>
      </c>
      <c r="D54" s="38">
        <v>8.1970000000000003E-4</v>
      </c>
      <c r="E54" s="38">
        <v>1.063374</v>
      </c>
      <c r="F54" s="36" t="s">
        <v>22</v>
      </c>
      <c r="G54" s="38">
        <v>0</v>
      </c>
      <c r="H54" s="38">
        <v>8.8159999999999996E-4</v>
      </c>
      <c r="I54" s="38">
        <v>1.0452440000000001</v>
      </c>
      <c r="J54" s="36" t="s">
        <v>22</v>
      </c>
      <c r="K54" s="38">
        <v>0</v>
      </c>
      <c r="L54" s="38">
        <v>8.8159999999999996E-4</v>
      </c>
      <c r="M54" s="38">
        <v>1.0695730000000001</v>
      </c>
      <c r="N54" s="37" t="s">
        <v>22</v>
      </c>
      <c r="O54" s="37">
        <v>0</v>
      </c>
      <c r="P54" s="37">
        <v>8.8159999999999996E-4</v>
      </c>
      <c r="Q54" s="37">
        <v>1.1452329999999999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7"/>
      <c r="O55" s="37"/>
      <c r="P55" s="37"/>
      <c r="Q55" s="37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7"/>
      <c r="O56" s="37"/>
      <c r="P56" s="37"/>
      <c r="Q56" s="37"/>
    </row>
    <row r="57" spans="1:17" x14ac:dyDescent="0.25">
      <c r="A57" s="64" t="s">
        <v>23</v>
      </c>
      <c r="B57" s="74" t="s">
        <v>59</v>
      </c>
      <c r="C57" s="74"/>
      <c r="D57" s="74"/>
      <c r="E57" s="74"/>
      <c r="F57" s="74" t="s">
        <v>60</v>
      </c>
      <c r="G57" s="74"/>
      <c r="H57" s="74"/>
      <c r="I57" s="74"/>
      <c r="J57" s="74" t="s">
        <v>61</v>
      </c>
      <c r="K57" s="74"/>
      <c r="L57" s="74"/>
      <c r="M57" s="74"/>
      <c r="N57" s="75" t="s">
        <v>53</v>
      </c>
      <c r="O57" s="75"/>
      <c r="P57" s="75"/>
      <c r="Q57" s="75"/>
    </row>
    <row r="58" spans="1:17" x14ac:dyDescent="0.25">
      <c r="A58" s="64"/>
      <c r="B58" s="36"/>
      <c r="C58" s="36" t="s">
        <v>17</v>
      </c>
      <c r="D58" s="36" t="s">
        <v>18</v>
      </c>
      <c r="E58" s="36" t="s">
        <v>19</v>
      </c>
      <c r="F58" s="36"/>
      <c r="G58" s="36" t="s">
        <v>17</v>
      </c>
      <c r="H58" s="36" t="s">
        <v>18</v>
      </c>
      <c r="I58" s="36" t="s">
        <v>19</v>
      </c>
      <c r="J58" s="36"/>
      <c r="K58" s="36" t="s">
        <v>17</v>
      </c>
      <c r="L58" s="36" t="s">
        <v>18</v>
      </c>
      <c r="M58" s="36" t="s">
        <v>19</v>
      </c>
      <c r="N58" s="37"/>
      <c r="O58" s="37" t="s">
        <v>17</v>
      </c>
      <c r="P58" s="37" t="s">
        <v>18</v>
      </c>
      <c r="Q58" s="37" t="s">
        <v>19</v>
      </c>
    </row>
    <row r="59" spans="1:17" x14ac:dyDescent="0.25">
      <c r="A59" s="64"/>
      <c r="B59" s="36" t="s">
        <v>20</v>
      </c>
      <c r="C59" s="38">
        <v>0</v>
      </c>
      <c r="D59" s="38">
        <v>2.5999999999999999E-3</v>
      </c>
      <c r="E59" s="38">
        <v>0.986375</v>
      </c>
      <c r="F59" s="36" t="s">
        <v>20</v>
      </c>
      <c r="G59" s="38">
        <v>0</v>
      </c>
      <c r="H59" s="38">
        <v>2.5999999999999999E-3</v>
      </c>
      <c r="I59" s="38">
        <v>0.87037900000000001</v>
      </c>
      <c r="J59" s="36" t="s">
        <v>20</v>
      </c>
      <c r="K59" s="38">
        <v>0</v>
      </c>
      <c r="L59" s="38">
        <v>2.5999999999999999E-3</v>
      </c>
      <c r="M59" s="38">
        <v>1.0057910000000001</v>
      </c>
      <c r="N59" s="37" t="s">
        <v>20</v>
      </c>
      <c r="O59" s="37">
        <v>0</v>
      </c>
      <c r="P59" s="37">
        <v>2.5999999999999999E-3</v>
      </c>
      <c r="Q59" s="37">
        <v>1.0245089999999999</v>
      </c>
    </row>
    <row r="60" spans="1:17" x14ac:dyDescent="0.25">
      <c r="A60" s="64"/>
      <c r="B60" s="36" t="s">
        <v>21</v>
      </c>
      <c r="C60" s="38">
        <v>0</v>
      </c>
      <c r="D60" s="38">
        <v>1.2999999999999999E-3</v>
      </c>
      <c r="E60" s="38">
        <v>1.0046219999999999</v>
      </c>
      <c r="F60" s="36" t="s">
        <v>21</v>
      </c>
      <c r="G60" s="38">
        <v>0</v>
      </c>
      <c r="H60" s="38">
        <v>1.2999999999999999E-3</v>
      </c>
      <c r="I60" s="38">
        <v>0.99422200000000005</v>
      </c>
      <c r="J60" s="36" t="s">
        <v>21</v>
      </c>
      <c r="K60" s="38">
        <v>0</v>
      </c>
      <c r="L60" s="38">
        <v>1.2999999999999999E-3</v>
      </c>
      <c r="M60" s="38">
        <v>0.988896</v>
      </c>
      <c r="N60" s="37" t="s">
        <v>21</v>
      </c>
      <c r="O60" s="37">
        <v>0</v>
      </c>
      <c r="P60" s="37">
        <v>1.2999999999999999E-3</v>
      </c>
      <c r="Q60" s="37">
        <v>1.474585</v>
      </c>
    </row>
    <row r="61" spans="1:17" x14ac:dyDescent="0.25">
      <c r="A61" s="64"/>
      <c r="B61" s="36" t="s">
        <v>22</v>
      </c>
      <c r="C61" s="38">
        <v>0</v>
      </c>
      <c r="D61" s="38">
        <v>8.1970000000000003E-4</v>
      </c>
      <c r="E61" s="38">
        <v>1.0115989999999999</v>
      </c>
      <c r="F61" s="36" t="s">
        <v>22</v>
      </c>
      <c r="G61" s="38">
        <v>0</v>
      </c>
      <c r="H61" s="38">
        <v>8.1930000000000002E-4</v>
      </c>
      <c r="I61" s="38">
        <v>1.018775</v>
      </c>
      <c r="J61" s="36" t="s">
        <v>22</v>
      </c>
      <c r="K61" s="38">
        <v>0</v>
      </c>
      <c r="L61" s="38">
        <v>8.2589999999999996E-4</v>
      </c>
      <c r="M61" s="38">
        <v>1.0458270000000001</v>
      </c>
      <c r="N61" s="37" t="s">
        <v>22</v>
      </c>
      <c r="O61" s="37">
        <v>0</v>
      </c>
      <c r="P61" s="37">
        <v>8.4520000000000005E-4</v>
      </c>
      <c r="Q61" s="37">
        <v>1.1241429999999999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7"/>
      <c r="O62" s="37"/>
      <c r="P62" s="37"/>
      <c r="Q62" s="37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7"/>
      <c r="O63" s="37"/>
      <c r="P63" s="37"/>
      <c r="Q63" s="37"/>
    </row>
    <row r="64" spans="1:17" x14ac:dyDescent="0.25">
      <c r="A64" s="65" t="s">
        <v>24</v>
      </c>
      <c r="B64" s="74" t="s">
        <v>59</v>
      </c>
      <c r="C64" s="74"/>
      <c r="D64" s="74"/>
      <c r="E64" s="74"/>
      <c r="F64" s="74" t="s">
        <v>60</v>
      </c>
      <c r="G64" s="74"/>
      <c r="H64" s="74"/>
      <c r="I64" s="74"/>
      <c r="J64" s="74" t="s">
        <v>61</v>
      </c>
      <c r="K64" s="74"/>
      <c r="L64" s="74"/>
      <c r="M64" s="74"/>
      <c r="N64" s="75" t="s">
        <v>53</v>
      </c>
      <c r="O64" s="75"/>
      <c r="P64" s="75"/>
      <c r="Q64" s="75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5" t="s">
        <v>25</v>
      </c>
      <c r="O65" s="75"/>
      <c r="P65" s="75"/>
      <c r="Q65" s="37" t="s">
        <v>19</v>
      </c>
    </row>
    <row r="66" spans="1:27" x14ac:dyDescent="0.25">
      <c r="A66" s="65"/>
      <c r="B66" s="41">
        <v>3.5070000000000001E-4</v>
      </c>
      <c r="C66" s="39"/>
      <c r="D66" s="39"/>
      <c r="E66" s="38">
        <v>2.3359019999999999</v>
      </c>
      <c r="F66" s="39"/>
      <c r="G66" s="41">
        <v>3.8509999999999998E-4</v>
      </c>
      <c r="H66" s="39"/>
      <c r="I66" s="38">
        <v>2.4224060000000001</v>
      </c>
      <c r="J66" s="41">
        <v>4.0939999999999998E-4</v>
      </c>
      <c r="K66" s="39"/>
      <c r="L66" s="39"/>
      <c r="M66" s="38">
        <v>2.379419</v>
      </c>
      <c r="N66" s="42">
        <v>4.4989999999999999E-4</v>
      </c>
      <c r="O66" s="40"/>
      <c r="P66" s="40"/>
      <c r="Q66" s="37">
        <v>2.294136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2.0589209999999998</v>
      </c>
      <c r="I73">
        <f t="shared" ref="I73:I75" si="3">0.05*G18+(1-0.05)*C18</f>
        <v>0</v>
      </c>
      <c r="J73">
        <f t="shared" ref="J73:J75" si="4">0.05*H18+(1-0.05)*D18</f>
        <v>2.5999999999999999E-3</v>
      </c>
      <c r="K73">
        <f t="shared" ref="K73:K75" si="5">I18+E18</f>
        <v>1.9745740000000001</v>
      </c>
      <c r="L73">
        <f>0.05*F25+(1-0.05)*B25</f>
        <v>0</v>
      </c>
      <c r="M73">
        <f>I25+E25</f>
        <v>4.9265849999999993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0</v>
      </c>
      <c r="V73">
        <f t="shared" ref="V73:V75" si="9">0.1*H18+(1-0.1)*D18</f>
        <v>2.5999999999999999E-3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2.0594900000000003</v>
      </c>
      <c r="I74">
        <f t="shared" si="3"/>
        <v>0</v>
      </c>
      <c r="J74">
        <f t="shared" si="4"/>
        <v>1.579E-5</v>
      </c>
      <c r="K74">
        <f t="shared" si="5"/>
        <v>2.013744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0</v>
      </c>
      <c r="V74">
        <f t="shared" si="9"/>
        <v>1.579E-5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1.9674999999999996E-7</v>
      </c>
      <c r="H75">
        <f t="shared" si="2"/>
        <v>2.1616439999999999</v>
      </c>
      <c r="I75">
        <f t="shared" si="3"/>
        <v>0</v>
      </c>
      <c r="J75">
        <f t="shared" si="4"/>
        <v>1.9219999999999996E-7</v>
      </c>
      <c r="K75">
        <f t="shared" si="5"/>
        <v>2.0527930000000003</v>
      </c>
      <c r="P75" s="62"/>
      <c r="Q75" t="s">
        <v>39</v>
      </c>
      <c r="R75">
        <f t="shared" si="6"/>
        <v>0</v>
      </c>
      <c r="S75">
        <f t="shared" si="7"/>
        <v>2.0130000000000001E-7</v>
      </c>
      <c r="U75">
        <f t="shared" si="8"/>
        <v>0</v>
      </c>
      <c r="V75">
        <f t="shared" si="9"/>
        <v>1.9220000000000001E-7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0</v>
      </c>
      <c r="J79">
        <f t="shared" ref="J79:J81" si="13">0.2*H18+(1-0.2)*D18</f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0</v>
      </c>
      <c r="V79">
        <f t="shared" ref="V79:V81" si="17">0.3*H18+(1-0.3)*D18</f>
        <v>2.5999999999999999E-3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0</v>
      </c>
      <c r="J80">
        <f t="shared" si="13"/>
        <v>1.579E-5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0</v>
      </c>
      <c r="V80">
        <f t="shared" si="17"/>
        <v>1.579E-5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2.104E-7</v>
      </c>
      <c r="I81">
        <f t="shared" si="12"/>
        <v>0</v>
      </c>
      <c r="J81">
        <f t="shared" si="13"/>
        <v>1.9219999999999999E-7</v>
      </c>
      <c r="P81" s="62"/>
      <c r="Q81" t="s">
        <v>39</v>
      </c>
      <c r="R81">
        <f t="shared" si="14"/>
        <v>0</v>
      </c>
      <c r="S81">
        <f t="shared" si="15"/>
        <v>2.1949999999999997E-7</v>
      </c>
      <c r="U81">
        <f t="shared" si="16"/>
        <v>0</v>
      </c>
      <c r="V81">
        <f t="shared" si="17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3.109613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2.5999999999999999E-3</v>
      </c>
      <c r="K86">
        <f t="shared" ref="K86:K88" si="23">M18+I18+E18</f>
        <v>2.9538790000000001</v>
      </c>
      <c r="L86">
        <f>(0.05*(1-0.05)+0.05*(1-0.05))*F25+0.05*0.05*J25+(1-0.05*(1-0.05)-0.05*(1-0.05)-0.05*0.05)*B25</f>
        <v>0</v>
      </c>
      <c r="M86">
        <f>M25+I25+E25</f>
        <v>7.333831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3.133432</v>
      </c>
      <c r="I87">
        <f t="shared" si="21"/>
        <v>0</v>
      </c>
      <c r="J87">
        <f t="shared" si="22"/>
        <v>1.579E-5</v>
      </c>
      <c r="K87">
        <f t="shared" si="23"/>
        <v>3.0029019999999997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0</v>
      </c>
      <c r="V87">
        <f t="shared" si="27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2.0138625000000001E-7</v>
      </c>
      <c r="H88">
        <f t="shared" si="20"/>
        <v>3.2211449999999999</v>
      </c>
      <c r="I88">
        <f t="shared" si="21"/>
        <v>0</v>
      </c>
      <c r="J88">
        <f t="shared" si="22"/>
        <v>1.9220000000000001E-7</v>
      </c>
      <c r="K88">
        <f t="shared" si="23"/>
        <v>3.0561509999999998</v>
      </c>
      <c r="O88" s="66"/>
      <c r="P88" s="62"/>
      <c r="Q88" t="s">
        <v>39</v>
      </c>
      <c r="R88">
        <f t="shared" si="24"/>
        <v>0</v>
      </c>
      <c r="S88">
        <f t="shared" si="25"/>
        <v>2.1074500000000003E-7</v>
      </c>
      <c r="U88">
        <f t="shared" si="26"/>
        <v>0</v>
      </c>
      <c r="V88">
        <f t="shared" si="27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0</v>
      </c>
      <c r="J93">
        <f t="shared" si="31"/>
        <v>1.579E-5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0</v>
      </c>
      <c r="V93">
        <f t="shared" si="35"/>
        <v>1.579E-5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2.2998E-7</v>
      </c>
      <c r="I94">
        <f t="shared" si="30"/>
        <v>0</v>
      </c>
      <c r="J94">
        <f t="shared" si="31"/>
        <v>1.9219999999999999E-7</v>
      </c>
      <c r="O94" s="66"/>
      <c r="P94" s="62"/>
      <c r="Q94" t="s">
        <v>39</v>
      </c>
      <c r="R94">
        <f t="shared" si="32"/>
        <v>0</v>
      </c>
      <c r="S94">
        <f t="shared" si="33"/>
        <v>2.4990500000000001E-7</v>
      </c>
      <c r="U94">
        <f t="shared" si="34"/>
        <v>0</v>
      </c>
      <c r="V94">
        <f t="shared" si="35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4.4368829999999999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2.5999999999999994E-3</v>
      </c>
      <c r="K99">
        <f t="shared" ref="K99:K101" si="41">Q18+M18+E18+I18</f>
        <v>3.9770810000000001</v>
      </c>
      <c r="L99">
        <f>3*0.05*(1-0.05)*(1-0.05)*F25+3*0.05*0.05*(1-0.05)*J25+0.05*0.05*0.05*N25+(1-3*0.05*(1-0.05)*(1-0.05)-3*0.05*0.05*(1-0.05)-0.05*0.05*0.05)*B25</f>
        <v>0</v>
      </c>
      <c r="M99">
        <f>Q25+M25+I25+E25</f>
        <v>9.7826880000000003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2.5999999999999999E-3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4.2505509999999997</v>
      </c>
      <c r="I100">
        <f t="shared" si="39"/>
        <v>0</v>
      </c>
      <c r="J100">
        <f t="shared" si="40"/>
        <v>1.5789999999999996E-5</v>
      </c>
      <c r="K100">
        <f t="shared" si="41"/>
        <v>4.0700560000000001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0</v>
      </c>
      <c r="V100">
        <f t="shared" si="45"/>
        <v>1.579E-5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2.0609413749999996E-7</v>
      </c>
      <c r="H101">
        <f t="shared" si="38"/>
        <v>4.3581839999999996</v>
      </c>
      <c r="I101">
        <f t="shared" si="39"/>
        <v>0</v>
      </c>
      <c r="J101">
        <f t="shared" si="40"/>
        <v>1.9219999999999996E-7</v>
      </c>
      <c r="K101">
        <f t="shared" si="41"/>
        <v>4.2764030000000002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2.204181E-7</v>
      </c>
      <c r="U101">
        <f t="shared" si="44"/>
        <v>0</v>
      </c>
      <c r="V101">
        <f t="shared" si="45"/>
        <v>1.9219999999999999E-7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2.5999999999999999E-3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2.5999999999999999E-3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0</v>
      </c>
      <c r="J106">
        <f t="shared" si="49"/>
        <v>1.579E-5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0</v>
      </c>
      <c r="V106">
        <f t="shared" si="53"/>
        <v>1.579E-5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2.5000479999999998E-7</v>
      </c>
      <c r="I107">
        <f t="shared" si="48"/>
        <v>0</v>
      </c>
      <c r="J107">
        <f t="shared" si="49"/>
        <v>1.9219999999999999E-7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2.8025869999999999E-7</v>
      </c>
      <c r="U107">
        <f t="shared" si="52"/>
        <v>0</v>
      </c>
      <c r="V107">
        <f t="shared" si="53"/>
        <v>1.9220000000000001E-7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2.0780440000000002</v>
      </c>
      <c r="I112">
        <f t="shared" ref="I112:I114" si="57">0.05*Y18+(1-0.05)*U18</f>
        <v>0</v>
      </c>
      <c r="J112">
        <f t="shared" ref="J112:J114" si="58">0.05*Z18+(1-0.05)*V18</f>
        <v>2.5999999999999999E-3</v>
      </c>
      <c r="K112">
        <f t="shared" ref="K112:K114" si="59">AA18+W18</f>
        <v>1.9242089999999998</v>
      </c>
      <c r="L112">
        <f>0.05*X25+(1-0.05)*T25</f>
        <v>0</v>
      </c>
      <c r="M112">
        <f>AA25+W25</f>
        <v>4.7680199999999999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0</v>
      </c>
      <c r="V112">
        <f t="shared" ref="V112:V114" si="63">0.1*Z18+(1-0.1)*V18</f>
        <v>2.5999999999999999E-3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2.1079699999999999</v>
      </c>
      <c r="I113">
        <f t="shared" si="57"/>
        <v>0</v>
      </c>
      <c r="J113">
        <f t="shared" si="58"/>
        <v>6.4850000000000004E-5</v>
      </c>
      <c r="K113">
        <f t="shared" si="59"/>
        <v>2.0440079999999998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0</v>
      </c>
      <c r="V113">
        <f t="shared" si="63"/>
        <v>6.4850000000000004E-5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2.1444799999999997</v>
      </c>
      <c r="I114">
        <f t="shared" si="57"/>
        <v>0</v>
      </c>
      <c r="J114">
        <f t="shared" si="58"/>
        <v>4.879999999999999E-6</v>
      </c>
      <c r="K114">
        <f t="shared" si="59"/>
        <v>2.0471330000000001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0</v>
      </c>
      <c r="V114">
        <f t="shared" si="63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0</v>
      </c>
      <c r="J118">
        <f t="shared" ref="J118:J120" si="67">0.2*Z18+(1-0.2)*V18</f>
        <v>2.5999999999999999E-3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0</v>
      </c>
      <c r="V118">
        <f t="shared" ref="V118:V120" si="71">0.3*Z18+(1-0.3)*V18</f>
        <v>2.5999999999999999E-3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0</v>
      </c>
      <c r="J119">
        <f t="shared" si="67"/>
        <v>6.4850000000000004E-5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0</v>
      </c>
      <c r="V119">
        <f t="shared" si="71"/>
        <v>6.4850000000000004E-5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0</v>
      </c>
      <c r="J120">
        <f t="shared" si="67"/>
        <v>4.8800000000000007E-6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0</v>
      </c>
      <c r="V120">
        <f t="shared" si="71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3.0921639999999995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2.5999999999999999E-3</v>
      </c>
      <c r="K125">
        <f t="shared" ref="K125:K127" si="77">AE18+AA18+W18</f>
        <v>2.9083060000000001</v>
      </c>
      <c r="L125">
        <f>(0.05*(1-0.05)+0.05*(1-0.05))*X25+0.05*0.05*AB25+(1-0.05*(1-0.05)-0.05*(1-0.05)-0.05*0.05)*T25</f>
        <v>0</v>
      </c>
      <c r="M125">
        <f>AE25+AA25+W25</f>
        <v>7.1431110000000002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2.6000000000000003E-3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3.1637289999999996</v>
      </c>
      <c r="I126">
        <f t="shared" si="75"/>
        <v>0</v>
      </c>
      <c r="J126">
        <f t="shared" si="76"/>
        <v>6.4850000000000004E-5</v>
      </c>
      <c r="K126">
        <f t="shared" si="77"/>
        <v>3.0594429999999999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0</v>
      </c>
      <c r="V126">
        <f t="shared" si="81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3.2197499999999999</v>
      </c>
      <c r="I127">
        <f t="shared" si="75"/>
        <v>0</v>
      </c>
      <c r="J127">
        <f t="shared" si="76"/>
        <v>4.8799999999999999E-6</v>
      </c>
      <c r="K127">
        <f t="shared" si="77"/>
        <v>3.0960999999999999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0</v>
      </c>
      <c r="V127">
        <f t="shared" si="81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2.5999999999999999E-3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2.5999999999999999E-3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0</v>
      </c>
      <c r="J132">
        <f t="shared" si="85"/>
        <v>6.4850000000000004E-5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0</v>
      </c>
      <c r="V132">
        <f t="shared" si="8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0</v>
      </c>
      <c r="J133">
        <f t="shared" si="85"/>
        <v>4.8799999999999999E-6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0</v>
      </c>
      <c r="V133">
        <f t="shared" si="8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4.3279690000000004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2.5999999999999994E-3</v>
      </c>
      <c r="K138">
        <f t="shared" ref="K138:K140" si="95">AI18+AE18+AA18+W18</f>
        <v>3.9437399999999996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9.4234329999999993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2.5999999999999999E-3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4.265269</v>
      </c>
      <c r="I139">
        <f t="shared" si="93"/>
        <v>0</v>
      </c>
      <c r="J139">
        <f t="shared" si="94"/>
        <v>6.4849999999999991E-5</v>
      </c>
      <c r="K139">
        <f t="shared" si="95"/>
        <v>4.1204340000000004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0</v>
      </c>
      <c r="V139">
        <f t="shared" si="99"/>
        <v>6.4850000000000004E-5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4.3454549999999994</v>
      </c>
      <c r="I140">
        <f t="shared" si="93"/>
        <v>0</v>
      </c>
      <c r="J140">
        <f t="shared" si="94"/>
        <v>4.879999999999999E-6</v>
      </c>
      <c r="K140">
        <f t="shared" si="95"/>
        <v>4.1829359999999998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0</v>
      </c>
      <c r="V140">
        <f t="shared" si="99"/>
        <v>4.8799999999999999E-6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2.5999999999999999E-3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2.5999999999999999E-3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0</v>
      </c>
      <c r="J145">
        <f t="shared" si="103"/>
        <v>6.4850000000000004E-5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0</v>
      </c>
      <c r="V145">
        <f t="shared" si="107"/>
        <v>6.4850000000000004E-5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0</v>
      </c>
      <c r="J146">
        <f t="shared" si="103"/>
        <v>4.8799999999999999E-6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0</v>
      </c>
      <c r="V146">
        <f t="shared" si="107"/>
        <v>4.8799999999999999E-6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2.0662389999999999</v>
      </c>
      <c r="I151">
        <f t="shared" ref="I151:I153" si="111">0.05*G39+(1-0.05)*C39</f>
        <v>0</v>
      </c>
      <c r="J151">
        <f t="shared" ref="J151:J153" si="112">0.05*H39+(1-0.05)*D39</f>
        <v>2.5999999999999999E-3</v>
      </c>
      <c r="K151">
        <f t="shared" ref="K151:K153" si="113">I39+E39</f>
        <v>2.0152909999999999</v>
      </c>
      <c r="L151">
        <f>0.05*F46+(1-0.05)*B46</f>
        <v>9.0999999999999997E-7</v>
      </c>
      <c r="M151">
        <f>I46+E46</f>
        <v>4.8079669999999997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0</v>
      </c>
      <c r="V151">
        <f t="shared" ref="V151:V153" si="117">0.1*H39+(1-0.1)*D39</f>
        <v>2.5999999999999999E-3</v>
      </c>
      <c r="X151">
        <f>0.1*F46+(1-0.1)*B46</f>
        <v>9.1999999999999998E-7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2.1377060000000001</v>
      </c>
      <c r="I152">
        <f t="shared" si="111"/>
        <v>0</v>
      </c>
      <c r="J152">
        <f t="shared" si="112"/>
        <v>1.964E-4</v>
      </c>
      <c r="K152">
        <f t="shared" si="113"/>
        <v>2.0433119999999998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0</v>
      </c>
      <c r="V152">
        <f t="shared" si="117"/>
        <v>1.964E-4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4.0899999999999991E-5</v>
      </c>
      <c r="H153">
        <f t="shared" si="110"/>
        <v>2.159805</v>
      </c>
      <c r="I153">
        <f t="shared" si="111"/>
        <v>0</v>
      </c>
      <c r="J153">
        <f t="shared" si="112"/>
        <v>4.0899999999999991E-5</v>
      </c>
      <c r="K153">
        <f t="shared" si="113"/>
        <v>2.172447</v>
      </c>
      <c r="P153" s="62"/>
      <c r="Q153" t="s">
        <v>39</v>
      </c>
      <c r="R153">
        <f t="shared" si="114"/>
        <v>0</v>
      </c>
      <c r="S153">
        <f t="shared" si="115"/>
        <v>4.0900000000000005E-5</v>
      </c>
      <c r="U153">
        <f t="shared" si="116"/>
        <v>0</v>
      </c>
      <c r="V153">
        <f t="shared" si="117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0</v>
      </c>
      <c r="J157">
        <f t="shared" ref="J157:J159" si="121">0.2*H39+(1-0.2)*D39</f>
        <v>2.5999999999999999E-3</v>
      </c>
      <c r="L157">
        <f>0.2*F46+(1-0.2)*B46</f>
        <v>9.4E-7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0</v>
      </c>
      <c r="V157">
        <f t="shared" ref="V157:V159" si="125">0.3*H39+(1-0.3)*D39</f>
        <v>2.5999999999999999E-3</v>
      </c>
      <c r="X157">
        <f>0.3*F46+(1-0.3)*B46</f>
        <v>9.5999999999999991E-7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0</v>
      </c>
      <c r="J158">
        <f t="shared" si="121"/>
        <v>1.964E-4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0</v>
      </c>
      <c r="V158">
        <f t="shared" si="125"/>
        <v>1.964E-4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4.0899999999999998E-5</v>
      </c>
      <c r="I159">
        <f t="shared" si="120"/>
        <v>0</v>
      </c>
      <c r="J159">
        <f t="shared" si="121"/>
        <v>4.0899999999999998E-5</v>
      </c>
      <c r="P159" s="62"/>
      <c r="Q159" t="s">
        <v>39</v>
      </c>
      <c r="R159">
        <f t="shared" si="122"/>
        <v>0</v>
      </c>
      <c r="S159">
        <f t="shared" si="123"/>
        <v>4.0899999999999991E-5</v>
      </c>
      <c r="U159">
        <f t="shared" si="124"/>
        <v>0</v>
      </c>
      <c r="V159">
        <f t="shared" si="125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3.0893420000000003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2.5999999999999999E-3</v>
      </c>
      <c r="K164">
        <f t="shared" ref="K164:K166" si="131">M39+I39+E39</f>
        <v>3.0152679999999998</v>
      </c>
      <c r="L164">
        <f>(0.05*(1-0.05)+0.05*(1-0.05))*F46+0.05*0.05*J46+(1-0.05*(1-0.05)-0.05*(1-0.05)-0.05*0.05)*B46</f>
        <v>9.1975000000000007E-7</v>
      </c>
      <c r="M164">
        <f>M46+I46+E46</f>
        <v>7.1785879999999995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2.6000000000000003E-3</v>
      </c>
      <c r="X164">
        <f>(0.1*0.9+0.1*0.9)*F46+0.1*0.1*J46+(1-0.1*0.9-0.1*0.9-0.1*0.1)*B46</f>
        <v>9.3900000000000003E-7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3.1997500000000003</v>
      </c>
      <c r="I165">
        <f t="shared" si="129"/>
        <v>0</v>
      </c>
      <c r="J165">
        <f t="shared" si="130"/>
        <v>1.964E-4</v>
      </c>
      <c r="K165">
        <f t="shared" si="131"/>
        <v>3.0776459999999997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0</v>
      </c>
      <c r="V165">
        <f t="shared" si="135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4.0899999999999998E-5</v>
      </c>
      <c r="H166">
        <f t="shared" si="128"/>
        <v>3.3221220000000002</v>
      </c>
      <c r="I166">
        <f t="shared" si="129"/>
        <v>0</v>
      </c>
      <c r="J166">
        <f t="shared" si="130"/>
        <v>4.0899999999999998E-5</v>
      </c>
      <c r="K166">
        <f t="shared" si="131"/>
        <v>3.1952639999999999</v>
      </c>
      <c r="O166" s="66"/>
      <c r="P166" s="62"/>
      <c r="Q166" t="s">
        <v>39</v>
      </c>
      <c r="R166">
        <f t="shared" si="132"/>
        <v>0</v>
      </c>
      <c r="S166">
        <f t="shared" si="133"/>
        <v>4.0900000000000005E-5</v>
      </c>
      <c r="U166">
        <f t="shared" si="134"/>
        <v>0</v>
      </c>
      <c r="V166">
        <f t="shared" si="135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2.5999999999999999E-3</v>
      </c>
      <c r="L170">
        <f>(0.2*0.8+0.2*0.8)*F46+0.2*0.2*J46+(1-0.2*0.8-0.2*0.8-0.2*0.2)*B46</f>
        <v>9.7600000000000006E-7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2.5999999999999999E-3</v>
      </c>
      <c r="X170">
        <f>(0.3*0.7+0.3*0.7)*F46+0.3*0.3*J46+(1-0.3*0.7-0.3*0.7-0.3*0.3)*B46</f>
        <v>1.0110000000000001E-6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0</v>
      </c>
      <c r="J171">
        <f t="shared" si="139"/>
        <v>1.964E-4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0</v>
      </c>
      <c r="V171">
        <f t="shared" si="143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4.0899999999999998E-5</v>
      </c>
      <c r="I172">
        <f t="shared" si="138"/>
        <v>0</v>
      </c>
      <c r="J172">
        <f t="shared" si="139"/>
        <v>4.0899999999999998E-5</v>
      </c>
      <c r="O172" s="66"/>
      <c r="P172" s="62"/>
      <c r="Q172" t="s">
        <v>39</v>
      </c>
      <c r="R172">
        <f t="shared" si="140"/>
        <v>0</v>
      </c>
      <c r="S172">
        <f t="shared" si="141"/>
        <v>4.0900000000000005E-5</v>
      </c>
      <c r="U172">
        <f t="shared" si="142"/>
        <v>0</v>
      </c>
      <c r="V172">
        <f t="shared" si="143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4.1717710000000006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2.5999999999999994E-3</v>
      </c>
      <c r="K177">
        <f t="shared" ref="K177:K179" si="149">Q39+M39+I39+E39</f>
        <v>4.3703400000000006</v>
      </c>
      <c r="L177">
        <f>3*0.05*(1-0.05)*(1-0.05)*F46+3*0.05*0.05*(1-0.05)*J46+0.05*0.05*0.05*N46+(1-3*0.05*(1-0.05)*(1-0.05)-3*0.05*0.05*(1-0.05)-0.05*0.05*0.05)*B46</f>
        <v>9.2936249999999986E-7</v>
      </c>
      <c r="M177">
        <f>Q46+M46+I46+E46</f>
        <v>9.4361300000000004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2.5999999999999999E-3</v>
      </c>
      <c r="X177">
        <f>3*0.1*(1-0.1)*(1-0.1)*F46+3*0.1*0.1*(1-0.1)*J46+0.1*0.1*0.1*N46+(1-3*0.1*(1-0.1)*(1-0.1)-3*0.1*0.1*(1-0.1)-0.1*0.1*0.1)*B46</f>
        <v>9.5789999999999997E-7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4.2735920000000007</v>
      </c>
      <c r="I178">
        <f t="shared" si="147"/>
        <v>0</v>
      </c>
      <c r="J178">
        <f t="shared" si="148"/>
        <v>1.964E-4</v>
      </c>
      <c r="K178">
        <f t="shared" si="149"/>
        <v>4.1611279999999997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0</v>
      </c>
      <c r="V178">
        <f t="shared" si="153"/>
        <v>1.964E-4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4.0899999999999991E-5</v>
      </c>
      <c r="H179">
        <f t="shared" si="146"/>
        <v>4.4198179999999994</v>
      </c>
      <c r="I179">
        <f t="shared" si="147"/>
        <v>0</v>
      </c>
      <c r="J179">
        <f t="shared" si="148"/>
        <v>4.0899999999999991E-5</v>
      </c>
      <c r="K179">
        <f t="shared" si="149"/>
        <v>4.2903980000000006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4.0899999999999998E-5</v>
      </c>
      <c r="U179">
        <f t="shared" si="152"/>
        <v>0</v>
      </c>
      <c r="V179">
        <f t="shared" si="153"/>
        <v>4.0899999999999998E-5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2.5999999999999999E-3</v>
      </c>
      <c r="L183">
        <f>3*0.2*(1-0.2)*(1-0.2)*F46+3*0.2*0.2*(1-0.2)*J46+0.2*0.2*0.2*N46+(1-3*0.2*(1-0.2)*(1-0.2)-3*0.2*0.2*(1-0.2)-0.2*0.2*0.2)*B46</f>
        <v>1.0152E-6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2.5999999999999999E-3</v>
      </c>
      <c r="X183">
        <f>3*0.3*(1-0.3)*(1-0.3)*F46+3*0.3*0.3*(1-0.3)*J46+0.3*0.3*0.3*N46+(1-3*0.3*(1-0.3)*(1-0.3)-3*0.3*0.3*(1-0.3)-0.3*0.3*0.3)*B46</f>
        <v>1.0773E-6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0</v>
      </c>
      <c r="J184">
        <f t="shared" si="157"/>
        <v>1.964E-4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0</v>
      </c>
      <c r="V184">
        <f t="shared" si="161"/>
        <v>1.9640000000000003E-4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4.0899999999999991E-5</v>
      </c>
      <c r="I185">
        <f t="shared" si="156"/>
        <v>0</v>
      </c>
      <c r="J185">
        <f t="shared" si="157"/>
        <v>4.0899999999999991E-5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4.0899999999999998E-5</v>
      </c>
      <c r="U185">
        <f t="shared" si="160"/>
        <v>0</v>
      </c>
      <c r="V185">
        <f t="shared" si="161"/>
        <v>4.0899999999999998E-5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2.0511699999999999</v>
      </c>
      <c r="I190">
        <f t="shared" ref="I190:I192" si="165">0.05*Y39+(1-0.05)*U39</f>
        <v>0</v>
      </c>
      <c r="J190">
        <f t="shared" ref="J190:J192" si="166">0.05*Z39+(1-0.05)*V39</f>
        <v>2.5999999999999999E-3</v>
      </c>
      <c r="K190">
        <f t="shared" ref="K190:K192" si="167">AA39+W39</f>
        <v>1.9838010000000001</v>
      </c>
      <c r="L190">
        <f>0.05*X46+(1-0.05)*T46</f>
        <v>2.1929999999999998E-5</v>
      </c>
      <c r="M190">
        <f>AA46+W46</f>
        <v>4.8099539999999994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0</v>
      </c>
      <c r="V190">
        <f t="shared" ref="V190:V192" si="171">0.1*Z39+(1-0.1)*V39</f>
        <v>2.5999999999999999E-3</v>
      </c>
      <c r="X190">
        <f>0.1*X46+(1-0.1)*T46</f>
        <v>2.2160000000000001E-5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2.0916950000000001</v>
      </c>
      <c r="I191">
        <f t="shared" si="165"/>
        <v>0</v>
      </c>
      <c r="J191">
        <f t="shared" si="166"/>
        <v>5.0279999999999997E-4</v>
      </c>
      <c r="K191">
        <f t="shared" si="167"/>
        <v>2.0104419999999998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0</v>
      </c>
      <c r="V191">
        <f t="shared" si="171"/>
        <v>5.0279999999999997E-4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2.0459999999999999E-4</v>
      </c>
      <c r="H192">
        <f t="shared" si="164"/>
        <v>2.1267829999999996</v>
      </c>
      <c r="I192">
        <f t="shared" si="165"/>
        <v>0</v>
      </c>
      <c r="J192">
        <f t="shared" si="166"/>
        <v>2.0459999999999999E-4</v>
      </c>
      <c r="K192">
        <f t="shared" si="167"/>
        <v>2.0258630000000002</v>
      </c>
      <c r="P192" s="62"/>
      <c r="Q192" t="s">
        <v>39</v>
      </c>
      <c r="R192">
        <f t="shared" si="168"/>
        <v>0</v>
      </c>
      <c r="S192">
        <f t="shared" si="169"/>
        <v>2.0460000000000001E-4</v>
      </c>
      <c r="U192">
        <f t="shared" si="170"/>
        <v>0</v>
      </c>
      <c r="V192">
        <f t="shared" si="171"/>
        <v>2.0460000000000001E-4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0</v>
      </c>
      <c r="J196">
        <f t="shared" ref="J196:J198" si="175">0.2*Z39+(1-0.2)*V39</f>
        <v>2.5999999999999999E-3</v>
      </c>
      <c r="L196">
        <f>0.2*X46+(1-0.2)*T46</f>
        <v>2.262E-5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0</v>
      </c>
      <c r="V196">
        <f t="shared" ref="V196:V198" si="179">0.3*Z39+(1-0.3)*V39</f>
        <v>2.5999999999999999E-3</v>
      </c>
      <c r="X196">
        <f>0.3*X46+(1-0.3)*T46</f>
        <v>2.3079999999999996E-5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0</v>
      </c>
      <c r="J197">
        <f t="shared" si="175"/>
        <v>5.0279999999999997E-4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0</v>
      </c>
      <c r="V197">
        <f t="shared" si="179"/>
        <v>5.0279999999999997E-4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2.0460000000000004E-4</v>
      </c>
      <c r="I198">
        <f t="shared" si="174"/>
        <v>0</v>
      </c>
      <c r="J198">
        <f t="shared" si="175"/>
        <v>2.0460000000000004E-4</v>
      </c>
      <c r="P198" s="62"/>
      <c r="Q198" t="s">
        <v>39</v>
      </c>
      <c r="R198">
        <f t="shared" si="176"/>
        <v>0</v>
      </c>
      <c r="S198">
        <f t="shared" si="177"/>
        <v>2.0459999999999999E-4</v>
      </c>
      <c r="U198">
        <f t="shared" si="178"/>
        <v>0</v>
      </c>
      <c r="V198">
        <f t="shared" si="179"/>
        <v>2.0459999999999999E-4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3.0589620000000002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2.5999999999999999E-3</v>
      </c>
      <c r="K203">
        <f>AE39+AA39+W39</f>
        <v>2.9534320000000003</v>
      </c>
      <c r="L203">
        <f>(0.05*(1-0.05)+0.05*(1-0.05))*X46+0.05*0.05*AB46+(1-0.05*(1-0.05)-0.05*(1-0.05)-0.05*0.05)*T46</f>
        <v>2.2160250000000002E-5</v>
      </c>
      <c r="M203">
        <f>AE46+AA46+W46</f>
        <v>7.2116019999999992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2.6000000000000003E-3</v>
      </c>
      <c r="X203">
        <f>(0.1*0.9+0.1*0.9)*X46+0.1*0.1*AB46+(1-0.1*0.9-0.1*0.9-0.1*0.1)*T46</f>
        <v>2.2621000000000002E-5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3.143675</v>
      </c>
      <c r="I204">
        <f t="shared" si="183"/>
        <v>0</v>
      </c>
      <c r="J204">
        <f t="shared" si="184"/>
        <v>5.0279999999999997E-4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0</v>
      </c>
      <c r="V204">
        <f t="shared" si="188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2.0460000000000004E-4</v>
      </c>
      <c r="H205">
        <f t="shared" si="182"/>
        <v>3.1839659999999999</v>
      </c>
      <c r="I205">
        <f t="shared" si="183"/>
        <v>0</v>
      </c>
      <c r="J205">
        <f t="shared" si="184"/>
        <v>2.0460000000000004E-4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2.0460000000000004E-4</v>
      </c>
      <c r="U205">
        <f t="shared" si="187"/>
        <v>0</v>
      </c>
      <c r="V205">
        <f t="shared" si="188"/>
        <v>2.0460000000000004E-4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2.5999999999999999E-3</v>
      </c>
      <c r="L209">
        <f>(0.2*0.8+0.2*0.8)*X46+0.2*0.2*AB46+(1-0.2*0.8-0.2*0.8-0.2*0.2)*T46</f>
        <v>2.3543999999999997E-5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2.5999999999999999E-3</v>
      </c>
      <c r="X209">
        <f>(0.3*0.7+0.3*0.7)*X46+0.3*0.3*AB46+(1-0.3*0.7-0.3*0.7-0.3*0.3)*T46</f>
        <v>2.4468999999999999E-5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0</v>
      </c>
      <c r="J210">
        <f t="shared" si="192"/>
        <v>5.0279999999999997E-4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0</v>
      </c>
      <c r="V210">
        <f t="shared" si="196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2.0460000000000001E-4</v>
      </c>
      <c r="I211">
        <f t="shared" si="191"/>
        <v>0</v>
      </c>
      <c r="J211">
        <f t="shared" si="192"/>
        <v>2.0460000000000001E-4</v>
      </c>
      <c r="O211" s="66"/>
      <c r="P211" s="62"/>
      <c r="Q211" t="s">
        <v>39</v>
      </c>
      <c r="R211">
        <f t="shared" si="193"/>
        <v>0</v>
      </c>
      <c r="S211">
        <f t="shared" si="194"/>
        <v>2.0460000000000004E-4</v>
      </c>
      <c r="U211">
        <f t="shared" si="195"/>
        <v>0</v>
      </c>
      <c r="V211">
        <f t="shared" si="196"/>
        <v>2.0460000000000004E-4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4.1526569999999996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2.5999999999999994E-3</v>
      </c>
      <c r="K216">
        <f t="shared" ref="K216:K218" si="202">AI39+AE39+AA39+W39</f>
        <v>4.0027380000000008</v>
      </c>
      <c r="L216">
        <f>3*0.05*(1-0.05)*(1-0.05)*X46+3*0.05*0.05*(1-0.05)*AB46+0.05*0.05*0.05*AF46+(1-3*0.05*(1-0.05)*(1-0.05)-3*0.05*0.05*(1-0.05)-0.05*0.05*0.05)*T46</f>
        <v>2.2390287499999997E-5</v>
      </c>
      <c r="M216">
        <f>AI46+AE46+AA46+W46</f>
        <v>9.5350929999999998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2.5999999999999999E-3</v>
      </c>
      <c r="X216">
        <f>3*0.1*(1-0.1)*(1-0.1)*X46+3*0.1*0.1*(1-0.1)*AB46+0.1*0.1*0.1*AF46+(1-3*0.1*(1-0.1)*(1-0.1)-3*0.1*0.1*(1-0.1)-0.1*0.1*0.1)*T46</f>
        <v>2.3079299999999998E-5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4.2123089999999994</v>
      </c>
      <c r="I217">
        <f t="shared" si="200"/>
        <v>0</v>
      </c>
      <c r="J217">
        <f t="shared" si="201"/>
        <v>5.0279999999999997E-4</v>
      </c>
      <c r="K217">
        <f t="shared" si="202"/>
        <v>4.1265559999999999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0</v>
      </c>
      <c r="V217">
        <f t="shared" si="206"/>
        <v>5.0279999999999997E-4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2.0459999999999999E-4</v>
      </c>
      <c r="H218">
        <f t="shared" si="199"/>
        <v>4.4487140000000007</v>
      </c>
      <c r="I218">
        <f t="shared" si="200"/>
        <v>0</v>
      </c>
      <c r="J218">
        <f t="shared" si="201"/>
        <v>2.0459999999999999E-4</v>
      </c>
      <c r="K218">
        <f t="shared" si="202"/>
        <v>4.1066009999999995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2.0460000000000001E-4</v>
      </c>
      <c r="U218">
        <f t="shared" si="205"/>
        <v>0</v>
      </c>
      <c r="V218">
        <f t="shared" si="206"/>
        <v>2.0460000000000001E-4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2.5999999999999999E-3</v>
      </c>
      <c r="L222">
        <f>3*0.2*(1-0.2)*(1-0.2)*X46+3*0.2*0.2*(1-0.2)*AB46+0.2*0.2*0.2*AF46+(1-3*0.2*(1-0.2)*(1-0.2)-3*0.2*0.2*(1-0.2)-0.2*0.2*0.2)*T46</f>
        <v>2.4442400000000002E-5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2.5999999999999999E-3</v>
      </c>
      <c r="X222">
        <f>3*0.3*(1-0.3)*(1-0.3)*X46+3*0.3*0.3*(1-0.3)*AB46+0.3*0.3*0.3*AF46+(1-3*0.3*(1-0.3)*(1-0.3)-3*0.3*0.3*(1-0.3)-0.3*0.3*0.3)*T46</f>
        <v>2.5767099999999999E-5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0</v>
      </c>
      <c r="J223">
        <f t="shared" si="210"/>
        <v>5.0279999999999997E-4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0</v>
      </c>
      <c r="V223">
        <f t="shared" si="214"/>
        <v>5.0279999999999997E-4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2.0460000000000001E-4</v>
      </c>
      <c r="I224">
        <f t="shared" si="209"/>
        <v>0</v>
      </c>
      <c r="J224">
        <f t="shared" si="210"/>
        <v>2.0460000000000001E-4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2.0460000000000004E-4</v>
      </c>
      <c r="U224">
        <f t="shared" si="213"/>
        <v>0</v>
      </c>
      <c r="V224">
        <f t="shared" si="214"/>
        <v>2.0460000000000004E-4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2.0475690000000002</v>
      </c>
      <c r="I229">
        <f t="shared" ref="I229:I231" si="218">0.05*G59+(1-0.05)*C59</f>
        <v>0</v>
      </c>
      <c r="J229">
        <f t="shared" ref="J229:J231" si="219">0.05*H59+(1-0.05)*D59</f>
        <v>2.5999999999999999E-3</v>
      </c>
      <c r="K229">
        <f t="shared" ref="K229:K231" si="220">I59+E59</f>
        <v>1.856754</v>
      </c>
      <c r="L229">
        <f>0.05*G66+(1-0.05)*B66</f>
        <v>3.5241999999999999E-4</v>
      </c>
      <c r="M229">
        <f>I66+E66</f>
        <v>4.7583079999999995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0</v>
      </c>
      <c r="V229">
        <f t="shared" ref="V229:V231" si="224">0.1*H59+(1-0.1)*D59</f>
        <v>2.5999999999999999E-3</v>
      </c>
      <c r="X229">
        <f>0.1*G66+(1-0.1)*B66</f>
        <v>3.5414000000000002E-4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2.1340500000000002</v>
      </c>
      <c r="I230">
        <f t="shared" si="218"/>
        <v>0</v>
      </c>
      <c r="J230">
        <f t="shared" si="219"/>
        <v>1.2999999999999999E-3</v>
      </c>
      <c r="K230">
        <f t="shared" si="220"/>
        <v>1.9988440000000001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0</v>
      </c>
      <c r="V230">
        <f t="shared" si="224"/>
        <v>1.2999999999999999E-3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8.2279500000000008E-4</v>
      </c>
      <c r="H231">
        <f t="shared" si="217"/>
        <v>2.1086179999999999</v>
      </c>
      <c r="I231">
        <f t="shared" si="218"/>
        <v>0</v>
      </c>
      <c r="J231">
        <f t="shared" si="219"/>
        <v>8.1968000000000004E-4</v>
      </c>
      <c r="K231">
        <f t="shared" si="220"/>
        <v>2.0303740000000001</v>
      </c>
      <c r="P231" s="62"/>
      <c r="Q231" t="s">
        <v>39</v>
      </c>
      <c r="R231">
        <f t="shared" si="221"/>
        <v>0</v>
      </c>
      <c r="S231">
        <f t="shared" si="222"/>
        <v>8.2589000000000002E-4</v>
      </c>
      <c r="U231">
        <f t="shared" si="223"/>
        <v>0</v>
      </c>
      <c r="V231">
        <f t="shared" si="224"/>
        <v>8.1966000000000005E-4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0</v>
      </c>
      <c r="J235">
        <f t="shared" ref="J235:J237" si="228">0.2*H59+(1-0.2)*D59</f>
        <v>2.5999999999999999E-3</v>
      </c>
      <c r="L235">
        <f>0.2*G66+(1-0.2)*B66</f>
        <v>3.5758000000000003E-4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0</v>
      </c>
      <c r="V235">
        <f t="shared" ref="V235:V237" si="232">0.3*H59+(1-0.3)*D59</f>
        <v>2.5999999999999999E-3</v>
      </c>
      <c r="X235">
        <f>0.3*G66+(1-0.3)*B66</f>
        <v>3.6101999999999998E-4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0</v>
      </c>
      <c r="J236">
        <f t="shared" si="228"/>
        <v>1.2999999999999999E-3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0</v>
      </c>
      <c r="V236">
        <f t="shared" si="232"/>
        <v>1.2999999999999999E-3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8.3208000000000002E-4</v>
      </c>
      <c r="I237">
        <f t="shared" si="227"/>
        <v>0</v>
      </c>
      <c r="J237">
        <f t="shared" si="228"/>
        <v>8.1962000000000007E-4</v>
      </c>
      <c r="P237" s="62"/>
      <c r="Q237" t="s">
        <v>39</v>
      </c>
      <c r="R237">
        <f t="shared" si="229"/>
        <v>0</v>
      </c>
      <c r="S237">
        <f t="shared" si="230"/>
        <v>8.3827000000000001E-4</v>
      </c>
      <c r="U237">
        <f t="shared" si="231"/>
        <v>0</v>
      </c>
      <c r="V237">
        <f t="shared" si="232"/>
        <v>8.1958000000000009E-4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3.085655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2.5999999999999999E-3</v>
      </c>
      <c r="K242">
        <f t="shared" ref="K242:K244" si="238">M59+I59+E59</f>
        <v>2.8625449999999999</v>
      </c>
      <c r="L242">
        <f>(0.05*(1-0.05)+0.05*(1-0.05))*G66+0.05*0.05*J66+(1-0.05*(1-0.05)-0.05*(1-0.05)-0.05*0.05)*B66</f>
        <v>3.5411475000000003E-4</v>
      </c>
      <c r="M242">
        <f>M66+I66+E66</f>
        <v>7.1377269999999999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2.6000000000000003E-3</v>
      </c>
      <c r="X242">
        <f>(0.1*0.9+0.1*0.9)*G66+0.1*0.1*J66+(1-0.1*0.9-0.1*0.9-0.1*0.1)*B66</f>
        <v>3.5747900000000006E-4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3.18893</v>
      </c>
      <c r="I243">
        <f t="shared" si="236"/>
        <v>0</v>
      </c>
      <c r="J243">
        <f t="shared" si="237"/>
        <v>1.2999999999999999E-3</v>
      </c>
      <c r="K243">
        <f t="shared" si="238"/>
        <v>2.9877400000000001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0</v>
      </c>
      <c r="V243">
        <f t="shared" si="242"/>
        <v>1.3000000000000002E-3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8.2573525000000005E-4</v>
      </c>
      <c r="H244">
        <f t="shared" si="235"/>
        <v>3.1781910000000004</v>
      </c>
      <c r="I244">
        <f t="shared" si="236"/>
        <v>0</v>
      </c>
      <c r="J244">
        <f t="shared" si="237"/>
        <v>8.1967750000000005E-4</v>
      </c>
      <c r="K244">
        <f t="shared" si="238"/>
        <v>3.0762009999999997</v>
      </c>
      <c r="O244" s="66"/>
      <c r="P244" s="62"/>
      <c r="Q244" t="s">
        <v>39</v>
      </c>
      <c r="R244">
        <f t="shared" si="239"/>
        <v>0</v>
      </c>
      <c r="S244">
        <f t="shared" si="240"/>
        <v>8.3146100000000014E-4</v>
      </c>
      <c r="U244">
        <f t="shared" si="241"/>
        <v>0</v>
      </c>
      <c r="V244">
        <f t="shared" si="242"/>
        <v>8.1969000000000009E-4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2.5999999999999999E-3</v>
      </c>
      <c r="L248">
        <f>(0.2*0.8+0.2*0.8)*G66+0.2*0.2*J66+(1-0.2*0.8-0.2*0.8-0.2*0.2)*B66</f>
        <v>3.6405599999999997E-4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2.5999999999999999E-3</v>
      </c>
      <c r="X248">
        <f>(0.3*0.7+0.3*0.7)*G66+0.3*0.3*J66+(1-0.3*0.7-0.3*0.7-0.3*0.3)*B66</f>
        <v>3.7043100000000006E-4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0</v>
      </c>
      <c r="J249">
        <f t="shared" si="246"/>
        <v>1.2999999999999999E-3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0</v>
      </c>
      <c r="V249">
        <f t="shared" si="250"/>
        <v>1.2999999999999999E-3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8.4198400000000005E-4</v>
      </c>
      <c r="I250">
        <f t="shared" si="245"/>
        <v>0</v>
      </c>
      <c r="J250">
        <f t="shared" si="246"/>
        <v>8.1981999999999997E-4</v>
      </c>
      <c r="O250" s="66"/>
      <c r="P250" s="62"/>
      <c r="Q250" t="s">
        <v>39</v>
      </c>
      <c r="R250">
        <f t="shared" si="247"/>
        <v>0</v>
      </c>
      <c r="S250">
        <f t="shared" si="248"/>
        <v>8.5126900000000009E-4</v>
      </c>
      <c r="U250">
        <f t="shared" si="249"/>
        <v>0</v>
      </c>
      <c r="V250">
        <f t="shared" si="250"/>
        <v>8.200900000000001E-4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4.1797070000000005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2.5999999999999994E-3</v>
      </c>
      <c r="K255">
        <f t="shared" ref="K255:K257" si="256">Q59+M59+I59+E59</f>
        <v>3.887054</v>
      </c>
      <c r="L255">
        <f>3*0.05*(1-0.05)*(1-0.05)*G66+3*0.05*0.05*(1-0.05)*J66+0.05*0.05*0.05*N66+(1-3*0.05*(1-0.05)*(1-0.05)-3*0.05*0.05*(1-0.05)-0.05*0.05*0.05)*B66</f>
        <v>3.5578753750000001E-4</v>
      </c>
      <c r="M255">
        <f>Q66+M66+I66+E66</f>
        <v>9.4318629999999999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2.5999999999999999E-3</v>
      </c>
      <c r="X255">
        <f>3*0.1*(1-0.1)*(1-0.1)*G66+3*0.1*0.1*(1-0.1)*J66+0.1*0.1*0.1*N66+(1-3*0.1*(1-0.1)*(1-0.1)-3*0.1*0.1*(1-0.1)-0.1*0.1*0.1)*B66</f>
        <v>3.6074329999999995E-4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4.2785349999999998</v>
      </c>
      <c r="I256">
        <f t="shared" si="254"/>
        <v>0</v>
      </c>
      <c r="J256">
        <f t="shared" si="255"/>
        <v>1.2999999999999997E-3</v>
      </c>
      <c r="K256">
        <f t="shared" si="256"/>
        <v>4.4623249999999999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0</v>
      </c>
      <c r="V256">
        <f t="shared" si="260"/>
        <v>1.2999999999999999E-3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8.2852848749999993E-4</v>
      </c>
      <c r="H257">
        <f t="shared" si="253"/>
        <v>4.323424000000001</v>
      </c>
      <c r="I257">
        <f t="shared" si="254"/>
        <v>0</v>
      </c>
      <c r="J257">
        <f t="shared" si="255"/>
        <v>8.1969321249999994E-4</v>
      </c>
      <c r="K257">
        <f t="shared" si="256"/>
        <v>4.2003439999999994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8.3647490000000001E-4</v>
      </c>
      <c r="U257">
        <f t="shared" si="259"/>
        <v>0</v>
      </c>
      <c r="V257">
        <f t="shared" si="260"/>
        <v>8.1979570000000003E-4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2.5999999999999999E-3</v>
      </c>
      <c r="L261">
        <f>3*0.2*(1-0.2)*(1-0.2)*G66+3*0.2*0.2*(1-0.2)*J66+0.2*0.2*0.2*N66+(1-3*0.2*(1-0.2)*(1-0.2)-3*0.2*0.2*(1-0.2)-0.2*0.2*0.2)*B66</f>
        <v>3.7033840000000003E-4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2.5999999999999999E-3</v>
      </c>
      <c r="X261">
        <f>3*0.3*(1-0.3)*(1-0.3)*G66+3*0.3*0.3*(1-0.3)*J66+0.3*0.3*0.3*N66+(1-3*0.3*(1-0.3)*(1-0.3)-3*0.3*0.3*(1-0.3)-0.3*0.3*0.3)*B66</f>
        <v>3.7964310000000002E-4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0</v>
      </c>
      <c r="J262">
        <f t="shared" si="264"/>
        <v>1.2999999999999999E-3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0</v>
      </c>
      <c r="V262">
        <f t="shared" si="268"/>
        <v>1.2999999999999999E-3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8.4990719999999986E-4</v>
      </c>
      <c r="I263">
        <f t="shared" si="263"/>
        <v>0</v>
      </c>
      <c r="J263">
        <f t="shared" si="264"/>
        <v>8.2034559999999998E-4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8.6036830000000013E-4</v>
      </c>
      <c r="U263">
        <f t="shared" si="267"/>
        <v>0</v>
      </c>
      <c r="V263">
        <f t="shared" si="268"/>
        <v>8.2138390000000006E-4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A157-AC24-43C7-A1AC-C45DABF8679C}">
  <dimension ref="A1:AI263"/>
  <sheetViews>
    <sheetView topLeftCell="A21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7" max="7" width="13.6640625" customWidth="1"/>
    <col min="8" max="8" width="13.21875" customWidth="1"/>
    <col min="9" max="9" width="12.44140625" customWidth="1"/>
    <col min="12" max="12" width="11.5546875" customWidth="1"/>
    <col min="19" max="19" width="12.21875" customWidth="1"/>
    <col min="23" max="23" width="13.33203125" customWidth="1"/>
    <col min="27" max="27" width="13.44140625" customWidth="1"/>
    <col min="29" max="29" width="16.77734375" customWidth="1"/>
    <col min="33" max="33" width="17.5546875" customWidth="1"/>
    <col min="37" max="37" width="12.88671875" customWidth="1"/>
    <col min="41" max="41" width="15.5546875" customWidth="1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6" t="s">
        <v>11</v>
      </c>
      <c r="O8" s="76"/>
      <c r="P8" s="76"/>
      <c r="Q8" s="76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62</v>
      </c>
      <c r="C9" s="70"/>
      <c r="D9" s="70"/>
      <c r="E9" s="70"/>
      <c r="F9" s="70" t="s">
        <v>63</v>
      </c>
      <c r="G9" s="70"/>
      <c r="H9" s="70"/>
      <c r="I9" s="70"/>
      <c r="J9" s="70" t="s">
        <v>64</v>
      </c>
      <c r="K9" s="70"/>
      <c r="L9" s="70"/>
      <c r="M9" s="70"/>
      <c r="N9" s="76" t="s">
        <v>65</v>
      </c>
      <c r="O9" s="76"/>
      <c r="P9" s="76"/>
      <c r="Q9" s="76"/>
      <c r="S9" s="63" t="s">
        <v>12</v>
      </c>
      <c r="T9" s="70" t="s">
        <v>62</v>
      </c>
      <c r="U9" s="70"/>
      <c r="V9" s="70"/>
      <c r="W9" s="70"/>
      <c r="X9" s="70" t="s">
        <v>63</v>
      </c>
      <c r="Y9" s="70"/>
      <c r="Z9" s="70"/>
      <c r="AA9" s="70"/>
      <c r="AB9" s="70" t="s">
        <v>64</v>
      </c>
      <c r="AC9" s="70"/>
      <c r="AD9" s="70"/>
      <c r="AE9" s="70"/>
      <c r="AF9" s="73" t="s">
        <v>65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43"/>
      <c r="O10" s="43" t="s">
        <v>17</v>
      </c>
      <c r="P10" s="43" t="s">
        <v>18</v>
      </c>
      <c r="Q10" s="43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1.0639540000000001</v>
      </c>
      <c r="F11" t="s">
        <v>20</v>
      </c>
      <c r="G11">
        <v>0</v>
      </c>
      <c r="H11">
        <v>2.5999999999999999E-3</v>
      </c>
      <c r="I11">
        <v>1.069499</v>
      </c>
      <c r="J11" t="s">
        <v>20</v>
      </c>
      <c r="K11">
        <v>0</v>
      </c>
      <c r="L11">
        <v>2.5999999999999999E-3</v>
      </c>
      <c r="M11">
        <v>0.861317</v>
      </c>
      <c r="N11" s="43" t="s">
        <v>20</v>
      </c>
      <c r="O11" s="43">
        <v>0</v>
      </c>
      <c r="P11" s="43">
        <v>2.5999999999999999E-3</v>
      </c>
      <c r="Q11" s="43">
        <v>1.7835620000000001</v>
      </c>
      <c r="S11" s="63"/>
      <c r="T11" t="s">
        <v>20</v>
      </c>
      <c r="U11">
        <v>0</v>
      </c>
      <c r="V11">
        <v>2.5999999999999999E-3</v>
      </c>
      <c r="W11">
        <v>1.063159</v>
      </c>
      <c r="X11" t="s">
        <v>20</v>
      </c>
      <c r="Y11">
        <v>0</v>
      </c>
      <c r="Z11">
        <v>2.5999999999999999E-3</v>
      </c>
      <c r="AA11">
        <v>0.99431599999999998</v>
      </c>
      <c r="AB11" t="s">
        <v>20</v>
      </c>
      <c r="AC11">
        <v>0</v>
      </c>
      <c r="AD11">
        <v>2.5999999999999999E-3</v>
      </c>
      <c r="AE11">
        <v>1.024251</v>
      </c>
      <c r="AF11" s="32" t="s">
        <v>20</v>
      </c>
      <c r="AG11" s="32">
        <v>0</v>
      </c>
      <c r="AH11" s="32">
        <v>2.5999999999999999E-3</v>
      </c>
      <c r="AI11" s="32">
        <v>1.067291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1.1019239999999999</v>
      </c>
      <c r="F12" t="s">
        <v>21</v>
      </c>
      <c r="G12">
        <v>0</v>
      </c>
      <c r="H12">
        <v>1.579E-5</v>
      </c>
      <c r="I12">
        <v>1.097669</v>
      </c>
      <c r="J12" t="s">
        <v>21</v>
      </c>
      <c r="K12">
        <v>0</v>
      </c>
      <c r="L12">
        <v>1.579E-5</v>
      </c>
      <c r="M12">
        <v>0.904891</v>
      </c>
      <c r="N12" s="43" t="s">
        <v>21</v>
      </c>
      <c r="O12" s="43">
        <v>0</v>
      </c>
      <c r="P12" s="43">
        <v>1.579E-5</v>
      </c>
      <c r="Q12" s="43">
        <v>1.128409</v>
      </c>
      <c r="S12" s="63"/>
      <c r="T12" t="s">
        <v>21</v>
      </c>
      <c r="U12">
        <v>0</v>
      </c>
      <c r="V12">
        <v>6.4850000000000004E-5</v>
      </c>
      <c r="W12">
        <v>1.094536</v>
      </c>
      <c r="X12" t="s">
        <v>21</v>
      </c>
      <c r="Y12">
        <v>0</v>
      </c>
      <c r="Z12">
        <v>6.4850000000000004E-5</v>
      </c>
      <c r="AA12">
        <v>1.0974390000000001</v>
      </c>
      <c r="AB12" t="s">
        <v>21</v>
      </c>
      <c r="AC12">
        <v>0</v>
      </c>
      <c r="AD12">
        <v>6.4850000000000004E-5</v>
      </c>
      <c r="AE12">
        <v>1.094463</v>
      </c>
      <c r="AF12" s="32" t="s">
        <v>21</v>
      </c>
      <c r="AG12" s="32">
        <v>0</v>
      </c>
      <c r="AH12" s="32">
        <v>6.4850000000000004E-5</v>
      </c>
      <c r="AI12" s="32">
        <v>1.1106940000000001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1.1087</v>
      </c>
      <c r="F13" t="s">
        <v>22</v>
      </c>
      <c r="G13">
        <v>0</v>
      </c>
      <c r="H13">
        <v>2.5590000000000001E-7</v>
      </c>
      <c r="I13">
        <v>1.1568430000000001</v>
      </c>
      <c r="J13" t="s">
        <v>22</v>
      </c>
      <c r="K13">
        <v>0</v>
      </c>
      <c r="L13">
        <v>3.3570000000000002E-7</v>
      </c>
      <c r="M13">
        <v>1.1163069999999999</v>
      </c>
      <c r="N13" s="43" t="s">
        <v>22</v>
      </c>
      <c r="O13" s="43">
        <v>0</v>
      </c>
      <c r="P13" s="43">
        <v>4.2220000000000001E-7</v>
      </c>
      <c r="Q13" s="43">
        <v>1.153322</v>
      </c>
      <c r="S13" s="63"/>
      <c r="T13" t="s">
        <v>22</v>
      </c>
      <c r="U13">
        <v>0</v>
      </c>
      <c r="V13">
        <v>4.8799999999999999E-6</v>
      </c>
      <c r="W13">
        <v>1.1166860000000001</v>
      </c>
      <c r="X13" t="s">
        <v>22</v>
      </c>
      <c r="Y13">
        <v>0</v>
      </c>
      <c r="Z13">
        <v>4.8799999999999999E-6</v>
      </c>
      <c r="AA13">
        <v>1.11978</v>
      </c>
      <c r="AB13" t="s">
        <v>22</v>
      </c>
      <c r="AC13">
        <v>0</v>
      </c>
      <c r="AD13">
        <v>4.8799999999999999E-6</v>
      </c>
      <c r="AE13">
        <v>1.114846</v>
      </c>
      <c r="AF13" s="32" t="s">
        <v>22</v>
      </c>
      <c r="AG13" s="32">
        <v>0</v>
      </c>
      <c r="AH13" s="32">
        <v>4.8799999999999999E-6</v>
      </c>
      <c r="AI13" s="32">
        <v>1.1607000000000001</v>
      </c>
    </row>
    <row r="14" spans="1:35" x14ac:dyDescent="0.25">
      <c r="N14" s="43"/>
      <c r="O14" s="43"/>
      <c r="P14" s="43"/>
      <c r="Q14" s="43"/>
      <c r="AF14" s="32"/>
      <c r="AG14" s="32"/>
      <c r="AH14" s="32"/>
      <c r="AI14" s="32"/>
    </row>
    <row r="15" spans="1:35" x14ac:dyDescent="0.25">
      <c r="N15" s="43"/>
      <c r="O15" s="43"/>
      <c r="P15" s="43"/>
      <c r="Q15" s="43"/>
      <c r="AF15" s="32"/>
      <c r="AG15" s="32"/>
      <c r="AH15" s="32"/>
      <c r="AI15" s="32"/>
    </row>
    <row r="16" spans="1:35" x14ac:dyDescent="0.25">
      <c r="A16" s="64" t="s">
        <v>23</v>
      </c>
      <c r="B16" s="70" t="s">
        <v>62</v>
      </c>
      <c r="C16" s="70"/>
      <c r="D16" s="70"/>
      <c r="E16" s="70"/>
      <c r="F16" s="70" t="s">
        <v>63</v>
      </c>
      <c r="G16" s="70"/>
      <c r="H16" s="70"/>
      <c r="I16" s="70"/>
      <c r="J16" s="70" t="s">
        <v>64</v>
      </c>
      <c r="K16" s="70"/>
      <c r="L16" s="70"/>
      <c r="M16" s="70"/>
      <c r="N16" s="76" t="s">
        <v>65</v>
      </c>
      <c r="O16" s="76"/>
      <c r="P16" s="76"/>
      <c r="Q16" s="76"/>
      <c r="S16" s="64" t="s">
        <v>23</v>
      </c>
      <c r="T16" s="70" t="s">
        <v>62</v>
      </c>
      <c r="U16" s="70"/>
      <c r="V16" s="70"/>
      <c r="W16" s="70"/>
      <c r="X16" s="70" t="s">
        <v>63</v>
      </c>
      <c r="Y16" s="70"/>
      <c r="Z16" s="70"/>
      <c r="AA16" s="70"/>
      <c r="AB16" s="70" t="s">
        <v>64</v>
      </c>
      <c r="AC16" s="70"/>
      <c r="AD16" s="70"/>
      <c r="AE16" s="70"/>
      <c r="AF16" s="73" t="s">
        <v>65</v>
      </c>
      <c r="AG16" s="73"/>
      <c r="AH16" s="73"/>
      <c r="AI16" s="73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43"/>
      <c r="O17" s="43" t="s">
        <v>17</v>
      </c>
      <c r="P17" s="43" t="s">
        <v>18</v>
      </c>
      <c r="Q17" s="43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32"/>
      <c r="AG17" s="32" t="s">
        <v>17</v>
      </c>
      <c r="AH17" s="32" t="s">
        <v>18</v>
      </c>
      <c r="AI17" s="32" t="s">
        <v>19</v>
      </c>
    </row>
    <row r="18" spans="1:35" x14ac:dyDescent="0.25">
      <c r="A18" s="64"/>
      <c r="B18" t="s">
        <v>20</v>
      </c>
      <c r="C18">
        <v>0</v>
      </c>
      <c r="D18">
        <v>2.5999999999999999E-3</v>
      </c>
      <c r="E18">
        <v>1.5094369999999999</v>
      </c>
      <c r="F18" t="s">
        <v>20</v>
      </c>
      <c r="G18">
        <v>0</v>
      </c>
      <c r="H18">
        <v>2.5999999999999999E-3</v>
      </c>
      <c r="I18">
        <v>1.0658129999999999</v>
      </c>
      <c r="J18" t="s">
        <v>20</v>
      </c>
      <c r="K18">
        <v>0</v>
      </c>
      <c r="L18">
        <v>2.5999999999999999E-3</v>
      </c>
      <c r="M18">
        <v>0.98447099999999998</v>
      </c>
      <c r="N18" s="43" t="s">
        <v>20</v>
      </c>
      <c r="O18" s="43">
        <v>0</v>
      </c>
      <c r="P18" s="43">
        <v>2.5999999999999999E-3</v>
      </c>
      <c r="Q18" s="43">
        <v>1.0488660000000001</v>
      </c>
      <c r="S18" s="64"/>
      <c r="T18" t="s">
        <v>20</v>
      </c>
      <c r="U18">
        <v>0</v>
      </c>
      <c r="V18">
        <v>2.5999999999999999E-3</v>
      </c>
      <c r="W18">
        <v>1.0865579999999999</v>
      </c>
      <c r="X18" t="s">
        <v>20</v>
      </c>
      <c r="Y18">
        <v>0</v>
      </c>
      <c r="Z18">
        <v>2.5999999999999999E-3</v>
      </c>
      <c r="AA18">
        <v>1.0711550000000001</v>
      </c>
      <c r="AB18" t="s">
        <v>20</v>
      </c>
      <c r="AC18">
        <v>0</v>
      </c>
      <c r="AD18">
        <v>2.5999999999999999E-3</v>
      </c>
      <c r="AE18">
        <v>1.0715570000000001</v>
      </c>
      <c r="AF18" s="32" t="s">
        <v>20</v>
      </c>
      <c r="AG18" s="32">
        <v>0</v>
      </c>
      <c r="AH18" s="32">
        <v>2.5999999999999999E-3</v>
      </c>
      <c r="AI18" s="32">
        <v>0.94734700000000005</v>
      </c>
    </row>
    <row r="19" spans="1:35" x14ac:dyDescent="0.25">
      <c r="A19" s="64"/>
      <c r="B19" t="s">
        <v>21</v>
      </c>
      <c r="C19">
        <v>0</v>
      </c>
      <c r="D19">
        <v>1.579E-5</v>
      </c>
      <c r="E19">
        <v>1.164795</v>
      </c>
      <c r="F19" t="s">
        <v>21</v>
      </c>
      <c r="G19">
        <v>0</v>
      </c>
      <c r="H19">
        <v>1.579E-5</v>
      </c>
      <c r="I19">
        <v>1.3518250000000001</v>
      </c>
      <c r="J19" t="s">
        <v>21</v>
      </c>
      <c r="K19">
        <v>0</v>
      </c>
      <c r="L19">
        <v>1.579E-5</v>
      </c>
      <c r="M19">
        <v>1.0908720000000001</v>
      </c>
      <c r="N19" s="43" t="s">
        <v>21</v>
      </c>
      <c r="O19" s="43">
        <v>0</v>
      </c>
      <c r="P19" s="43">
        <v>1.579E-5</v>
      </c>
      <c r="Q19" s="43">
        <v>1.107048</v>
      </c>
      <c r="S19" s="64"/>
      <c r="T19" t="s">
        <v>21</v>
      </c>
      <c r="U19">
        <v>0</v>
      </c>
      <c r="V19">
        <v>6.4850000000000004E-5</v>
      </c>
      <c r="W19">
        <v>1.124865</v>
      </c>
      <c r="X19" t="s">
        <v>21</v>
      </c>
      <c r="Y19">
        <v>0</v>
      </c>
      <c r="Z19">
        <v>6.4850000000000004E-5</v>
      </c>
      <c r="AA19">
        <v>1.152093</v>
      </c>
      <c r="AB19" t="s">
        <v>21</v>
      </c>
      <c r="AC19">
        <v>0</v>
      </c>
      <c r="AD19">
        <v>6.4850000000000004E-5</v>
      </c>
      <c r="AE19">
        <v>1.156841</v>
      </c>
      <c r="AF19" s="32" t="s">
        <v>21</v>
      </c>
      <c r="AG19" s="32">
        <v>0</v>
      </c>
      <c r="AH19" s="32">
        <v>6.4850000000000004E-5</v>
      </c>
      <c r="AI19" s="32">
        <v>1.2147619999999999</v>
      </c>
    </row>
    <row r="20" spans="1:35" x14ac:dyDescent="0.25">
      <c r="A20" s="64"/>
      <c r="B20" t="s">
        <v>22</v>
      </c>
      <c r="C20">
        <v>0</v>
      </c>
      <c r="D20">
        <v>1.9219999999999999E-7</v>
      </c>
      <c r="E20">
        <v>1.2315050000000001</v>
      </c>
      <c r="F20" t="s">
        <v>22</v>
      </c>
      <c r="G20">
        <v>0</v>
      </c>
      <c r="H20">
        <v>1.9219999999999999E-7</v>
      </c>
      <c r="I20">
        <v>1.212745</v>
      </c>
      <c r="J20" t="s">
        <v>22</v>
      </c>
      <c r="K20">
        <v>0</v>
      </c>
      <c r="L20">
        <v>1.9219999999999999E-7</v>
      </c>
      <c r="M20">
        <v>1.2049080000000001</v>
      </c>
      <c r="N20" s="43" t="s">
        <v>22</v>
      </c>
      <c r="O20" s="43">
        <v>0</v>
      </c>
      <c r="P20" s="43">
        <v>1.9219999999999999E-7</v>
      </c>
      <c r="Q20" s="43">
        <v>1.185554</v>
      </c>
      <c r="S20" s="64"/>
      <c r="T20" t="s">
        <v>22</v>
      </c>
      <c r="U20">
        <v>0</v>
      </c>
      <c r="V20">
        <v>4.8799999999999999E-6</v>
      </c>
      <c r="W20">
        <v>1.1796610000000001</v>
      </c>
      <c r="X20" t="s">
        <v>22</v>
      </c>
      <c r="Y20">
        <v>0</v>
      </c>
      <c r="Z20">
        <v>4.8799999999999999E-6</v>
      </c>
      <c r="AA20">
        <v>1.310217</v>
      </c>
      <c r="AB20" t="s">
        <v>22</v>
      </c>
      <c r="AC20">
        <v>0</v>
      </c>
      <c r="AD20">
        <v>4.8799999999999999E-6</v>
      </c>
      <c r="AE20">
        <v>1.238734</v>
      </c>
      <c r="AF20" s="32" t="s">
        <v>22</v>
      </c>
      <c r="AG20" s="32">
        <v>0</v>
      </c>
      <c r="AH20" s="32">
        <v>4.8799999999999999E-6</v>
      </c>
      <c r="AI20" s="32">
        <v>1.276362</v>
      </c>
    </row>
    <row r="21" spans="1:35" x14ac:dyDescent="0.25">
      <c r="N21" s="43"/>
      <c r="O21" s="43"/>
      <c r="P21" s="43"/>
      <c r="Q21" s="43"/>
      <c r="AF21" s="32"/>
      <c r="AG21" s="32"/>
      <c r="AH21" s="32"/>
      <c r="AI21" s="32"/>
    </row>
    <row r="22" spans="1:35" x14ac:dyDescent="0.25">
      <c r="N22" s="43"/>
      <c r="O22" s="43"/>
      <c r="P22" s="43"/>
      <c r="Q22" s="43"/>
      <c r="AF22" s="32"/>
      <c r="AG22" s="32"/>
      <c r="AH22" s="32"/>
      <c r="AI22" s="32"/>
    </row>
    <row r="23" spans="1:35" x14ac:dyDescent="0.25">
      <c r="A23" s="65" t="s">
        <v>24</v>
      </c>
      <c r="B23" s="70" t="s">
        <v>62</v>
      </c>
      <c r="C23" s="70"/>
      <c r="D23" s="70"/>
      <c r="E23" s="70"/>
      <c r="F23" s="70" t="s">
        <v>63</v>
      </c>
      <c r="G23" s="70"/>
      <c r="H23" s="70"/>
      <c r="I23" s="70"/>
      <c r="J23" s="70" t="s">
        <v>64</v>
      </c>
      <c r="K23" s="70"/>
      <c r="L23" s="70"/>
      <c r="M23" s="70"/>
      <c r="N23" s="76" t="s">
        <v>65</v>
      </c>
      <c r="O23" s="76"/>
      <c r="P23" s="76"/>
      <c r="Q23" s="76"/>
      <c r="S23" s="65" t="s">
        <v>24</v>
      </c>
      <c r="T23" s="70" t="s">
        <v>62</v>
      </c>
      <c r="U23" s="70"/>
      <c r="V23" s="70"/>
      <c r="W23" s="70"/>
      <c r="X23" s="70" t="s">
        <v>63</v>
      </c>
      <c r="Y23" s="70"/>
      <c r="Z23" s="70"/>
      <c r="AA23" s="70"/>
      <c r="AB23" s="70" t="s">
        <v>64</v>
      </c>
      <c r="AC23" s="70"/>
      <c r="AD23" s="70"/>
      <c r="AE23" s="70"/>
      <c r="AF23" s="73" t="s">
        <v>65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6" t="s">
        <v>25</v>
      </c>
      <c r="O24" s="76"/>
      <c r="P24" s="76"/>
      <c r="Q24" s="43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70">
        <v>0</v>
      </c>
      <c r="C25" s="70"/>
      <c r="D25" s="70"/>
      <c r="E25">
        <v>2.868363</v>
      </c>
      <c r="F25" s="70">
        <v>0</v>
      </c>
      <c r="G25" s="70"/>
      <c r="H25" s="70"/>
      <c r="I25">
        <v>2.4843419999999998</v>
      </c>
      <c r="J25" s="70">
        <v>0</v>
      </c>
      <c r="K25" s="70"/>
      <c r="L25" s="70"/>
      <c r="M25">
        <v>2.4598300000000002</v>
      </c>
      <c r="N25" s="76">
        <v>0</v>
      </c>
      <c r="O25" s="76"/>
      <c r="P25" s="76"/>
      <c r="Q25" s="43">
        <v>3.2375780000000001</v>
      </c>
      <c r="S25" s="65"/>
      <c r="T25" s="5">
        <v>0</v>
      </c>
      <c r="U25" s="5"/>
      <c r="V25" s="5"/>
      <c r="W25">
        <v>2.4981900000000001</v>
      </c>
      <c r="X25" s="5">
        <v>0</v>
      </c>
      <c r="Y25" s="5"/>
      <c r="Z25" s="5"/>
      <c r="AA25">
        <v>2.453713</v>
      </c>
      <c r="AB25" s="5">
        <v>0</v>
      </c>
      <c r="AC25" s="5"/>
      <c r="AD25" s="5"/>
      <c r="AE25">
        <v>2.5306709999999999</v>
      </c>
      <c r="AF25" s="33">
        <v>0</v>
      </c>
      <c r="AG25" s="33"/>
      <c r="AH25" s="33"/>
      <c r="AI25" s="32">
        <v>2.5541770000000001</v>
      </c>
    </row>
    <row r="26" spans="1:35" x14ac:dyDescent="0.25">
      <c r="N26" s="43"/>
      <c r="O26" s="43"/>
      <c r="P26" s="43"/>
      <c r="Q26" s="43"/>
      <c r="AF26" s="32"/>
      <c r="AG26" s="32"/>
      <c r="AH26" s="32"/>
      <c r="AI26" s="32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34"/>
      <c r="O27" s="34"/>
      <c r="P27" s="34"/>
      <c r="Q27" s="34"/>
      <c r="R27" s="7"/>
      <c r="S27" s="7"/>
      <c r="T27" s="7"/>
      <c r="AF27" s="32"/>
      <c r="AG27" s="32"/>
      <c r="AH27" s="32"/>
      <c r="AI27" s="32"/>
    </row>
    <row r="28" spans="1:35" x14ac:dyDescent="0.25">
      <c r="A28" s="1" t="s">
        <v>26</v>
      </c>
      <c r="N28" s="43"/>
      <c r="O28" s="43"/>
      <c r="P28" s="43"/>
      <c r="Q28" s="43"/>
      <c r="S28" s="1" t="s">
        <v>27</v>
      </c>
      <c r="AF28" s="32"/>
      <c r="AG28" s="32"/>
      <c r="AH28" s="32"/>
      <c r="AI28" s="32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6" t="s">
        <v>11</v>
      </c>
      <c r="O29" s="76"/>
      <c r="P29" s="76"/>
      <c r="Q29" s="76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62</v>
      </c>
      <c r="C30" s="70"/>
      <c r="D30" s="70"/>
      <c r="E30" s="70"/>
      <c r="F30" s="70" t="s">
        <v>63</v>
      </c>
      <c r="G30" s="70"/>
      <c r="H30" s="70"/>
      <c r="I30" s="70"/>
      <c r="J30" s="70" t="s">
        <v>64</v>
      </c>
      <c r="K30" s="70"/>
      <c r="L30" s="70"/>
      <c r="M30" s="70"/>
      <c r="N30" s="76" t="s">
        <v>65</v>
      </c>
      <c r="O30" s="76"/>
      <c r="P30" s="76"/>
      <c r="Q30" s="76"/>
      <c r="S30" s="63" t="s">
        <v>12</v>
      </c>
      <c r="T30" s="70" t="s">
        <v>62</v>
      </c>
      <c r="U30" s="70"/>
      <c r="V30" s="70"/>
      <c r="W30" s="70"/>
      <c r="X30" s="70" t="s">
        <v>63</v>
      </c>
      <c r="Y30" s="70"/>
      <c r="Z30" s="70"/>
      <c r="AA30" s="70"/>
      <c r="AB30" s="70" t="s">
        <v>64</v>
      </c>
      <c r="AC30" s="70"/>
      <c r="AD30" s="70"/>
      <c r="AE30" s="70"/>
      <c r="AF30" s="73" t="s">
        <v>65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43"/>
      <c r="O31" s="43" t="s">
        <v>17</v>
      </c>
      <c r="P31" s="43" t="s">
        <v>18</v>
      </c>
      <c r="Q31" s="43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1.10687</v>
      </c>
      <c r="F32" t="s">
        <v>20</v>
      </c>
      <c r="G32">
        <v>0</v>
      </c>
      <c r="H32">
        <v>2.5999999999999999E-3</v>
      </c>
      <c r="I32">
        <v>1.098217</v>
      </c>
      <c r="J32" t="s">
        <v>20</v>
      </c>
      <c r="K32">
        <v>0</v>
      </c>
      <c r="L32">
        <v>2.5999999999999999E-3</v>
      </c>
      <c r="M32">
        <v>0.87792800000000004</v>
      </c>
      <c r="N32" s="43" t="s">
        <v>20</v>
      </c>
      <c r="O32" s="43">
        <v>0</v>
      </c>
      <c r="P32" s="43">
        <v>2.5999999999999999E-3</v>
      </c>
      <c r="Q32" s="43">
        <v>1.0904339999999999</v>
      </c>
      <c r="S32" s="63"/>
      <c r="T32" t="s">
        <v>20</v>
      </c>
      <c r="U32">
        <v>0</v>
      </c>
      <c r="V32">
        <v>2.5999999999999999E-3</v>
      </c>
      <c r="W32">
        <v>1.0786150000000001</v>
      </c>
      <c r="X32" t="s">
        <v>20</v>
      </c>
      <c r="Y32">
        <v>0</v>
      </c>
      <c r="Z32">
        <v>2.5999999999999999E-3</v>
      </c>
      <c r="AA32">
        <v>1.0084200000000001</v>
      </c>
      <c r="AB32" t="s">
        <v>20</v>
      </c>
      <c r="AC32">
        <v>0</v>
      </c>
      <c r="AD32">
        <v>2.5999999999999999E-3</v>
      </c>
      <c r="AE32">
        <v>0.961449</v>
      </c>
      <c r="AF32" s="32" t="s">
        <v>20</v>
      </c>
      <c r="AG32" s="32">
        <v>0</v>
      </c>
      <c r="AH32" s="32">
        <v>2.5999999999999999E-3</v>
      </c>
      <c r="AI32" s="32">
        <v>1.085609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1.0980540000000001</v>
      </c>
      <c r="F33" t="s">
        <v>21</v>
      </c>
      <c r="G33">
        <v>0</v>
      </c>
      <c r="H33">
        <v>1.964E-4</v>
      </c>
      <c r="I33">
        <v>1.126806</v>
      </c>
      <c r="J33" t="s">
        <v>21</v>
      </c>
      <c r="K33">
        <v>0</v>
      </c>
      <c r="L33">
        <v>1.964E-4</v>
      </c>
      <c r="M33">
        <v>1.1158250000000001</v>
      </c>
      <c r="N33" s="43" t="s">
        <v>21</v>
      </c>
      <c r="O33" s="43">
        <v>0</v>
      </c>
      <c r="P33" s="43">
        <v>1.964E-4</v>
      </c>
      <c r="Q33" s="43">
        <v>1.1299809999999999</v>
      </c>
      <c r="S33" s="63"/>
      <c r="T33" t="s">
        <v>21</v>
      </c>
      <c r="U33">
        <v>0</v>
      </c>
      <c r="V33">
        <v>5.0279999999999997E-4</v>
      </c>
      <c r="W33">
        <v>1.102125</v>
      </c>
      <c r="X33" t="s">
        <v>21</v>
      </c>
      <c r="Y33">
        <v>0</v>
      </c>
      <c r="Z33">
        <v>5.0279999999999997E-4</v>
      </c>
      <c r="AA33">
        <v>1.099469</v>
      </c>
      <c r="AB33" t="s">
        <v>21</v>
      </c>
      <c r="AC33">
        <v>0</v>
      </c>
      <c r="AD33">
        <v>5.0279999999999997E-4</v>
      </c>
      <c r="AE33">
        <v>1.1078170000000001</v>
      </c>
      <c r="AF33" s="32" t="s">
        <v>21</v>
      </c>
      <c r="AG33" s="32">
        <v>0</v>
      </c>
      <c r="AH33" s="32">
        <v>5.0279999999999997E-4</v>
      </c>
      <c r="AI33" s="32">
        <v>1.074662</v>
      </c>
    </row>
    <row r="34" spans="1:35" x14ac:dyDescent="0.25">
      <c r="A34" s="63"/>
      <c r="B34" t="s">
        <v>22</v>
      </c>
      <c r="C34">
        <v>0</v>
      </c>
      <c r="D34">
        <v>4.0899999999999998E-5</v>
      </c>
      <c r="E34">
        <v>1.154353</v>
      </c>
      <c r="F34" t="s">
        <v>22</v>
      </c>
      <c r="G34">
        <v>0</v>
      </c>
      <c r="H34">
        <v>4.0899999999999998E-5</v>
      </c>
      <c r="I34">
        <v>1.1094839999999999</v>
      </c>
      <c r="J34" t="s">
        <v>22</v>
      </c>
      <c r="K34">
        <v>0</v>
      </c>
      <c r="L34">
        <v>4.0899999999999998E-5</v>
      </c>
      <c r="M34">
        <v>1.121613</v>
      </c>
      <c r="N34" s="43" t="s">
        <v>22</v>
      </c>
      <c r="O34" s="43">
        <v>0</v>
      </c>
      <c r="P34" s="43">
        <v>4.0899999999999998E-5</v>
      </c>
      <c r="Q34" s="43">
        <v>1.1015569999999999</v>
      </c>
      <c r="S34" s="63"/>
      <c r="T34" t="s">
        <v>22</v>
      </c>
      <c r="U34">
        <v>0</v>
      </c>
      <c r="V34">
        <v>1.9269999999999999E-4</v>
      </c>
      <c r="W34">
        <v>1.1120369999999999</v>
      </c>
      <c r="X34" t="s">
        <v>22</v>
      </c>
      <c r="Y34">
        <v>0</v>
      </c>
      <c r="Z34">
        <v>2.0460000000000001E-4</v>
      </c>
      <c r="AA34">
        <v>1.11646</v>
      </c>
      <c r="AB34" t="s">
        <v>22</v>
      </c>
      <c r="AC34">
        <v>0</v>
      </c>
      <c r="AD34">
        <v>2.0460000000000001E-4</v>
      </c>
      <c r="AE34">
        <v>1.1566510000000001</v>
      </c>
      <c r="AF34" s="32" t="s">
        <v>22</v>
      </c>
      <c r="AG34" s="32">
        <v>0</v>
      </c>
      <c r="AH34" s="32">
        <v>2.0460000000000001E-4</v>
      </c>
      <c r="AI34" s="32">
        <v>1.135386</v>
      </c>
    </row>
    <row r="35" spans="1:35" x14ac:dyDescent="0.25">
      <c r="N35" s="43"/>
      <c r="O35" s="43"/>
      <c r="P35" s="43"/>
      <c r="Q35" s="43"/>
      <c r="AF35" s="32"/>
      <c r="AG35" s="32"/>
      <c r="AH35" s="32"/>
      <c r="AI35" s="32"/>
    </row>
    <row r="36" spans="1:35" x14ac:dyDescent="0.25">
      <c r="N36" s="43"/>
      <c r="O36" s="43"/>
      <c r="P36" s="43"/>
      <c r="Q36" s="43"/>
      <c r="AF36" s="32"/>
      <c r="AG36" s="32"/>
      <c r="AH36" s="32"/>
      <c r="AI36" s="32"/>
    </row>
    <row r="37" spans="1:35" x14ac:dyDescent="0.25">
      <c r="A37" s="64" t="s">
        <v>23</v>
      </c>
      <c r="B37" s="70" t="s">
        <v>62</v>
      </c>
      <c r="C37" s="70"/>
      <c r="D37" s="70"/>
      <c r="E37" s="70"/>
      <c r="F37" s="70" t="s">
        <v>63</v>
      </c>
      <c r="G37" s="70"/>
      <c r="H37" s="70"/>
      <c r="I37" s="70"/>
      <c r="J37" s="70" t="s">
        <v>64</v>
      </c>
      <c r="K37" s="70"/>
      <c r="L37" s="70"/>
      <c r="M37" s="70"/>
      <c r="N37" s="76" t="s">
        <v>65</v>
      </c>
      <c r="O37" s="76"/>
      <c r="P37" s="76"/>
      <c r="Q37" s="76"/>
      <c r="S37" s="64" t="s">
        <v>23</v>
      </c>
      <c r="T37" s="70" t="s">
        <v>62</v>
      </c>
      <c r="U37" s="70"/>
      <c r="V37" s="70"/>
      <c r="W37" s="70"/>
      <c r="X37" s="70" t="s">
        <v>63</v>
      </c>
      <c r="Y37" s="70"/>
      <c r="Z37" s="70"/>
      <c r="AA37" s="70"/>
      <c r="AB37" s="70" t="s">
        <v>64</v>
      </c>
      <c r="AC37" s="70"/>
      <c r="AD37" s="70"/>
      <c r="AE37" s="70"/>
      <c r="AF37" s="73" t="s">
        <v>65</v>
      </c>
      <c r="AG37" s="73"/>
      <c r="AH37" s="73"/>
      <c r="AI37" s="73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43"/>
      <c r="O38" s="43" t="s">
        <v>17</v>
      </c>
      <c r="P38" s="43" t="s">
        <v>18</v>
      </c>
      <c r="Q38" s="43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32"/>
      <c r="AG38" s="32" t="s">
        <v>17</v>
      </c>
      <c r="AH38" s="32" t="s">
        <v>18</v>
      </c>
      <c r="AI38" s="32" t="s">
        <v>19</v>
      </c>
    </row>
    <row r="39" spans="1:35" x14ac:dyDescent="0.25">
      <c r="A39" s="64"/>
      <c r="B39" t="s">
        <v>20</v>
      </c>
      <c r="C39">
        <v>0</v>
      </c>
      <c r="D39">
        <v>2.5999999999999999E-3</v>
      </c>
      <c r="E39">
        <v>1.052878</v>
      </c>
      <c r="F39" t="s">
        <v>20</v>
      </c>
      <c r="G39">
        <v>0</v>
      </c>
      <c r="H39">
        <v>2.5999999999999999E-3</v>
      </c>
      <c r="I39">
        <v>1.030967</v>
      </c>
      <c r="J39" t="s">
        <v>20</v>
      </c>
      <c r="K39">
        <v>0</v>
      </c>
      <c r="L39">
        <v>2.5999999999999999E-3</v>
      </c>
      <c r="M39">
        <v>1.034397</v>
      </c>
      <c r="N39" s="43" t="s">
        <v>20</v>
      </c>
      <c r="O39" s="43">
        <v>0</v>
      </c>
      <c r="P39" s="43">
        <v>2.5999999999999999E-3</v>
      </c>
      <c r="Q39" s="43">
        <v>1.0352460000000001</v>
      </c>
      <c r="S39" s="64"/>
      <c r="T39" t="s">
        <v>20</v>
      </c>
      <c r="U39">
        <v>0</v>
      </c>
      <c r="V39">
        <v>2.5999999999999999E-3</v>
      </c>
      <c r="W39">
        <v>1.0515540000000001</v>
      </c>
      <c r="X39" t="s">
        <v>20</v>
      </c>
      <c r="Y39">
        <v>0</v>
      </c>
      <c r="Z39">
        <v>2.5999999999999999E-3</v>
      </c>
      <c r="AA39">
        <v>1.07125</v>
      </c>
      <c r="AB39" t="s">
        <v>20</v>
      </c>
      <c r="AC39">
        <v>0</v>
      </c>
      <c r="AD39">
        <v>2.5999999999999999E-3</v>
      </c>
      <c r="AE39">
        <v>1.0751299999999999</v>
      </c>
      <c r="AF39" s="32" t="s">
        <v>20</v>
      </c>
      <c r="AG39" s="32">
        <v>0</v>
      </c>
      <c r="AH39" s="32">
        <v>2.5999999999999999E-3</v>
      </c>
      <c r="AI39" s="32">
        <v>1.0426740000000001</v>
      </c>
    </row>
    <row r="40" spans="1:35" x14ac:dyDescent="0.25">
      <c r="A40" s="64"/>
      <c r="B40" t="s">
        <v>21</v>
      </c>
      <c r="C40">
        <v>0</v>
      </c>
      <c r="D40">
        <v>1.964E-4</v>
      </c>
      <c r="E40">
        <v>1.12999</v>
      </c>
      <c r="F40" t="s">
        <v>21</v>
      </c>
      <c r="G40">
        <v>0</v>
      </c>
      <c r="H40">
        <v>1.964E-4</v>
      </c>
      <c r="I40">
        <v>1.1128009999999999</v>
      </c>
      <c r="J40" t="s">
        <v>21</v>
      </c>
      <c r="K40">
        <v>0</v>
      </c>
      <c r="L40">
        <v>1.964E-4</v>
      </c>
      <c r="M40">
        <v>1.1102129999999999</v>
      </c>
      <c r="N40" s="43" t="s">
        <v>21</v>
      </c>
      <c r="O40" s="43">
        <v>0</v>
      </c>
      <c r="P40" s="43">
        <v>1.964E-4</v>
      </c>
      <c r="Q40" s="43">
        <v>1.082638</v>
      </c>
      <c r="S40" s="64"/>
      <c r="T40" t="s">
        <v>21</v>
      </c>
      <c r="U40">
        <v>0</v>
      </c>
      <c r="V40">
        <v>5.0279999999999997E-4</v>
      </c>
      <c r="W40">
        <v>1.1061909999999999</v>
      </c>
      <c r="X40" t="s">
        <v>21</v>
      </c>
      <c r="Y40">
        <v>0</v>
      </c>
      <c r="Z40">
        <v>5.0279999999999997E-4</v>
      </c>
      <c r="AA40">
        <v>1.1507849999999999</v>
      </c>
      <c r="AB40" t="s">
        <v>21</v>
      </c>
      <c r="AC40">
        <v>0</v>
      </c>
      <c r="AD40">
        <v>5.0279999999999997E-4</v>
      </c>
      <c r="AE40">
        <v>1.1130070000000001</v>
      </c>
      <c r="AF40" s="32" t="s">
        <v>21</v>
      </c>
      <c r="AG40" s="32">
        <v>0</v>
      </c>
      <c r="AH40" s="32">
        <v>5.0279999999999997E-4</v>
      </c>
      <c r="AI40" s="32">
        <v>1.403745</v>
      </c>
    </row>
    <row r="41" spans="1:35" x14ac:dyDescent="0.25">
      <c r="A41" s="64"/>
      <c r="B41" t="s">
        <v>22</v>
      </c>
      <c r="C41">
        <v>0</v>
      </c>
      <c r="D41">
        <v>4.0899999999999998E-5</v>
      </c>
      <c r="E41">
        <v>1.1815990000000001</v>
      </c>
      <c r="F41" t="s">
        <v>22</v>
      </c>
      <c r="G41">
        <v>0</v>
      </c>
      <c r="H41">
        <v>4.0899999999999998E-5</v>
      </c>
      <c r="I41">
        <v>1.2492099999999999</v>
      </c>
      <c r="J41" t="s">
        <v>22</v>
      </c>
      <c r="K41">
        <v>0</v>
      </c>
      <c r="L41">
        <v>4.0899999999999998E-5</v>
      </c>
      <c r="M41">
        <v>1.2490840000000001</v>
      </c>
      <c r="N41" s="43" t="s">
        <v>22</v>
      </c>
      <c r="O41" s="43">
        <v>0</v>
      </c>
      <c r="P41" s="43">
        <v>4.0899999999999998E-5</v>
      </c>
      <c r="Q41" s="43">
        <v>1.248111</v>
      </c>
      <c r="S41" s="64"/>
      <c r="T41" t="s">
        <v>22</v>
      </c>
      <c r="U41">
        <v>0</v>
      </c>
      <c r="V41">
        <v>1.9269999999999999E-4</v>
      </c>
      <c r="W41">
        <v>1.2248129999999999</v>
      </c>
      <c r="X41" t="s">
        <v>22</v>
      </c>
      <c r="Y41">
        <v>0</v>
      </c>
      <c r="Z41">
        <v>2.029E-4</v>
      </c>
      <c r="AA41">
        <v>1.2305410000000001</v>
      </c>
      <c r="AB41" t="s">
        <v>22</v>
      </c>
      <c r="AC41">
        <v>0</v>
      </c>
      <c r="AD41">
        <v>2.0460000000000001E-4</v>
      </c>
      <c r="AE41">
        <v>1.2093830000000001</v>
      </c>
      <c r="AF41" s="32" t="s">
        <v>22</v>
      </c>
      <c r="AG41" s="32">
        <v>0</v>
      </c>
      <c r="AH41" s="32">
        <v>2.0460000000000001E-4</v>
      </c>
      <c r="AI41" s="32">
        <v>1.19926</v>
      </c>
    </row>
    <row r="42" spans="1:35" x14ac:dyDescent="0.25">
      <c r="N42" s="43"/>
      <c r="O42" s="43"/>
      <c r="P42" s="43"/>
      <c r="Q42" s="43"/>
      <c r="AF42" s="32"/>
      <c r="AG42" s="32"/>
      <c r="AH42" s="32"/>
      <c r="AI42" s="32"/>
    </row>
    <row r="43" spans="1:35" x14ac:dyDescent="0.25">
      <c r="N43" s="43"/>
      <c r="O43" s="43"/>
      <c r="P43" s="43"/>
      <c r="Q43" s="43"/>
      <c r="AF43" s="32"/>
      <c r="AG43" s="32"/>
      <c r="AH43" s="32"/>
      <c r="AI43" s="32"/>
    </row>
    <row r="44" spans="1:35" x14ac:dyDescent="0.25">
      <c r="A44" s="65" t="s">
        <v>24</v>
      </c>
      <c r="B44" s="70" t="s">
        <v>62</v>
      </c>
      <c r="C44" s="70"/>
      <c r="D44" s="70"/>
      <c r="E44" s="70"/>
      <c r="F44" s="70" t="s">
        <v>63</v>
      </c>
      <c r="G44" s="70"/>
      <c r="H44" s="70"/>
      <c r="I44" s="70"/>
      <c r="J44" s="70" t="s">
        <v>64</v>
      </c>
      <c r="K44" s="70"/>
      <c r="L44" s="70"/>
      <c r="M44" s="70"/>
      <c r="N44" s="76" t="s">
        <v>65</v>
      </c>
      <c r="O44" s="76"/>
      <c r="P44" s="76"/>
      <c r="Q44" s="76"/>
      <c r="S44" s="65" t="s">
        <v>24</v>
      </c>
      <c r="T44" s="70" t="s">
        <v>62</v>
      </c>
      <c r="U44" s="70"/>
      <c r="V44" s="70"/>
      <c r="W44" s="70"/>
      <c r="X44" s="70" t="s">
        <v>63</v>
      </c>
      <c r="Y44" s="70"/>
      <c r="Z44" s="70"/>
      <c r="AA44" s="70"/>
      <c r="AB44" s="70" t="s">
        <v>64</v>
      </c>
      <c r="AC44" s="70"/>
      <c r="AD44" s="70"/>
      <c r="AE44" s="70"/>
      <c r="AF44" s="73" t="s">
        <v>65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6" t="s">
        <v>25</v>
      </c>
      <c r="O45" s="76"/>
      <c r="P45" s="76"/>
      <c r="Q45" s="43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7.9999999999999996E-7</v>
      </c>
      <c r="C46" s="5"/>
      <c r="D46" s="5"/>
      <c r="E46">
        <v>2.5265080000000002</v>
      </c>
      <c r="F46" s="5">
        <v>6.9999999999999997E-7</v>
      </c>
      <c r="G46" s="5"/>
      <c r="H46" s="5"/>
      <c r="I46">
        <v>2.5433089999999998</v>
      </c>
      <c r="J46" s="5">
        <v>5.9999999999999997E-7</v>
      </c>
      <c r="K46" s="5"/>
      <c r="L46" s="5"/>
      <c r="M46">
        <v>2.4589080000000001</v>
      </c>
      <c r="N46" s="44">
        <v>8.9999999999999996E-7</v>
      </c>
      <c r="O46" s="34"/>
      <c r="P46" s="34"/>
      <c r="Q46" s="43">
        <v>2.4985339999999998</v>
      </c>
      <c r="S46" s="65"/>
      <c r="T46" s="5">
        <v>2.1399999999999998E-5</v>
      </c>
      <c r="U46" s="5"/>
      <c r="V46" s="5"/>
      <c r="W46">
        <v>2.443705</v>
      </c>
      <c r="X46" s="5">
        <v>2.4499999999999999E-5</v>
      </c>
      <c r="Y46" s="5"/>
      <c r="Z46" s="5"/>
      <c r="AA46">
        <v>2.4408020000000001</v>
      </c>
      <c r="AB46" s="5">
        <v>2.7900000000000001E-5</v>
      </c>
      <c r="AC46" s="5"/>
      <c r="AD46" s="5"/>
      <c r="AE46">
        <v>2.4654060000000002</v>
      </c>
      <c r="AF46" s="35">
        <v>3.0300000000000001E-5</v>
      </c>
      <c r="AG46" s="33"/>
      <c r="AH46" s="33"/>
      <c r="AI46" s="32">
        <v>2.5153409999999998</v>
      </c>
    </row>
    <row r="47" spans="1:35" x14ac:dyDescent="0.25">
      <c r="N47" s="43"/>
      <c r="O47" s="43"/>
      <c r="P47" s="43"/>
      <c r="Q47" s="43"/>
    </row>
    <row r="48" spans="1:35" x14ac:dyDescent="0.25">
      <c r="A48" s="1" t="s">
        <v>31</v>
      </c>
      <c r="N48" s="43"/>
      <c r="O48" s="43"/>
      <c r="P48" s="43"/>
      <c r="Q48" s="43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6" t="s">
        <v>11</v>
      </c>
      <c r="O49" s="76"/>
      <c r="P49" s="76"/>
      <c r="Q49" s="76"/>
    </row>
    <row r="50" spans="1:17" x14ac:dyDescent="0.25">
      <c r="A50" s="63" t="s">
        <v>12</v>
      </c>
      <c r="B50" s="70" t="s">
        <v>62</v>
      </c>
      <c r="C50" s="70"/>
      <c r="D50" s="70"/>
      <c r="E50" s="70"/>
      <c r="F50" s="70" t="s">
        <v>63</v>
      </c>
      <c r="G50" s="70"/>
      <c r="H50" s="70"/>
      <c r="I50" s="70"/>
      <c r="J50" s="70" t="s">
        <v>64</v>
      </c>
      <c r="K50" s="70"/>
      <c r="L50" s="70"/>
      <c r="M50" s="70"/>
      <c r="N50" s="76" t="s">
        <v>65</v>
      </c>
      <c r="O50" s="76"/>
      <c r="P50" s="76"/>
      <c r="Q50" s="76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43"/>
      <c r="O51" s="43" t="s">
        <v>17</v>
      </c>
      <c r="P51" s="43" t="s">
        <v>18</v>
      </c>
      <c r="Q51" s="43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1.0787739999999999</v>
      </c>
      <c r="F52" t="s">
        <v>20</v>
      </c>
      <c r="G52">
        <v>0</v>
      </c>
      <c r="H52">
        <v>2.5999999999999999E-3</v>
      </c>
      <c r="I52">
        <v>0.95383600000000002</v>
      </c>
      <c r="J52" t="s">
        <v>20</v>
      </c>
      <c r="K52">
        <v>0</v>
      </c>
      <c r="L52">
        <v>2.5999999999999999E-3</v>
      </c>
      <c r="M52">
        <v>1.060341</v>
      </c>
      <c r="N52" s="43" t="s">
        <v>20</v>
      </c>
      <c r="O52" s="43">
        <v>0</v>
      </c>
      <c r="P52" s="43">
        <v>2.5999999999999999E-3</v>
      </c>
      <c r="Q52" s="43">
        <v>1.076481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1.127542</v>
      </c>
      <c r="F53" t="s">
        <v>21</v>
      </c>
      <c r="G53">
        <v>0</v>
      </c>
      <c r="H53">
        <v>1.2999999999999999E-3</v>
      </c>
      <c r="I53">
        <v>1.101294</v>
      </c>
      <c r="J53" t="s">
        <v>21</v>
      </c>
      <c r="K53">
        <v>0</v>
      </c>
      <c r="L53">
        <v>1.2999999999999999E-3</v>
      </c>
      <c r="M53">
        <v>1.130725</v>
      </c>
      <c r="N53" s="43" t="s">
        <v>21</v>
      </c>
      <c r="O53" s="43">
        <v>0</v>
      </c>
      <c r="P53" s="43">
        <v>1.2999999999999999E-3</v>
      </c>
      <c r="Q53" s="43">
        <v>1.2777959999999999</v>
      </c>
    </row>
    <row r="54" spans="1:17" x14ac:dyDescent="0.25">
      <c r="A54" s="63"/>
      <c r="B54" t="s">
        <v>22</v>
      </c>
      <c r="C54">
        <v>0</v>
      </c>
      <c r="D54">
        <v>8.0199999999999998E-4</v>
      </c>
      <c r="E54">
        <v>1.161197</v>
      </c>
      <c r="F54" t="s">
        <v>22</v>
      </c>
      <c r="G54">
        <v>0</v>
      </c>
      <c r="H54">
        <v>8.7049999999999996E-4</v>
      </c>
      <c r="I54">
        <v>1.171594</v>
      </c>
      <c r="J54" t="s">
        <v>22</v>
      </c>
      <c r="K54">
        <v>0</v>
      </c>
      <c r="L54">
        <v>8.8159999999999996E-4</v>
      </c>
      <c r="M54">
        <v>1.1139749999999999</v>
      </c>
      <c r="N54" s="43" t="s">
        <v>22</v>
      </c>
      <c r="O54" s="43">
        <v>0</v>
      </c>
      <c r="P54" s="43">
        <v>8.8159999999999996E-4</v>
      </c>
      <c r="Q54" s="43">
        <v>1.0968629999999999</v>
      </c>
    </row>
    <row r="55" spans="1:17" x14ac:dyDescent="0.25">
      <c r="N55" s="43"/>
      <c r="O55" s="43"/>
      <c r="P55" s="43"/>
      <c r="Q55" s="43"/>
    </row>
    <row r="56" spans="1:17" x14ac:dyDescent="0.25">
      <c r="N56" s="43"/>
      <c r="O56" s="43"/>
      <c r="P56" s="43"/>
      <c r="Q56" s="43"/>
    </row>
    <row r="57" spans="1:17" x14ac:dyDescent="0.25">
      <c r="A57" s="64" t="s">
        <v>23</v>
      </c>
      <c r="B57" s="70" t="s">
        <v>62</v>
      </c>
      <c r="C57" s="70"/>
      <c r="D57" s="70"/>
      <c r="E57" s="70"/>
      <c r="F57" s="70" t="s">
        <v>63</v>
      </c>
      <c r="G57" s="70"/>
      <c r="H57" s="70"/>
      <c r="I57" s="70"/>
      <c r="J57" s="70" t="s">
        <v>64</v>
      </c>
      <c r="K57" s="70"/>
      <c r="L57" s="70"/>
      <c r="M57" s="70"/>
      <c r="N57" s="76" t="s">
        <v>65</v>
      </c>
      <c r="O57" s="76"/>
      <c r="P57" s="76"/>
      <c r="Q57" s="76"/>
    </row>
    <row r="58" spans="1:17" x14ac:dyDescent="0.25">
      <c r="A58" s="64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43"/>
      <c r="O58" s="43" t="s">
        <v>17</v>
      </c>
      <c r="P58" s="43" t="s">
        <v>18</v>
      </c>
      <c r="Q58" s="43" t="s">
        <v>19</v>
      </c>
    </row>
    <row r="59" spans="1:17" x14ac:dyDescent="0.25">
      <c r="A59" s="64"/>
      <c r="B59" t="s">
        <v>20</v>
      </c>
      <c r="C59">
        <v>0</v>
      </c>
      <c r="D59">
        <v>2.5999999999999999E-3</v>
      </c>
      <c r="E59">
        <v>1.0723389999999999</v>
      </c>
      <c r="F59" t="s">
        <v>20</v>
      </c>
      <c r="G59">
        <v>0</v>
      </c>
      <c r="H59">
        <v>2.5999999999999999E-3</v>
      </c>
      <c r="I59">
        <v>1.059115</v>
      </c>
      <c r="J59" t="s">
        <v>20</v>
      </c>
      <c r="K59">
        <v>0</v>
      </c>
      <c r="L59">
        <v>2.5999999999999999E-3</v>
      </c>
      <c r="M59">
        <v>1.05681</v>
      </c>
      <c r="N59" s="43" t="s">
        <v>20</v>
      </c>
      <c r="O59" s="43">
        <v>0</v>
      </c>
      <c r="P59" s="43">
        <v>2.5999999999999999E-3</v>
      </c>
      <c r="Q59" s="43">
        <v>1.044343</v>
      </c>
    </row>
    <row r="60" spans="1:17" x14ac:dyDescent="0.25">
      <c r="A60" s="64"/>
      <c r="B60" t="s">
        <v>21</v>
      </c>
      <c r="C60">
        <v>0</v>
      </c>
      <c r="D60">
        <v>1.2999999999999999E-3</v>
      </c>
      <c r="E60">
        <v>1.138066</v>
      </c>
      <c r="F60" t="s">
        <v>21</v>
      </c>
      <c r="G60">
        <v>0</v>
      </c>
      <c r="H60">
        <v>1.1999999999999999E-3</v>
      </c>
      <c r="I60">
        <v>1.1242030000000001</v>
      </c>
      <c r="J60" t="s">
        <v>21</v>
      </c>
      <c r="K60">
        <v>0</v>
      </c>
      <c r="L60">
        <v>1.1999999999999999E-3</v>
      </c>
      <c r="M60">
        <v>1.108568</v>
      </c>
      <c r="N60" s="43" t="s">
        <v>21</v>
      </c>
      <c r="O60" s="43">
        <v>0</v>
      </c>
      <c r="P60" s="43">
        <v>1.2999999999999999E-3</v>
      </c>
      <c r="Q60" s="43">
        <v>1.0873919999999999</v>
      </c>
    </row>
    <row r="61" spans="1:17" x14ac:dyDescent="0.25">
      <c r="A61" s="64"/>
      <c r="B61" t="s">
        <v>22</v>
      </c>
      <c r="C61">
        <v>0</v>
      </c>
      <c r="D61">
        <v>8.0199999999999998E-4</v>
      </c>
      <c r="E61">
        <v>1.235047</v>
      </c>
      <c r="F61" t="s">
        <v>22</v>
      </c>
      <c r="G61">
        <v>0</v>
      </c>
      <c r="H61">
        <v>7.9880000000000001E-4</v>
      </c>
      <c r="I61">
        <v>1.2141519999999999</v>
      </c>
      <c r="J61" t="s">
        <v>22</v>
      </c>
      <c r="K61">
        <v>0</v>
      </c>
      <c r="L61">
        <v>8.0920000000000005E-4</v>
      </c>
      <c r="M61">
        <v>1.2106479999999999</v>
      </c>
      <c r="N61" s="43" t="s">
        <v>22</v>
      </c>
      <c r="O61" s="43">
        <v>0</v>
      </c>
      <c r="P61" s="43">
        <v>8.2589999999999996E-4</v>
      </c>
      <c r="Q61" s="43">
        <v>1.322832</v>
      </c>
    </row>
    <row r="62" spans="1:17" x14ac:dyDescent="0.25">
      <c r="N62" s="43"/>
      <c r="O62" s="43"/>
      <c r="P62" s="43"/>
      <c r="Q62" s="43"/>
    </row>
    <row r="63" spans="1:17" x14ac:dyDescent="0.25">
      <c r="N63" s="43"/>
      <c r="O63" s="43"/>
      <c r="P63" s="43"/>
      <c r="Q63" s="43"/>
    </row>
    <row r="64" spans="1:17" x14ac:dyDescent="0.25">
      <c r="A64" s="65" t="s">
        <v>24</v>
      </c>
      <c r="B64" s="70" t="s">
        <v>62</v>
      </c>
      <c r="C64" s="70"/>
      <c r="D64" s="70"/>
      <c r="E64" s="70"/>
      <c r="F64" s="70" t="s">
        <v>63</v>
      </c>
      <c r="G64" s="70"/>
      <c r="H64" s="70"/>
      <c r="I64" s="70"/>
      <c r="J64" s="70" t="s">
        <v>64</v>
      </c>
      <c r="K64" s="70"/>
      <c r="L64" s="70"/>
      <c r="M64" s="70"/>
      <c r="N64" s="76" t="s">
        <v>65</v>
      </c>
      <c r="O64" s="76"/>
      <c r="P64" s="76"/>
      <c r="Q64" s="76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6" t="s">
        <v>25</v>
      </c>
      <c r="O65" s="76"/>
      <c r="P65" s="76"/>
      <c r="Q65" s="43" t="s">
        <v>19</v>
      </c>
    </row>
    <row r="66" spans="1:27" x14ac:dyDescent="0.25">
      <c r="A66" s="65"/>
      <c r="B66" s="5">
        <v>3.3530000000000002E-4</v>
      </c>
      <c r="C66" s="5"/>
      <c r="D66" s="5"/>
      <c r="E66">
        <v>2.5186500000000001</v>
      </c>
      <c r="F66" s="5"/>
      <c r="G66" s="5">
        <v>3.5070000000000001E-4</v>
      </c>
      <c r="H66" s="5"/>
      <c r="I66">
        <v>2.4916459999999998</v>
      </c>
      <c r="J66" s="5">
        <v>3.7350000000000003E-4</v>
      </c>
      <c r="K66" s="5"/>
      <c r="L66" s="5"/>
      <c r="M66">
        <v>2.4569019999999999</v>
      </c>
      <c r="N66" s="44">
        <v>4.1360000000000002E-4</v>
      </c>
      <c r="O66" s="34"/>
      <c r="P66" s="34"/>
      <c r="Q66" s="43">
        <v>2.5501770000000001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G75" si="0">0.05*G11+(1-0.05)*C11</f>
        <v>0</v>
      </c>
      <c r="G73">
        <f t="shared" si="0"/>
        <v>2.5999999999999999E-3</v>
      </c>
      <c r="H73">
        <f t="shared" ref="H73:H75" si="1">E11+I11</f>
        <v>2.1334530000000003</v>
      </c>
      <c r="I73">
        <f t="shared" ref="I73:J75" si="2">0.05*G18+(1-0.05)*C18</f>
        <v>0</v>
      </c>
      <c r="J73">
        <f t="shared" si="2"/>
        <v>2.5999999999999999E-3</v>
      </c>
      <c r="K73">
        <f t="shared" ref="K73:K75" si="3">I18+E18</f>
        <v>2.5752499999999996</v>
      </c>
      <c r="L73">
        <f>0.05*F25+(1-0.05)*B25</f>
        <v>0</v>
      </c>
      <c r="M73">
        <f>I25+E25</f>
        <v>5.3527050000000003</v>
      </c>
      <c r="P73" s="62" t="s">
        <v>37</v>
      </c>
      <c r="Q73" t="s">
        <v>36</v>
      </c>
      <c r="R73">
        <f t="shared" ref="R73:S75" si="4">0.1*G11+(1-0.1)*C11</f>
        <v>0</v>
      </c>
      <c r="S73">
        <f t="shared" si="4"/>
        <v>2.5999999999999999E-3</v>
      </c>
      <c r="U73">
        <f t="shared" ref="U73:V75" si="5">0.1*G18+(1-0.1)*C18</f>
        <v>0</v>
      </c>
      <c r="V73">
        <f t="shared" si="5"/>
        <v>2.5999999999999999E-3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0"/>
        <v>1.579E-5</v>
      </c>
      <c r="H74">
        <f t="shared" si="1"/>
        <v>2.1995930000000001</v>
      </c>
      <c r="I74">
        <f t="shared" si="2"/>
        <v>0</v>
      </c>
      <c r="J74">
        <f t="shared" si="2"/>
        <v>1.579E-5</v>
      </c>
      <c r="K74">
        <f t="shared" si="3"/>
        <v>2.5166200000000001</v>
      </c>
      <c r="P74" s="62"/>
      <c r="Q74" t="s">
        <v>38</v>
      </c>
      <c r="R74">
        <f t="shared" si="4"/>
        <v>0</v>
      </c>
      <c r="S74">
        <f t="shared" si="4"/>
        <v>1.579E-5</v>
      </c>
      <c r="U74">
        <f t="shared" si="5"/>
        <v>0</v>
      </c>
      <c r="V74">
        <f t="shared" si="5"/>
        <v>1.579E-5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0"/>
        <v>1.9538499999999997E-7</v>
      </c>
      <c r="H75">
        <f t="shared" si="1"/>
        <v>2.2655430000000001</v>
      </c>
      <c r="I75">
        <f t="shared" si="2"/>
        <v>0</v>
      </c>
      <c r="J75">
        <f t="shared" si="2"/>
        <v>1.9219999999999996E-7</v>
      </c>
      <c r="K75">
        <f t="shared" si="3"/>
        <v>2.4442500000000003</v>
      </c>
      <c r="P75" s="62"/>
      <c r="Q75" t="s">
        <v>39</v>
      </c>
      <c r="R75">
        <f t="shared" si="4"/>
        <v>0</v>
      </c>
      <c r="S75">
        <f t="shared" si="4"/>
        <v>1.9857000000000001E-7</v>
      </c>
      <c r="U75">
        <f t="shared" si="5"/>
        <v>0</v>
      </c>
      <c r="V75">
        <f t="shared" si="5"/>
        <v>1.9220000000000001E-7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G81" si="6">0.2*G11+(1-0.2)*C11</f>
        <v>0</v>
      </c>
      <c r="G79">
        <f t="shared" si="6"/>
        <v>2.5999999999999999E-3</v>
      </c>
      <c r="I79">
        <f t="shared" ref="I79:J81" si="7">0.2*G18+(1-0.2)*C18</f>
        <v>0</v>
      </c>
      <c r="J79">
        <f t="shared" si="7"/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S81" si="8">0.3*G11+(1-0.3)*C11</f>
        <v>0</v>
      </c>
      <c r="S79">
        <f t="shared" si="8"/>
        <v>2.5999999999999999E-3</v>
      </c>
      <c r="U79">
        <f t="shared" ref="U79:V81" si="9">0.3*G18+(1-0.3)*C18</f>
        <v>0</v>
      </c>
      <c r="V79">
        <f t="shared" si="9"/>
        <v>2.5999999999999999E-3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6"/>
        <v>0</v>
      </c>
      <c r="G80">
        <f t="shared" si="6"/>
        <v>1.579E-5</v>
      </c>
      <c r="I80">
        <f t="shared" si="7"/>
        <v>0</v>
      </c>
      <c r="J80">
        <f t="shared" si="7"/>
        <v>1.579E-5</v>
      </c>
      <c r="P80" s="62"/>
      <c r="Q80" t="s">
        <v>38</v>
      </c>
      <c r="R80">
        <f t="shared" si="8"/>
        <v>0</v>
      </c>
      <c r="S80">
        <f t="shared" si="8"/>
        <v>1.579E-5</v>
      </c>
      <c r="U80">
        <f t="shared" si="9"/>
        <v>0</v>
      </c>
      <c r="V80">
        <f t="shared" si="9"/>
        <v>1.579E-5</v>
      </c>
    </row>
    <row r="81" spans="2:25" x14ac:dyDescent="0.25">
      <c r="C81" s="63"/>
      <c r="D81" s="62"/>
      <c r="E81" t="s">
        <v>39</v>
      </c>
      <c r="F81">
        <f t="shared" si="6"/>
        <v>0</v>
      </c>
      <c r="G81">
        <f t="shared" si="6"/>
        <v>2.0494000000000001E-7</v>
      </c>
      <c r="I81">
        <f t="shared" si="7"/>
        <v>0</v>
      </c>
      <c r="J81">
        <f t="shared" si="7"/>
        <v>1.9219999999999999E-7</v>
      </c>
      <c r="P81" s="62"/>
      <c r="Q81" t="s">
        <v>39</v>
      </c>
      <c r="R81">
        <f t="shared" si="8"/>
        <v>0</v>
      </c>
      <c r="S81">
        <f t="shared" si="8"/>
        <v>2.1131E-7</v>
      </c>
      <c r="U81">
        <f t="shared" si="9"/>
        <v>0</v>
      </c>
      <c r="V81">
        <f t="shared" si="9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G88" si="10">(0.05*(1-0.05)+0.05*(1-0.05))*G11+0.05*0.05*K11+(1-0.05*(1-0.05)-0.05*(1-0.05)-0.05*0.05)*C11</f>
        <v>0</v>
      </c>
      <c r="G86">
        <f t="shared" si="10"/>
        <v>2.5999999999999999E-3</v>
      </c>
      <c r="H86">
        <f t="shared" ref="H86:H88" si="11">M11+I11+E11</f>
        <v>2.9947699999999999</v>
      </c>
      <c r="I86">
        <f t="shared" ref="I86:J88" si="12">(0.05*(1-0.05)+0.05*(1-0.05))*G18+0.05*0.05*K18+(1-0.05*(1-0.05)-0.05*(1-0.05)-0.05*0.05)*C18</f>
        <v>0</v>
      </c>
      <c r="J86">
        <f t="shared" si="12"/>
        <v>2.5999999999999999E-3</v>
      </c>
      <c r="K86">
        <f t="shared" ref="K86:K88" si="13">M18+I18+E18</f>
        <v>3.5597209999999997</v>
      </c>
      <c r="L86">
        <f>(0.05*(1-0.05)+0.05*(1-0.05))*F25+0.05*0.05*J25+(1-0.05*(1-0.05)-0.05*(1-0.05)-0.05*0.05)*B25</f>
        <v>0</v>
      </c>
      <c r="M86">
        <f>M25+I25+E25</f>
        <v>7.8125350000000005</v>
      </c>
      <c r="O86" s="66" t="s">
        <v>43</v>
      </c>
      <c r="P86" s="62" t="s">
        <v>37</v>
      </c>
      <c r="Q86" t="s">
        <v>36</v>
      </c>
      <c r="R86">
        <f t="shared" ref="R86:S88" si="14">(0.1*0.9+0.1*0.9)*G11+0.1*0.1*K11+(1-0.1*0.9-0.1*0.9-0.1*0.1)*C11</f>
        <v>0</v>
      </c>
      <c r="S86">
        <f t="shared" si="14"/>
        <v>2.6000000000000003E-3</v>
      </c>
      <c r="U86">
        <f t="shared" ref="U86:V88" si="15">(0.1*0.9+0.1*0.9)*G18+0.1*0.1*K18+(1-0.1*0.9-0.1*0.9-0.1*0.1)*C18</f>
        <v>0</v>
      </c>
      <c r="V86">
        <f t="shared" si="15"/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0"/>
        <v>0</v>
      </c>
      <c r="G87">
        <f t="shared" si="10"/>
        <v>1.579E-5</v>
      </c>
      <c r="H87">
        <f t="shared" si="11"/>
        <v>3.1044839999999998</v>
      </c>
      <c r="I87">
        <f t="shared" si="12"/>
        <v>0</v>
      </c>
      <c r="J87">
        <f t="shared" si="12"/>
        <v>1.579E-5</v>
      </c>
      <c r="K87">
        <f t="shared" si="13"/>
        <v>3.6074919999999997</v>
      </c>
      <c r="O87" s="66"/>
      <c r="P87" s="62"/>
      <c r="Q87" t="s">
        <v>38</v>
      </c>
      <c r="R87">
        <f t="shared" si="14"/>
        <v>0</v>
      </c>
      <c r="S87">
        <f t="shared" si="14"/>
        <v>1.5790000000000003E-5</v>
      </c>
      <c r="U87">
        <f t="shared" si="15"/>
        <v>0</v>
      </c>
      <c r="V87">
        <f t="shared" si="15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10"/>
        <v>0</v>
      </c>
      <c r="G88">
        <f t="shared" si="10"/>
        <v>1.9861025000000001E-7</v>
      </c>
      <c r="H88">
        <f t="shared" si="11"/>
        <v>3.38185</v>
      </c>
      <c r="I88">
        <f t="shared" si="12"/>
        <v>0</v>
      </c>
      <c r="J88">
        <f t="shared" si="12"/>
        <v>1.9220000000000001E-7</v>
      </c>
      <c r="K88">
        <f t="shared" si="13"/>
        <v>3.6491579999999999</v>
      </c>
      <c r="O88" s="66"/>
      <c r="P88" s="62"/>
      <c r="Q88" t="s">
        <v>39</v>
      </c>
      <c r="R88">
        <f t="shared" si="14"/>
        <v>0</v>
      </c>
      <c r="S88">
        <f t="shared" si="14"/>
        <v>2.05101E-7</v>
      </c>
      <c r="U88">
        <f t="shared" si="15"/>
        <v>0</v>
      </c>
      <c r="V88">
        <f t="shared" si="15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G94" si="16">(0.2*0.8+0.2*0.8)*G11+0.2*0.2*K11+(1-0.2*0.8-0.2*0.8-0.2*0.2)*C11</f>
        <v>0</v>
      </c>
      <c r="G92">
        <f t="shared" si="16"/>
        <v>2.5999999999999999E-3</v>
      </c>
      <c r="I92">
        <f t="shared" ref="I92:J94" si="17">(0.2*0.8+0.2*0.8)*G18+0.2*0.2*K18+(1-0.2*0.8-0.2*0.8-0.2*0.2)*C18</f>
        <v>0</v>
      </c>
      <c r="J92">
        <f t="shared" si="17"/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S94" si="18">(0.3*0.7+0.3*0.7)*G11+0.3*0.3*K11+(1-0.3*0.7-0.3*0.7-0.3*0.3)*C11</f>
        <v>0</v>
      </c>
      <c r="S92">
        <f t="shared" si="18"/>
        <v>2.5999999999999999E-3</v>
      </c>
      <c r="U92">
        <f t="shared" ref="U92:V94" si="19">(0.3*0.7+0.3*0.7)*G18+0.3*0.3*K18+(1-0.3*0.7-0.3*0.7-0.3*0.3)*C18</f>
        <v>0</v>
      </c>
      <c r="V92">
        <f t="shared" si="19"/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16"/>
        <v>0</v>
      </c>
      <c r="G93">
        <f t="shared" si="16"/>
        <v>1.579E-5</v>
      </c>
      <c r="I93">
        <f t="shared" si="17"/>
        <v>0</v>
      </c>
      <c r="J93">
        <f t="shared" si="17"/>
        <v>1.579E-5</v>
      </c>
      <c r="O93" s="66"/>
      <c r="P93" s="62"/>
      <c r="Q93" t="s">
        <v>38</v>
      </c>
      <c r="R93">
        <f t="shared" si="18"/>
        <v>0</v>
      </c>
      <c r="S93">
        <f t="shared" si="18"/>
        <v>1.579E-5</v>
      </c>
      <c r="U93">
        <f t="shared" si="19"/>
        <v>0</v>
      </c>
      <c r="V93">
        <f t="shared" si="19"/>
        <v>1.579E-5</v>
      </c>
    </row>
    <row r="94" spans="2:25" x14ac:dyDescent="0.25">
      <c r="B94" s="63"/>
      <c r="C94" s="66"/>
      <c r="D94" s="62"/>
      <c r="E94" t="s">
        <v>39</v>
      </c>
      <c r="F94">
        <f t="shared" si="16"/>
        <v>0</v>
      </c>
      <c r="G94">
        <f t="shared" si="16"/>
        <v>2.1832400000000002E-7</v>
      </c>
      <c r="I94">
        <f t="shared" si="17"/>
        <v>0</v>
      </c>
      <c r="J94">
        <f t="shared" si="17"/>
        <v>1.9219999999999999E-7</v>
      </c>
      <c r="O94" s="66"/>
      <c r="P94" s="62"/>
      <c r="Q94" t="s">
        <v>39</v>
      </c>
      <c r="R94">
        <f t="shared" si="18"/>
        <v>0</v>
      </c>
      <c r="S94">
        <f t="shared" si="18"/>
        <v>2.3186900000000002E-7</v>
      </c>
      <c r="U94">
        <f t="shared" si="19"/>
        <v>0</v>
      </c>
      <c r="V94">
        <f t="shared" si="19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G101" si="20">3*0.05*(1-0.05)*(1-0.05)*G11+3*0.05*0.05*(1-0.05)*K11+0.05*0.05*0.05*O11+(1-3*0.05*(1-0.05)*(1-0.05)-3*0.05*0.05*(1-0.05)-0.05*0.05*0.05)*C11</f>
        <v>0</v>
      </c>
      <c r="G99">
        <f t="shared" si="20"/>
        <v>2.5999999999999994E-3</v>
      </c>
      <c r="H99">
        <f t="shared" ref="H99:H101" si="21">Q11+M11+I11+E11</f>
        <v>4.7783319999999998</v>
      </c>
      <c r="I99">
        <f t="shared" ref="I99:J101" si="22">3*0.05*(1-0.05)*(1-0.05)*G18+3*0.05*0.05*(1-0.05)*K18+0.05*0.05*0.05*O18+(1-3*0.05*(1-0.05)*(1-0.05)-3*0.05*0.05*(1-0.05)-0.05*0.05*0.05)*C18</f>
        <v>0</v>
      </c>
      <c r="J99">
        <f t="shared" si="22"/>
        <v>2.5999999999999994E-3</v>
      </c>
      <c r="K99">
        <f t="shared" ref="K99:K101" si="23">Q18+M18+E18+I18</f>
        <v>4.608587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11.050113000000001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S101" si="24">3*0.1*(1-0.1)*(1-0.1)*G11+3*0.1*0.1*(1-0.1)*K11+0.1*0.1*0.1*O11+(1-3*0.1*(1-0.1)*(1-0.1)-3*0.1*0.1*(1-0.1)-0.1*0.1*0.1)*C11</f>
        <v>0</v>
      </c>
      <c r="S99">
        <f t="shared" si="24"/>
        <v>2.5999999999999999E-3</v>
      </c>
      <c r="U99">
        <f t="shared" ref="U99:V101" si="25">3*0.1*(1-0.1)*(1-0.1)*G18+3*0.1*0.1*(1-0.1)*K18+0.1*0.1*0.1*O18+(1-3*0.1*(1-0.1)*(1-0.1)-3*0.1*0.1*(1-0.1)-0.1*0.1*0.1)*C18</f>
        <v>0</v>
      </c>
      <c r="V99">
        <f t="shared" si="25"/>
        <v>2.5999999999999999E-3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20"/>
        <v>0</v>
      </c>
      <c r="G100">
        <f t="shared" si="20"/>
        <v>1.5789999999999996E-5</v>
      </c>
      <c r="H100">
        <f t="shared" si="21"/>
        <v>4.2328930000000007</v>
      </c>
      <c r="I100">
        <f t="shared" si="22"/>
        <v>0</v>
      </c>
      <c r="J100">
        <f t="shared" si="22"/>
        <v>1.5789999999999996E-5</v>
      </c>
      <c r="K100">
        <f t="shared" si="23"/>
        <v>4.7145399999999995</v>
      </c>
      <c r="N100" s="68"/>
      <c r="O100" s="66"/>
      <c r="P100" s="62"/>
      <c r="Q100" t="s">
        <v>38</v>
      </c>
      <c r="R100">
        <f t="shared" si="24"/>
        <v>0</v>
      </c>
      <c r="S100">
        <f t="shared" si="24"/>
        <v>1.579E-5</v>
      </c>
      <c r="U100">
        <f t="shared" si="25"/>
        <v>0</v>
      </c>
      <c r="V100">
        <f t="shared" si="25"/>
        <v>1.579E-5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20"/>
        <v>0</v>
      </c>
      <c r="G101">
        <f t="shared" si="20"/>
        <v>2.0187457499999997E-7</v>
      </c>
      <c r="H101">
        <f t="shared" si="21"/>
        <v>4.5351720000000002</v>
      </c>
      <c r="I101">
        <f t="shared" si="22"/>
        <v>0</v>
      </c>
      <c r="J101">
        <f t="shared" si="22"/>
        <v>1.9219999999999996E-7</v>
      </c>
      <c r="K101">
        <f t="shared" si="23"/>
        <v>4.8347120000000006</v>
      </c>
      <c r="N101" s="68"/>
      <c r="O101" s="66"/>
      <c r="P101" s="62"/>
      <c r="Q101" t="s">
        <v>39</v>
      </c>
      <c r="R101">
        <f t="shared" si="24"/>
        <v>0</v>
      </c>
      <c r="S101">
        <f t="shared" si="24"/>
        <v>2.1178359999999999E-7</v>
      </c>
      <c r="U101">
        <f t="shared" si="25"/>
        <v>0</v>
      </c>
      <c r="V101">
        <f t="shared" si="25"/>
        <v>1.9219999999999999E-7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G107" si="26">3*0.2*(1-0.2)*(1-0.2)*G11+3*0.2*0.2*(1-0.2)*K11+0.2*0.2*0.2*O11+(1-3*0.2*(1-0.2)*(1-0.2)-3*0.2*0.2*(1-0.2)-0.2*0.2*0.2)*C11</f>
        <v>0</v>
      </c>
      <c r="G105">
        <f t="shared" si="26"/>
        <v>2.5999999999999999E-3</v>
      </c>
      <c r="I105">
        <f t="shared" ref="I105:J107" si="27">3*0.2*(1-0.2)*(1-0.2)*G18+3*0.2*0.2*(1-0.2)*K18+0.2*0.2*0.2*O18+(1-3*0.2*(1-0.2)*(1-0.2)-3*0.2*0.2*(1-0.2)-0.2*0.2*0.2)*C18</f>
        <v>0</v>
      </c>
      <c r="J105">
        <f t="shared" si="27"/>
        <v>2.5999999999999999E-3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S107" si="28">3*0.3*(1-0.3)*(1-0.3)*G11+3*0.3*0.3*(1-0.3)*K11+0.3*0.3*0.3*O11+(1-3*0.3*(1-0.3)*(1-0.3)-3*0.3*0.3*(1-0.3)-0.3*0.3*0.3)*C11</f>
        <v>0</v>
      </c>
      <c r="S105">
        <f t="shared" si="28"/>
        <v>2.5999999999999999E-3</v>
      </c>
      <c r="U105">
        <f t="shared" ref="U105:V107" si="29">3*0.3*(1-0.3)*(1-0.3)*G18+3*0.3*0.3*(1-0.3)*K18+0.3*0.3*0.3*O18+(1-3*0.3*(1-0.3)*(1-0.3)-3*0.3*0.3*(1-0.3)-0.3*0.3*0.3)*C18</f>
        <v>0</v>
      </c>
      <c r="V105">
        <f t="shared" si="29"/>
        <v>2.5999999999999999E-3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26"/>
        <v>0</v>
      </c>
      <c r="G106">
        <f t="shared" si="26"/>
        <v>1.579E-5</v>
      </c>
      <c r="I106">
        <f t="shared" si="27"/>
        <v>0</v>
      </c>
      <c r="J106">
        <f t="shared" si="27"/>
        <v>1.579E-5</v>
      </c>
      <c r="N106" s="68"/>
      <c r="O106" s="66"/>
      <c r="P106" s="62"/>
      <c r="Q106" t="s">
        <v>38</v>
      </c>
      <c r="R106">
        <f t="shared" si="28"/>
        <v>0</v>
      </c>
      <c r="S106">
        <f t="shared" si="28"/>
        <v>1.579E-5</v>
      </c>
      <c r="U106">
        <f t="shared" si="29"/>
        <v>0</v>
      </c>
      <c r="V106">
        <f t="shared" si="29"/>
        <v>1.579E-5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26"/>
        <v>0</v>
      </c>
      <c r="G107">
        <f t="shared" si="26"/>
        <v>2.322768E-7</v>
      </c>
      <c r="I107">
        <f t="shared" si="27"/>
        <v>0</v>
      </c>
      <c r="J107">
        <f t="shared" si="27"/>
        <v>1.9219999999999999E-7</v>
      </c>
      <c r="N107" s="68"/>
      <c r="O107" s="66"/>
      <c r="P107" s="62"/>
      <c r="Q107" t="s">
        <v>39</v>
      </c>
      <c r="R107">
        <f t="shared" si="28"/>
        <v>0</v>
      </c>
      <c r="S107">
        <f t="shared" si="28"/>
        <v>2.5362319999999998E-7</v>
      </c>
      <c r="U107">
        <f t="shared" si="29"/>
        <v>0</v>
      </c>
      <c r="V107">
        <f t="shared" si="29"/>
        <v>1.9220000000000001E-7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G114" si="30">0.05*Y11+(1-0.05)*U11</f>
        <v>0</v>
      </c>
      <c r="G112">
        <f t="shared" si="30"/>
        <v>2.5999999999999999E-3</v>
      </c>
      <c r="H112">
        <f t="shared" ref="H112:H114" si="31">AA11+W11</f>
        <v>2.0574750000000002</v>
      </c>
      <c r="I112">
        <f t="shared" ref="I112:J114" si="32">0.05*Y18+(1-0.05)*U18</f>
        <v>0</v>
      </c>
      <c r="J112">
        <f t="shared" si="32"/>
        <v>2.5999999999999999E-3</v>
      </c>
      <c r="K112">
        <f t="shared" ref="K112:K114" si="33">AA18+W18</f>
        <v>2.1577130000000002</v>
      </c>
      <c r="L112">
        <f>0.05*X25+(1-0.05)*T25</f>
        <v>0</v>
      </c>
      <c r="M112">
        <f>AA25+W25</f>
        <v>4.9519029999999997</v>
      </c>
      <c r="P112" s="62" t="s">
        <v>37</v>
      </c>
      <c r="Q112" t="s">
        <v>36</v>
      </c>
      <c r="R112">
        <f t="shared" ref="R112:S114" si="34">0.1*Y11+(1-0.1)*U11</f>
        <v>0</v>
      </c>
      <c r="S112">
        <f t="shared" si="34"/>
        <v>2.5999999999999999E-3</v>
      </c>
      <c r="U112">
        <f t="shared" ref="U112:V114" si="35">0.1*Y18+(1-0.1)*U18</f>
        <v>0</v>
      </c>
      <c r="V112">
        <f t="shared" si="35"/>
        <v>2.5999999999999999E-3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30"/>
        <v>0</v>
      </c>
      <c r="G113">
        <f t="shared" si="30"/>
        <v>6.4850000000000004E-5</v>
      </c>
      <c r="H113">
        <f t="shared" si="31"/>
        <v>2.1919750000000002</v>
      </c>
      <c r="I113">
        <f t="shared" si="32"/>
        <v>0</v>
      </c>
      <c r="J113">
        <f t="shared" si="32"/>
        <v>6.4850000000000004E-5</v>
      </c>
      <c r="K113">
        <f t="shared" si="33"/>
        <v>2.276958</v>
      </c>
      <c r="P113" s="62"/>
      <c r="Q113" t="s">
        <v>38</v>
      </c>
      <c r="R113">
        <f t="shared" si="34"/>
        <v>0</v>
      </c>
      <c r="S113">
        <f t="shared" si="34"/>
        <v>6.4850000000000004E-5</v>
      </c>
      <c r="U113">
        <f t="shared" si="35"/>
        <v>0</v>
      </c>
      <c r="V113">
        <f t="shared" si="35"/>
        <v>6.4850000000000004E-5</v>
      </c>
    </row>
    <row r="114" spans="2:25" x14ac:dyDescent="0.25">
      <c r="C114" s="63"/>
      <c r="D114" s="62"/>
      <c r="E114" t="s">
        <v>39</v>
      </c>
      <c r="F114">
        <f t="shared" si="30"/>
        <v>0</v>
      </c>
      <c r="G114">
        <f t="shared" si="30"/>
        <v>4.879999999999999E-6</v>
      </c>
      <c r="H114">
        <f t="shared" si="31"/>
        <v>2.2364660000000001</v>
      </c>
      <c r="I114">
        <f t="shared" si="32"/>
        <v>0</v>
      </c>
      <c r="J114">
        <f t="shared" si="32"/>
        <v>4.879999999999999E-6</v>
      </c>
      <c r="K114">
        <f t="shared" si="33"/>
        <v>2.489878</v>
      </c>
      <c r="P114" s="62"/>
      <c r="Q114" t="s">
        <v>39</v>
      </c>
      <c r="R114">
        <f t="shared" si="34"/>
        <v>0</v>
      </c>
      <c r="S114">
        <f t="shared" si="34"/>
        <v>4.8799999999999999E-6</v>
      </c>
      <c r="U114">
        <f t="shared" si="35"/>
        <v>0</v>
      </c>
      <c r="V114">
        <f t="shared" si="35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G120" si="36">0.2*Y11+(1-0.2)*U11</f>
        <v>0</v>
      </c>
      <c r="G118">
        <f t="shared" si="36"/>
        <v>2.5999999999999999E-3</v>
      </c>
      <c r="I118">
        <f t="shared" ref="I118:J120" si="37">0.2*Y18+(1-0.2)*U18</f>
        <v>0</v>
      </c>
      <c r="J118">
        <f t="shared" si="37"/>
        <v>2.5999999999999999E-3</v>
      </c>
      <c r="L118">
        <f>0.2*X25+(1-0.2)*T25</f>
        <v>0</v>
      </c>
      <c r="P118" s="62" t="s">
        <v>41</v>
      </c>
      <c r="Q118" t="s">
        <v>36</v>
      </c>
      <c r="R118">
        <f t="shared" ref="R118:S120" si="38">0.3*Y11+(1-0.3)*U11</f>
        <v>0</v>
      </c>
      <c r="S118">
        <f t="shared" si="38"/>
        <v>2.5999999999999999E-3</v>
      </c>
      <c r="U118">
        <f t="shared" ref="U118:V120" si="39">0.3*Y18+(1-0.3)*U18</f>
        <v>0</v>
      </c>
      <c r="V118">
        <f t="shared" si="39"/>
        <v>2.5999999999999999E-3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36"/>
        <v>0</v>
      </c>
      <c r="G119">
        <f t="shared" si="36"/>
        <v>6.4850000000000004E-5</v>
      </c>
      <c r="I119">
        <f t="shared" si="37"/>
        <v>0</v>
      </c>
      <c r="J119">
        <f t="shared" si="37"/>
        <v>6.4850000000000004E-5</v>
      </c>
      <c r="P119" s="62"/>
      <c r="Q119" t="s">
        <v>38</v>
      </c>
      <c r="R119">
        <f t="shared" si="38"/>
        <v>0</v>
      </c>
      <c r="S119">
        <f t="shared" si="38"/>
        <v>6.4850000000000004E-5</v>
      </c>
      <c r="U119">
        <f t="shared" si="39"/>
        <v>0</v>
      </c>
      <c r="V119">
        <f t="shared" si="39"/>
        <v>6.4850000000000004E-5</v>
      </c>
    </row>
    <row r="120" spans="2:25" x14ac:dyDescent="0.25">
      <c r="C120" s="63"/>
      <c r="D120" s="62"/>
      <c r="E120" t="s">
        <v>39</v>
      </c>
      <c r="F120">
        <f t="shared" si="36"/>
        <v>0</v>
      </c>
      <c r="G120">
        <f t="shared" si="36"/>
        <v>4.8800000000000007E-6</v>
      </c>
      <c r="I120">
        <f t="shared" si="37"/>
        <v>0</v>
      </c>
      <c r="J120">
        <f t="shared" si="37"/>
        <v>4.8800000000000007E-6</v>
      </c>
      <c r="P120" s="62"/>
      <c r="Q120" t="s">
        <v>39</v>
      </c>
      <c r="R120">
        <f t="shared" si="38"/>
        <v>0</v>
      </c>
      <c r="S120">
        <f t="shared" si="38"/>
        <v>4.879999999999999E-6</v>
      </c>
      <c r="U120">
        <f t="shared" si="39"/>
        <v>0</v>
      </c>
      <c r="V120">
        <f t="shared" si="39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G127" si="40">(0.05*(1-0.05)+0.05*(1-0.05))*Y11+0.05*0.05*AC11+(1-0.05*(1-0.05)-0.05*(1-0.05)-0.05*0.05)*U11</f>
        <v>0</v>
      </c>
      <c r="G125">
        <f t="shared" si="40"/>
        <v>2.5999999999999999E-3</v>
      </c>
      <c r="H125">
        <f t="shared" ref="H125:H127" si="41">AE11+AA11+W11</f>
        <v>3.0817259999999997</v>
      </c>
      <c r="I125">
        <f t="shared" ref="I125:J127" si="42">(0.05*(1-0.05)+0.05*(1-0.05))*Y18+0.05*0.05*AC18+(1-0.05*(1-0.05)-0.05*(1-0.05)-0.05*0.05)*U18</f>
        <v>0</v>
      </c>
      <c r="J125">
        <f t="shared" si="42"/>
        <v>2.5999999999999999E-3</v>
      </c>
      <c r="K125">
        <f t="shared" ref="K125:K127" si="43">AE18+AA18+W18</f>
        <v>3.2292700000000005</v>
      </c>
      <c r="L125">
        <f>(0.05*(1-0.05)+0.05*(1-0.05))*X25+0.05*0.05*AB25+(1-0.05*(1-0.05)-0.05*(1-0.05)-0.05*0.05)*T25</f>
        <v>0</v>
      </c>
      <c r="M125">
        <f>AE25+AA25+W25</f>
        <v>7.4825740000000005</v>
      </c>
      <c r="O125" s="66" t="s">
        <v>43</v>
      </c>
      <c r="P125" s="62" t="s">
        <v>37</v>
      </c>
      <c r="Q125" t="s">
        <v>36</v>
      </c>
      <c r="R125">
        <f t="shared" ref="R125:S127" si="44">(0.1*0.9+0.1*0.9)*Y11+0.1*0.1*AC11+(1-0.1*0.9-0.1*0.9-0.1*0.1)*U11</f>
        <v>0</v>
      </c>
      <c r="S125">
        <f t="shared" si="44"/>
        <v>2.6000000000000003E-3</v>
      </c>
      <c r="U125">
        <f t="shared" ref="U125:V127" si="45">(0.1*0.9+0.1*0.9)*Y18+0.1*0.1*AC18+(1-0.1*0.9-0.1*0.9-0.1*0.1)*U18</f>
        <v>0</v>
      </c>
      <c r="V125">
        <f t="shared" si="45"/>
        <v>2.6000000000000003E-3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40"/>
        <v>0</v>
      </c>
      <c r="G126">
        <f t="shared" si="40"/>
        <v>6.4850000000000004E-5</v>
      </c>
      <c r="H126">
        <f t="shared" si="41"/>
        <v>3.2864379999999995</v>
      </c>
      <c r="I126">
        <f t="shared" si="42"/>
        <v>0</v>
      </c>
      <c r="J126">
        <f t="shared" si="42"/>
        <v>6.4850000000000004E-5</v>
      </c>
      <c r="K126">
        <f t="shared" si="43"/>
        <v>3.4337989999999996</v>
      </c>
      <c r="O126" s="66"/>
      <c r="P126" s="62"/>
      <c r="Q126" t="s">
        <v>38</v>
      </c>
      <c r="R126">
        <f t="shared" si="44"/>
        <v>0</v>
      </c>
      <c r="S126">
        <f t="shared" si="44"/>
        <v>6.4850000000000004E-5</v>
      </c>
      <c r="U126">
        <f t="shared" si="45"/>
        <v>0</v>
      </c>
      <c r="V126">
        <f t="shared" si="45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40"/>
        <v>0</v>
      </c>
      <c r="G127">
        <f t="shared" si="40"/>
        <v>4.8799999999999999E-6</v>
      </c>
      <c r="H127">
        <f t="shared" si="41"/>
        <v>3.3513120000000001</v>
      </c>
      <c r="I127">
        <f t="shared" si="42"/>
        <v>0</v>
      </c>
      <c r="J127">
        <f t="shared" si="42"/>
        <v>4.8799999999999999E-6</v>
      </c>
      <c r="K127">
        <f t="shared" si="43"/>
        <v>3.728612</v>
      </c>
      <c r="O127" s="66"/>
      <c r="P127" s="62"/>
      <c r="Q127" t="s">
        <v>39</v>
      </c>
      <c r="R127">
        <f t="shared" si="44"/>
        <v>0</v>
      </c>
      <c r="S127">
        <f t="shared" si="44"/>
        <v>4.8800000000000007E-6</v>
      </c>
      <c r="U127">
        <f t="shared" si="45"/>
        <v>0</v>
      </c>
      <c r="V127">
        <f t="shared" si="45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G133" si="46">(0.2*0.8+0.2*0.8)*Y11+0.2*0.2*AC11+(1-0.2*0.8-0.2*0.8-0.2*0.2)*U11</f>
        <v>0</v>
      </c>
      <c r="G131">
        <f t="shared" si="46"/>
        <v>2.5999999999999999E-3</v>
      </c>
      <c r="I131">
        <f t="shared" ref="I131:J133" si="47">(0.2*0.8+0.2*0.8)*Y18+0.2*0.2*AC18+(1-0.2*0.8-0.2*0.8-0.2*0.2)*U18</f>
        <v>0</v>
      </c>
      <c r="J131">
        <f t="shared" si="47"/>
        <v>2.5999999999999999E-3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S133" si="48">(0.3*0.7+0.3*0.7)*Y11+0.3*0.3*AC11+(1-0.3*0.7-0.3*0.7-0.3*0.3)*U11</f>
        <v>0</v>
      </c>
      <c r="S131">
        <f t="shared" si="48"/>
        <v>2.5999999999999999E-3</v>
      </c>
      <c r="U131">
        <f t="shared" ref="U131:V133" si="49">(0.3*0.7+0.3*0.7)*Y18+0.3*0.3*AC18+(1-0.3*0.7-0.3*0.7-0.3*0.3)*U18</f>
        <v>0</v>
      </c>
      <c r="V131">
        <f t="shared" si="49"/>
        <v>2.5999999999999999E-3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46"/>
        <v>0</v>
      </c>
      <c r="G132">
        <f t="shared" si="46"/>
        <v>6.4850000000000004E-5</v>
      </c>
      <c r="I132">
        <f t="shared" si="47"/>
        <v>0</v>
      </c>
      <c r="J132">
        <f t="shared" si="47"/>
        <v>6.4850000000000004E-5</v>
      </c>
      <c r="O132" s="66"/>
      <c r="P132" s="62"/>
      <c r="Q132" t="s">
        <v>38</v>
      </c>
      <c r="R132">
        <f t="shared" si="48"/>
        <v>0</v>
      </c>
      <c r="S132">
        <f t="shared" si="48"/>
        <v>6.4850000000000004E-5</v>
      </c>
      <c r="U132">
        <f t="shared" si="49"/>
        <v>0</v>
      </c>
      <c r="V132">
        <f t="shared" si="4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46"/>
        <v>0</v>
      </c>
      <c r="G133">
        <f t="shared" si="46"/>
        <v>4.8799999999999999E-6</v>
      </c>
      <c r="I133">
        <f t="shared" si="47"/>
        <v>0</v>
      </c>
      <c r="J133">
        <f t="shared" si="47"/>
        <v>4.8799999999999999E-6</v>
      </c>
      <c r="O133" s="66"/>
      <c r="P133" s="62"/>
      <c r="Q133" t="s">
        <v>39</v>
      </c>
      <c r="R133">
        <f t="shared" si="48"/>
        <v>0</v>
      </c>
      <c r="S133">
        <f t="shared" si="48"/>
        <v>4.8800000000000007E-6</v>
      </c>
      <c r="U133">
        <f t="shared" si="49"/>
        <v>0</v>
      </c>
      <c r="V133">
        <f t="shared" si="4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G140" si="50">3*0.05*(1-0.05)*(1-0.05)*Y11+3*0.05*0.05*(1-0.05)*AC11+0.05*0.05*0.05*AG11+(1-3*0.05*(1-0.05)*(1-0.05)-3*0.05*0.05*(1-0.05)-0.05*0.05*0.05)*U11</f>
        <v>0</v>
      </c>
      <c r="G138">
        <f t="shared" si="50"/>
        <v>2.5999999999999994E-3</v>
      </c>
      <c r="H138">
        <f t="shared" ref="H138:H140" si="51">AI11+AE11+AA11+W11</f>
        <v>4.1490169999999997</v>
      </c>
      <c r="I138">
        <f t="shared" ref="I138:J140" si="52">3*0.05*(1-0.05)*(1-0.05)*Y18+3*0.05*0.05*(1-0.05)*AC18+0.05*0.05*0.05*AG18+(1-3*0.05*(1-0.05)*(1-0.05)-3*0.05*0.05*(1-0.05)-0.05*0.05*0.05)*U18</f>
        <v>0</v>
      </c>
      <c r="J138">
        <f t="shared" si="52"/>
        <v>2.5999999999999994E-3</v>
      </c>
      <c r="K138">
        <f t="shared" ref="K138:K140" si="53">AI18+AE18+AA18+W18</f>
        <v>4.1766170000000002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10.036750999999999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S140" si="54">3*0.1*(1-0.1)*(1-0.1)*Y11+3*0.1*0.1*(1-0.1)*AC11+0.1*0.1*0.1*AG11+(1-3*0.1*(1-0.1)*(1-0.1)-3*0.1*0.1*(1-0.1)-0.1*0.1*0.1)*U11</f>
        <v>0</v>
      </c>
      <c r="S138">
        <f t="shared" si="54"/>
        <v>2.5999999999999999E-3</v>
      </c>
      <c r="U138">
        <f t="shared" ref="U138:V140" si="55">3*0.1*(1-0.1)*(1-0.1)*Y18+3*0.1*0.1*(1-0.1)*AC18+0.1*0.1*0.1*AG18+(1-3*0.1*(1-0.1)*(1-0.1)-3*0.1*0.1*(1-0.1)-0.1*0.1*0.1)*U18</f>
        <v>0</v>
      </c>
      <c r="V138">
        <f t="shared" si="55"/>
        <v>2.5999999999999999E-3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50"/>
        <v>0</v>
      </c>
      <c r="G139">
        <f t="shared" si="50"/>
        <v>6.4849999999999991E-5</v>
      </c>
      <c r="H139">
        <f t="shared" si="51"/>
        <v>4.397132</v>
      </c>
      <c r="I139">
        <f t="shared" si="52"/>
        <v>0</v>
      </c>
      <c r="J139">
        <f t="shared" si="52"/>
        <v>6.4849999999999991E-5</v>
      </c>
      <c r="K139">
        <f t="shared" si="53"/>
        <v>4.6485609999999999</v>
      </c>
      <c r="N139" s="68"/>
      <c r="O139" s="66"/>
      <c r="P139" s="62"/>
      <c r="Q139" t="s">
        <v>38</v>
      </c>
      <c r="R139">
        <f t="shared" si="54"/>
        <v>0</v>
      </c>
      <c r="S139">
        <f t="shared" si="54"/>
        <v>6.4850000000000004E-5</v>
      </c>
      <c r="U139">
        <f t="shared" si="55"/>
        <v>0</v>
      </c>
      <c r="V139">
        <f t="shared" si="55"/>
        <v>6.4850000000000004E-5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50"/>
        <v>0</v>
      </c>
      <c r="G140">
        <f t="shared" si="50"/>
        <v>4.879999999999999E-6</v>
      </c>
      <c r="H140">
        <f t="shared" si="51"/>
        <v>4.5120120000000004</v>
      </c>
      <c r="I140">
        <f t="shared" si="52"/>
        <v>0</v>
      </c>
      <c r="J140">
        <f t="shared" si="52"/>
        <v>4.879999999999999E-6</v>
      </c>
      <c r="K140">
        <f t="shared" si="53"/>
        <v>5.0049739999999998</v>
      </c>
      <c r="N140" s="68"/>
      <c r="O140" s="66"/>
      <c r="P140" s="62"/>
      <c r="Q140" t="s">
        <v>39</v>
      </c>
      <c r="R140">
        <f t="shared" si="54"/>
        <v>0</v>
      </c>
      <c r="S140">
        <f t="shared" si="54"/>
        <v>4.8799999999999999E-6</v>
      </c>
      <c r="U140">
        <f t="shared" si="55"/>
        <v>0</v>
      </c>
      <c r="V140">
        <f t="shared" si="55"/>
        <v>4.8799999999999999E-6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G146" si="56">3*0.2*(1-0.2)*(1-0.2)*Y11+3*0.2*0.2*(1-0.2)*AC11+0.2*0.2*0.2*AG11+(1-3*0.2*(1-0.2)*(1-0.2)-3*0.2*0.2*(1-0.2)-0.2*0.2*0.2)*U11</f>
        <v>0</v>
      </c>
      <c r="G144">
        <f t="shared" si="56"/>
        <v>2.5999999999999999E-3</v>
      </c>
      <c r="I144">
        <f t="shared" ref="I144:J146" si="57">3*0.2*(1-0.2)*(1-0.2)*Y18+3*0.2*0.2*(1-0.2)*AC18+0.2*0.2*0.2*AG18+(1-3*0.2*(1-0.2)*(1-0.2)-3*0.2*0.2*(1-0.2)-0.2*0.2*0.2)*U18</f>
        <v>0</v>
      </c>
      <c r="J144">
        <f t="shared" si="57"/>
        <v>2.5999999999999999E-3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S146" si="58">3*0.3*(1-0.3)*(1-0.3)*Y11+3*0.3*0.3*(1-0.3)*AC11+0.3*0.3*0.3*AG11+(1-3*0.3*(1-0.3)*(1-0.3)-3*0.3*0.3*(1-0.3)-0.3*0.3*0.3)*U11</f>
        <v>0</v>
      </c>
      <c r="S144">
        <f t="shared" si="58"/>
        <v>2.5999999999999999E-3</v>
      </c>
      <c r="U144">
        <f t="shared" ref="U144:V146" si="59">3*0.3*(1-0.3)*(1-0.3)*Y18+3*0.3*0.3*(1-0.3)*AC18+0.3*0.3*0.3*AG18+(1-3*0.3*(1-0.3)*(1-0.3)-3*0.3*0.3*(1-0.3)-0.3*0.3*0.3)*U18</f>
        <v>0</v>
      </c>
      <c r="V144">
        <f t="shared" si="59"/>
        <v>2.5999999999999999E-3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56"/>
        <v>0</v>
      </c>
      <c r="G145">
        <f t="shared" si="56"/>
        <v>6.4850000000000004E-5</v>
      </c>
      <c r="I145">
        <f t="shared" si="57"/>
        <v>0</v>
      </c>
      <c r="J145">
        <f t="shared" si="57"/>
        <v>6.4850000000000004E-5</v>
      </c>
      <c r="N145" s="68"/>
      <c r="O145" s="66"/>
      <c r="P145" s="62"/>
      <c r="Q145" t="s">
        <v>38</v>
      </c>
      <c r="R145">
        <f t="shared" si="58"/>
        <v>0</v>
      </c>
      <c r="S145">
        <f t="shared" si="58"/>
        <v>6.4850000000000004E-5</v>
      </c>
      <c r="U145">
        <f t="shared" si="59"/>
        <v>0</v>
      </c>
      <c r="V145">
        <f t="shared" si="59"/>
        <v>6.4850000000000004E-5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56"/>
        <v>0</v>
      </c>
      <c r="G146">
        <f t="shared" si="56"/>
        <v>4.8799999999999999E-6</v>
      </c>
      <c r="I146">
        <f t="shared" si="57"/>
        <v>0</v>
      </c>
      <c r="J146">
        <f t="shared" si="57"/>
        <v>4.8799999999999999E-6</v>
      </c>
      <c r="N146" s="68"/>
      <c r="O146" s="66"/>
      <c r="P146" s="62"/>
      <c r="Q146" t="s">
        <v>39</v>
      </c>
      <c r="R146">
        <f t="shared" si="58"/>
        <v>0</v>
      </c>
      <c r="S146">
        <f t="shared" si="58"/>
        <v>4.8799999999999999E-6</v>
      </c>
      <c r="U146">
        <f t="shared" si="59"/>
        <v>0</v>
      </c>
      <c r="V146">
        <f t="shared" si="59"/>
        <v>4.8799999999999999E-6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G153" si="60">0.05*G32+(1-0.05)*C32</f>
        <v>0</v>
      </c>
      <c r="G151">
        <f t="shared" si="60"/>
        <v>2.5999999999999999E-3</v>
      </c>
      <c r="H151">
        <f t="shared" ref="H151:H153" si="61">I32++E32</f>
        <v>2.2050869999999998</v>
      </c>
      <c r="I151">
        <f t="shared" ref="I151:J153" si="62">0.05*G39+(1-0.05)*C39</f>
        <v>0</v>
      </c>
      <c r="J151">
        <f t="shared" si="62"/>
        <v>2.5999999999999999E-3</v>
      </c>
      <c r="K151">
        <f t="shared" ref="K151:K153" si="63">I39+E39</f>
        <v>2.0838450000000002</v>
      </c>
      <c r="L151">
        <f>0.05*F46+(1-0.05)*B46</f>
        <v>7.9499999999999991E-7</v>
      </c>
      <c r="M151">
        <f>I46+E46</f>
        <v>5.0698170000000005</v>
      </c>
      <c r="P151" s="62" t="s">
        <v>37</v>
      </c>
      <c r="Q151" t="s">
        <v>36</v>
      </c>
      <c r="R151">
        <f t="shared" ref="R151:S153" si="64">0.1*G32+(1-0.1)*C32</f>
        <v>0</v>
      </c>
      <c r="S151">
        <f t="shared" si="64"/>
        <v>2.5999999999999999E-3</v>
      </c>
      <c r="U151">
        <f t="shared" ref="U151:V153" si="65">0.1*G39+(1-0.1)*C39</f>
        <v>0</v>
      </c>
      <c r="V151">
        <f t="shared" si="65"/>
        <v>2.5999999999999999E-3</v>
      </c>
      <c r="X151">
        <f>0.1*F46+(1-0.1)*B46</f>
        <v>7.8999999999999995E-7</v>
      </c>
    </row>
    <row r="152" spans="1:25" x14ac:dyDescent="0.25">
      <c r="C152" s="63"/>
      <c r="D152" s="62"/>
      <c r="E152" t="s">
        <v>38</v>
      </c>
      <c r="F152">
        <f t="shared" si="60"/>
        <v>0</v>
      </c>
      <c r="G152">
        <f t="shared" si="60"/>
        <v>1.964E-4</v>
      </c>
      <c r="H152">
        <f t="shared" si="61"/>
        <v>2.2248600000000001</v>
      </c>
      <c r="I152">
        <f t="shared" si="62"/>
        <v>0</v>
      </c>
      <c r="J152">
        <f t="shared" si="62"/>
        <v>1.964E-4</v>
      </c>
      <c r="K152">
        <f t="shared" si="63"/>
        <v>2.242791</v>
      </c>
      <c r="P152" s="62"/>
      <c r="Q152" t="s">
        <v>38</v>
      </c>
      <c r="R152">
        <f t="shared" si="64"/>
        <v>0</v>
      </c>
      <c r="S152">
        <f t="shared" si="64"/>
        <v>1.964E-4</v>
      </c>
      <c r="U152">
        <f t="shared" si="65"/>
        <v>0</v>
      </c>
      <c r="V152">
        <f t="shared" si="65"/>
        <v>1.964E-4</v>
      </c>
    </row>
    <row r="153" spans="1:25" x14ac:dyDescent="0.25">
      <c r="C153" s="63"/>
      <c r="D153" s="62"/>
      <c r="E153" t="s">
        <v>39</v>
      </c>
      <c r="F153">
        <f t="shared" si="60"/>
        <v>0</v>
      </c>
      <c r="G153">
        <f t="shared" si="60"/>
        <v>4.0899999999999991E-5</v>
      </c>
      <c r="H153">
        <f t="shared" si="61"/>
        <v>2.2638369999999997</v>
      </c>
      <c r="I153">
        <f t="shared" si="62"/>
        <v>0</v>
      </c>
      <c r="J153">
        <f t="shared" si="62"/>
        <v>4.0899999999999991E-5</v>
      </c>
      <c r="K153">
        <f t="shared" si="63"/>
        <v>2.430809</v>
      </c>
      <c r="P153" s="62"/>
      <c r="Q153" t="s">
        <v>39</v>
      </c>
      <c r="R153">
        <f t="shared" si="64"/>
        <v>0</v>
      </c>
      <c r="S153">
        <f t="shared" si="64"/>
        <v>4.0900000000000005E-5</v>
      </c>
      <c r="U153">
        <f t="shared" si="65"/>
        <v>0</v>
      </c>
      <c r="V153">
        <f t="shared" si="65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G159" si="66">0.2*G32+(1-0.2)*C32</f>
        <v>0</v>
      </c>
      <c r="G157">
        <f t="shared" si="66"/>
        <v>2.5999999999999999E-3</v>
      </c>
      <c r="I157">
        <f t="shared" ref="I157:J159" si="67">0.2*G39+(1-0.2)*C39</f>
        <v>0</v>
      </c>
      <c r="J157">
        <f t="shared" si="67"/>
        <v>2.5999999999999999E-3</v>
      </c>
      <c r="L157">
        <f>0.2*F46+(1-0.2)*B46</f>
        <v>7.8000000000000005E-7</v>
      </c>
      <c r="P157" s="62" t="s">
        <v>41</v>
      </c>
      <c r="Q157" t="s">
        <v>36</v>
      </c>
      <c r="R157">
        <f t="shared" ref="R157:S159" si="68">0.3*G32+(1-0.3)*C32</f>
        <v>0</v>
      </c>
      <c r="S157">
        <f t="shared" si="68"/>
        <v>2.5999999999999999E-3</v>
      </c>
      <c r="U157">
        <f t="shared" ref="U157:V159" si="69">0.3*G39+(1-0.3)*C39</f>
        <v>0</v>
      </c>
      <c r="V157">
        <f t="shared" si="69"/>
        <v>2.5999999999999999E-3</v>
      </c>
      <c r="X157">
        <f>0.3*F46+(1-0.3)*B46</f>
        <v>7.6999999999999993E-7</v>
      </c>
    </row>
    <row r="158" spans="1:25" x14ac:dyDescent="0.25">
      <c r="C158" s="63"/>
      <c r="D158" s="62"/>
      <c r="E158" t="s">
        <v>38</v>
      </c>
      <c r="F158">
        <f t="shared" si="66"/>
        <v>0</v>
      </c>
      <c r="G158">
        <f t="shared" si="66"/>
        <v>1.964E-4</v>
      </c>
      <c r="I158">
        <f t="shared" si="67"/>
        <v>0</v>
      </c>
      <c r="J158">
        <f t="shared" si="67"/>
        <v>1.964E-4</v>
      </c>
      <c r="P158" s="62"/>
      <c r="Q158" t="s">
        <v>38</v>
      </c>
      <c r="R158">
        <f t="shared" si="68"/>
        <v>0</v>
      </c>
      <c r="S158">
        <f t="shared" si="68"/>
        <v>1.964E-4</v>
      </c>
      <c r="U158">
        <f t="shared" si="69"/>
        <v>0</v>
      </c>
      <c r="V158">
        <f t="shared" si="69"/>
        <v>1.964E-4</v>
      </c>
    </row>
    <row r="159" spans="1:25" x14ac:dyDescent="0.25">
      <c r="C159" s="63"/>
      <c r="D159" s="62"/>
      <c r="E159" t="s">
        <v>39</v>
      </c>
      <c r="F159">
        <f t="shared" si="66"/>
        <v>0</v>
      </c>
      <c r="G159">
        <f t="shared" si="66"/>
        <v>4.0899999999999998E-5</v>
      </c>
      <c r="I159">
        <f t="shared" si="67"/>
        <v>0</v>
      </c>
      <c r="J159">
        <f t="shared" si="67"/>
        <v>4.0899999999999998E-5</v>
      </c>
      <c r="P159" s="62"/>
      <c r="Q159" t="s">
        <v>39</v>
      </c>
      <c r="R159">
        <f t="shared" si="68"/>
        <v>0</v>
      </c>
      <c r="S159">
        <f t="shared" si="68"/>
        <v>4.0899999999999991E-5</v>
      </c>
      <c r="U159">
        <f t="shared" si="69"/>
        <v>0</v>
      </c>
      <c r="V159">
        <f t="shared" si="69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G166" si="70">(0.05*(1-0.05)+0.05*(1-0.05))*G32+0.05*0.05*K32+(1-0.05*(1-0.05)-0.05*(1-0.05)-0.05*0.05)*C32</f>
        <v>0</v>
      </c>
      <c r="G164">
        <f t="shared" si="70"/>
        <v>2.5999999999999999E-3</v>
      </c>
      <c r="H164">
        <f t="shared" ref="H164:H166" si="71">M32+I32+E32</f>
        <v>3.0830150000000001</v>
      </c>
      <c r="I164">
        <f t="shared" ref="I164:J166" si="72">(0.05*(1-0.05)+0.05*(1-0.05))*G39+0.05*0.05*K39+(1-0.05*(1-0.05)-0.05*(1-0.05)-0.05*0.05)*C39</f>
        <v>0</v>
      </c>
      <c r="J164">
        <f t="shared" si="72"/>
        <v>2.5999999999999999E-3</v>
      </c>
      <c r="K164">
        <f t="shared" ref="K164:K166" si="73">M39+I39+E39</f>
        <v>3.1182419999999995</v>
      </c>
      <c r="L164">
        <f>(0.05*(1-0.05)+0.05*(1-0.05))*F46+0.05*0.05*J46+(1-0.05*(1-0.05)-0.05*(1-0.05)-0.05*0.05)*B46</f>
        <v>7.9000000000000006E-7</v>
      </c>
      <c r="M164">
        <f>M46+I46+E46</f>
        <v>7.5287249999999997</v>
      </c>
      <c r="O164" s="66" t="s">
        <v>43</v>
      </c>
      <c r="P164" s="62" t="s">
        <v>37</v>
      </c>
      <c r="Q164" t="s">
        <v>36</v>
      </c>
      <c r="R164">
        <f t="shared" ref="R164:S166" si="74">(0.1*0.9+0.1*0.9)*G32+0.1*0.1*K32+(1-0.1*0.9-0.1*0.9-0.1*0.1)*C32</f>
        <v>0</v>
      </c>
      <c r="S164">
        <f t="shared" si="74"/>
        <v>2.6000000000000003E-3</v>
      </c>
      <c r="U164">
        <f t="shared" ref="U164:V166" si="75">(0.1*0.9+0.1*0.9)*G39+0.1*0.1*K39+(1-0.1*0.9-0.1*0.9-0.1*0.1)*C39</f>
        <v>0</v>
      </c>
      <c r="V164">
        <f t="shared" si="75"/>
        <v>2.6000000000000003E-3</v>
      </c>
      <c r="X164">
        <f>(0.1*0.9+0.1*0.9)*F46+0.1*0.1*J46+(1-0.1*0.9-0.1*0.9-0.1*0.1)*B46</f>
        <v>7.7999999999999994E-7</v>
      </c>
    </row>
    <row r="165" spans="2:25" x14ac:dyDescent="0.25">
      <c r="B165" s="63"/>
      <c r="C165" s="66"/>
      <c r="D165" s="62"/>
      <c r="E165" t="s">
        <v>38</v>
      </c>
      <c r="F165">
        <f t="shared" si="70"/>
        <v>0</v>
      </c>
      <c r="G165">
        <f t="shared" si="70"/>
        <v>1.964E-4</v>
      </c>
      <c r="H165">
        <f t="shared" si="71"/>
        <v>3.3406850000000006</v>
      </c>
      <c r="I165">
        <f t="shared" si="72"/>
        <v>0</v>
      </c>
      <c r="J165">
        <f t="shared" si="72"/>
        <v>1.964E-4</v>
      </c>
      <c r="K165">
        <f t="shared" si="73"/>
        <v>3.3530040000000003</v>
      </c>
      <c r="O165" s="66"/>
      <c r="P165" s="62"/>
      <c r="Q165" t="s">
        <v>38</v>
      </c>
      <c r="R165">
        <f t="shared" si="74"/>
        <v>0</v>
      </c>
      <c r="S165">
        <f t="shared" si="74"/>
        <v>1.964E-4</v>
      </c>
      <c r="U165">
        <f t="shared" si="75"/>
        <v>0</v>
      </c>
      <c r="V165">
        <f t="shared" si="75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70"/>
        <v>0</v>
      </c>
      <c r="G166">
        <f t="shared" si="70"/>
        <v>4.0899999999999998E-5</v>
      </c>
      <c r="H166">
        <f t="shared" si="71"/>
        <v>3.3854500000000001</v>
      </c>
      <c r="I166">
        <f t="shared" si="72"/>
        <v>0</v>
      </c>
      <c r="J166">
        <f t="shared" si="72"/>
        <v>4.0899999999999998E-5</v>
      </c>
      <c r="K166">
        <f t="shared" si="73"/>
        <v>3.6798929999999999</v>
      </c>
      <c r="O166" s="66"/>
      <c r="P166" s="62"/>
      <c r="Q166" t="s">
        <v>39</v>
      </c>
      <c r="R166">
        <f t="shared" si="74"/>
        <v>0</v>
      </c>
      <c r="S166">
        <f t="shared" si="74"/>
        <v>4.0900000000000005E-5</v>
      </c>
      <c r="U166">
        <f t="shared" si="75"/>
        <v>0</v>
      </c>
      <c r="V166">
        <f t="shared" si="75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G172" si="76">(0.2*0.8+0.2*0.8)*G32+0.2*0.2*K32+(1-0.2*0.8-0.2*0.8-0.2*0.2)*C32</f>
        <v>0</v>
      </c>
      <c r="G170">
        <f t="shared" si="76"/>
        <v>2.5999999999999999E-3</v>
      </c>
      <c r="I170">
        <f t="shared" ref="I170:J172" si="77">(0.2*0.8+0.2*0.8)*G39+0.2*0.2*K39+(1-0.2*0.8-0.2*0.8-0.2*0.2)*C39</f>
        <v>0</v>
      </c>
      <c r="J170">
        <f t="shared" si="77"/>
        <v>2.5999999999999999E-3</v>
      </c>
      <c r="L170">
        <f>(0.2*0.8+0.2*0.8)*F46+0.2*0.2*J46+(1-0.2*0.8-0.2*0.8-0.2*0.2)*B46</f>
        <v>7.5999999999999992E-7</v>
      </c>
      <c r="O170" s="66" t="s">
        <v>45</v>
      </c>
      <c r="P170" s="62" t="s">
        <v>41</v>
      </c>
      <c r="Q170" t="s">
        <v>36</v>
      </c>
      <c r="R170">
        <f t="shared" ref="R170:S172" si="78">(0.3*0.7+0.3*0.7)*G32+0.3*0.3*K32+(1-0.3*0.7-0.3*0.7-0.3*0.3)*C32</f>
        <v>0</v>
      </c>
      <c r="S170">
        <f t="shared" si="78"/>
        <v>2.5999999999999999E-3</v>
      </c>
      <c r="U170">
        <f t="shared" ref="U170:V172" si="79">(0.3*0.7+0.3*0.7)*G39+0.3*0.3*K39+(1-0.3*0.7-0.3*0.7-0.3*0.3)*C39</f>
        <v>0</v>
      </c>
      <c r="V170">
        <f t="shared" si="79"/>
        <v>2.5999999999999999E-3</v>
      </c>
      <c r="X170">
        <f>(0.3*0.7+0.3*0.7)*F46+0.3*0.3*J46+(1-0.3*0.7-0.3*0.7-0.3*0.3)*B46</f>
        <v>7.4000000000000001E-7</v>
      </c>
    </row>
    <row r="171" spans="2:25" x14ac:dyDescent="0.25">
      <c r="B171" s="63"/>
      <c r="C171" s="66"/>
      <c r="D171" s="62"/>
      <c r="E171" t="s">
        <v>38</v>
      </c>
      <c r="F171">
        <f t="shared" si="76"/>
        <v>0</v>
      </c>
      <c r="G171">
        <f t="shared" si="76"/>
        <v>1.964E-4</v>
      </c>
      <c r="I171">
        <f t="shared" si="77"/>
        <v>0</v>
      </c>
      <c r="J171">
        <f t="shared" si="77"/>
        <v>1.964E-4</v>
      </c>
      <c r="O171" s="66"/>
      <c r="P171" s="62"/>
      <c r="Q171" t="s">
        <v>38</v>
      </c>
      <c r="R171">
        <f t="shared" si="78"/>
        <v>0</v>
      </c>
      <c r="S171">
        <f t="shared" si="78"/>
        <v>1.964E-4</v>
      </c>
      <c r="U171">
        <f t="shared" si="79"/>
        <v>0</v>
      </c>
      <c r="V171">
        <f t="shared" si="79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76"/>
        <v>0</v>
      </c>
      <c r="G172">
        <f t="shared" si="76"/>
        <v>4.0899999999999998E-5</v>
      </c>
      <c r="I172">
        <f t="shared" si="77"/>
        <v>0</v>
      </c>
      <c r="J172">
        <f t="shared" si="77"/>
        <v>4.0899999999999998E-5</v>
      </c>
      <c r="O172" s="66"/>
      <c r="P172" s="62"/>
      <c r="Q172" t="s">
        <v>39</v>
      </c>
      <c r="R172">
        <f t="shared" si="78"/>
        <v>0</v>
      </c>
      <c r="S172">
        <f t="shared" si="78"/>
        <v>4.0900000000000005E-5</v>
      </c>
      <c r="U172">
        <f t="shared" si="79"/>
        <v>0</v>
      </c>
      <c r="V172">
        <f t="shared" si="79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G179" si="80">3*0.05*(1-0.05)*(1-0.05)*G32+3*0.05*0.05*(1-0.05)*K32+0.05*0.05*0.05*O32+(1-3*0.05*(1-0.05)*(1-0.05)-3*0.05*0.05*(1-0.05)-0.05*0.05*0.05)*C32</f>
        <v>0</v>
      </c>
      <c r="G177">
        <f t="shared" si="80"/>
        <v>2.5999999999999994E-3</v>
      </c>
      <c r="H177">
        <f t="shared" ref="H177:H179" si="81">Q32+M32+I32+E32</f>
        <v>4.1734489999999997</v>
      </c>
      <c r="I177">
        <f t="shared" ref="I177:J179" si="82">3*0.05*(1-0.05)*(1-0.05)*G39+3*0.05*0.05*(1-0.05)*K39+0.05*0.05*0.05*O39+(1-3*0.05*(1-0.05)*(1-0.05)-3*0.05*0.05*(1-0.05)-0.05*0.05*0.05)*C39</f>
        <v>0</v>
      </c>
      <c r="J177">
        <f t="shared" si="82"/>
        <v>2.5999999999999994E-3</v>
      </c>
      <c r="K177">
        <f t="shared" ref="K177:K179" si="83">Q39+M39+I39+E39</f>
        <v>4.1534880000000003</v>
      </c>
      <c r="L177">
        <f>3*0.05*(1-0.05)*(1-0.05)*F46+3*0.05*0.05*(1-0.05)*J46+0.05*0.05*0.05*N46+(1-3*0.05*(1-0.05)*(1-0.05)-3*0.05*0.05*(1-0.05)-0.05*0.05*0.05)*B46</f>
        <v>7.850499999999999E-7</v>
      </c>
      <c r="M177">
        <f>Q46+M46+I46+E46</f>
        <v>10.027259000000001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S179" si="84">3*0.1*(1-0.1)*(1-0.1)*G32+3*0.1*0.1*(1-0.1)*K32+0.1*0.1*0.1*O32+(1-3*0.1*(1-0.1)*(1-0.1)-3*0.1*0.1*(1-0.1)-0.1*0.1*0.1)*C32</f>
        <v>0</v>
      </c>
      <c r="S177">
        <f t="shared" si="84"/>
        <v>2.5999999999999999E-3</v>
      </c>
      <c r="U177">
        <f t="shared" ref="U177:V179" si="85">3*0.1*(1-0.1)*(1-0.1)*G39+3*0.1*0.1*(1-0.1)*K39+0.1*0.1*0.1*O39+(1-3*0.1*(1-0.1)*(1-0.1)-3*0.1*0.1*(1-0.1)-0.1*0.1*0.1)*C39</f>
        <v>0</v>
      </c>
      <c r="V177">
        <f t="shared" si="85"/>
        <v>2.5999999999999999E-3</v>
      </c>
      <c r="X177">
        <f>3*0.1*(1-0.1)*(1-0.1)*F46+3*0.1*0.1*(1-0.1)*J46+0.1*0.1*0.1*N46+(1-3*0.1*(1-0.1)*(1-0.1)-3*0.1*0.1*(1-0.1)-0.1*0.1*0.1)*B46</f>
        <v>7.7039999999999986E-7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80"/>
        <v>0</v>
      </c>
      <c r="G178">
        <f t="shared" si="80"/>
        <v>1.964E-4</v>
      </c>
      <c r="H178">
        <f t="shared" si="81"/>
        <v>4.4706660000000005</v>
      </c>
      <c r="I178">
        <f t="shared" si="82"/>
        <v>0</v>
      </c>
      <c r="J178">
        <f t="shared" si="82"/>
        <v>1.964E-4</v>
      </c>
      <c r="K178">
        <f t="shared" si="83"/>
        <v>4.4356420000000005</v>
      </c>
      <c r="N178" s="68"/>
      <c r="O178" s="66"/>
      <c r="P178" s="62"/>
      <c r="Q178" t="s">
        <v>38</v>
      </c>
      <c r="R178">
        <f t="shared" si="84"/>
        <v>0</v>
      </c>
      <c r="S178">
        <f t="shared" si="84"/>
        <v>1.964E-4</v>
      </c>
      <c r="U178">
        <f t="shared" si="85"/>
        <v>0</v>
      </c>
      <c r="V178">
        <f t="shared" si="85"/>
        <v>1.964E-4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80"/>
        <v>0</v>
      </c>
      <c r="G179">
        <f t="shared" si="80"/>
        <v>4.0899999999999991E-5</v>
      </c>
      <c r="H179">
        <f t="shared" si="81"/>
        <v>4.4870070000000002</v>
      </c>
      <c r="I179">
        <f t="shared" si="82"/>
        <v>0</v>
      </c>
      <c r="J179">
        <f t="shared" si="82"/>
        <v>4.0899999999999991E-5</v>
      </c>
      <c r="K179">
        <f t="shared" si="83"/>
        <v>4.9280040000000005</v>
      </c>
      <c r="N179" s="68"/>
      <c r="O179" s="66"/>
      <c r="P179" s="62"/>
      <c r="Q179" t="s">
        <v>39</v>
      </c>
      <c r="R179">
        <f t="shared" si="84"/>
        <v>0</v>
      </c>
      <c r="S179">
        <f t="shared" si="84"/>
        <v>4.0899999999999998E-5</v>
      </c>
      <c r="U179">
        <f t="shared" si="85"/>
        <v>0</v>
      </c>
      <c r="V179">
        <f t="shared" si="85"/>
        <v>4.0899999999999998E-5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G185" si="86">3*0.2*(1-0.2)*(1-0.2)*G32+3*0.2*0.2*(1-0.2)*K32+0.2*0.2*0.2*O32+(1-3*0.2*(1-0.2)*(1-0.2)-3*0.2*0.2*(1-0.2)-0.2*0.2*0.2)*C32</f>
        <v>0</v>
      </c>
      <c r="G183">
        <f t="shared" si="86"/>
        <v>2.5999999999999999E-3</v>
      </c>
      <c r="I183">
        <f t="shared" ref="I183:J185" si="87">3*0.2*(1-0.2)*(1-0.2)*G39+3*0.2*0.2*(1-0.2)*K39+0.2*0.2*0.2*O39+(1-3*0.2*(1-0.2)*(1-0.2)-3*0.2*0.2*(1-0.2)-0.2*0.2*0.2)*C39</f>
        <v>0</v>
      </c>
      <c r="J183">
        <f t="shared" si="87"/>
        <v>2.5999999999999999E-3</v>
      </c>
      <c r="L183">
        <f>3*0.2*(1-0.2)*(1-0.2)*F46+3*0.2*0.2*(1-0.2)*J46+0.2*0.2*0.2*N46+(1-3*0.2*(1-0.2)*(1-0.2)-3*0.2*0.2*(1-0.2)-0.2*0.2*0.2)*B46</f>
        <v>7.4319999999999993E-7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S185" si="88">3*0.3*(1-0.3)*(1-0.3)*G32+3*0.3*0.3*(1-0.3)*K32+0.3*0.3*0.3*O32+(1-3*0.3*(1-0.3)*(1-0.3)-3*0.3*0.3*(1-0.3)-0.3*0.3*0.3)*C32</f>
        <v>0</v>
      </c>
      <c r="S183">
        <f t="shared" si="88"/>
        <v>2.5999999999999999E-3</v>
      </c>
      <c r="U183">
        <f t="shared" ref="U183:V185" si="89">3*0.3*(1-0.3)*(1-0.3)*G39+3*0.3*0.3*(1-0.3)*K39+0.3*0.3*0.3*O39+(1-3*0.3*(1-0.3)*(1-0.3)-3*0.3*0.3*(1-0.3)-0.3*0.3*0.3)*C39</f>
        <v>0</v>
      </c>
      <c r="V183">
        <f t="shared" si="89"/>
        <v>2.5999999999999999E-3</v>
      </c>
      <c r="X183">
        <f>3*0.3*(1-0.3)*(1-0.3)*F46+3*0.3*0.3*(1-0.3)*J46+0.3*0.3*0.3*N46+(1-3*0.3*(1-0.3)*(1-0.3)-3*0.3*0.3*(1-0.3)-0.3*0.3*0.3)*B46</f>
        <v>7.2079999999999994E-7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86"/>
        <v>0</v>
      </c>
      <c r="G184">
        <f t="shared" si="86"/>
        <v>1.964E-4</v>
      </c>
      <c r="I184">
        <f t="shared" si="87"/>
        <v>0</v>
      </c>
      <c r="J184">
        <f t="shared" si="87"/>
        <v>1.964E-4</v>
      </c>
      <c r="N184" s="68"/>
      <c r="O184" s="66"/>
      <c r="P184" s="62"/>
      <c r="Q184" t="s">
        <v>38</v>
      </c>
      <c r="R184">
        <f t="shared" si="88"/>
        <v>0</v>
      </c>
      <c r="S184">
        <f t="shared" si="88"/>
        <v>1.9640000000000003E-4</v>
      </c>
      <c r="U184">
        <f t="shared" si="89"/>
        <v>0</v>
      </c>
      <c r="V184">
        <f t="shared" si="89"/>
        <v>1.9640000000000003E-4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86"/>
        <v>0</v>
      </c>
      <c r="G185">
        <f t="shared" si="86"/>
        <v>4.0899999999999991E-5</v>
      </c>
      <c r="I185">
        <f t="shared" si="87"/>
        <v>0</v>
      </c>
      <c r="J185">
        <f t="shared" si="87"/>
        <v>4.0899999999999991E-5</v>
      </c>
      <c r="N185" s="68"/>
      <c r="O185" s="66"/>
      <c r="P185" s="62"/>
      <c r="Q185" t="s">
        <v>39</v>
      </c>
      <c r="R185">
        <f t="shared" si="88"/>
        <v>0</v>
      </c>
      <c r="S185">
        <f t="shared" si="88"/>
        <v>4.0899999999999998E-5</v>
      </c>
      <c r="U185">
        <f t="shared" si="89"/>
        <v>0</v>
      </c>
      <c r="V185">
        <f t="shared" si="89"/>
        <v>4.0899999999999998E-5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G192" si="90">0.05*Y32+(1-0.05)*U32</f>
        <v>0</v>
      </c>
      <c r="G190">
        <f t="shared" si="90"/>
        <v>2.5999999999999999E-3</v>
      </c>
      <c r="H190">
        <f t="shared" ref="H190:H192" si="91">AA32+W32</f>
        <v>2.0870350000000002</v>
      </c>
      <c r="I190">
        <f t="shared" ref="I190:J192" si="92">0.05*Y39+(1-0.05)*U39</f>
        <v>0</v>
      </c>
      <c r="J190">
        <f t="shared" si="92"/>
        <v>2.5999999999999999E-3</v>
      </c>
      <c r="K190">
        <f t="shared" ref="K190:K192" si="93">AA39+W39</f>
        <v>2.1228040000000004</v>
      </c>
      <c r="L190">
        <f>0.05*X46+(1-0.05)*T46</f>
        <v>2.1554999999999996E-5</v>
      </c>
      <c r="M190">
        <f>AA46+W46</f>
        <v>4.8845070000000002</v>
      </c>
      <c r="P190" s="62" t="s">
        <v>37</v>
      </c>
      <c r="Q190" t="s">
        <v>36</v>
      </c>
      <c r="R190">
        <f t="shared" ref="R190:S192" si="94">0.1*Y32+(1-0.1)*U32</f>
        <v>0</v>
      </c>
      <c r="S190">
        <f t="shared" si="94"/>
        <v>2.5999999999999999E-3</v>
      </c>
      <c r="U190">
        <f t="shared" ref="U190:V192" si="95">0.1*Y39+(1-0.1)*U39</f>
        <v>0</v>
      </c>
      <c r="V190">
        <f t="shared" si="95"/>
        <v>2.5999999999999999E-3</v>
      </c>
      <c r="X190">
        <f>0.1*X46+(1-0.1)*T46</f>
        <v>2.1710000000000001E-5</v>
      </c>
    </row>
    <row r="191" spans="1:25" x14ac:dyDescent="0.25">
      <c r="C191" s="63"/>
      <c r="D191" s="62"/>
      <c r="E191" t="s">
        <v>38</v>
      </c>
      <c r="F191">
        <f t="shared" si="90"/>
        <v>0</v>
      </c>
      <c r="G191">
        <f t="shared" si="90"/>
        <v>5.0279999999999997E-4</v>
      </c>
      <c r="H191">
        <f t="shared" si="91"/>
        <v>2.2015940000000001</v>
      </c>
      <c r="I191">
        <f t="shared" si="92"/>
        <v>0</v>
      </c>
      <c r="J191">
        <f t="shared" si="92"/>
        <v>5.0279999999999997E-4</v>
      </c>
      <c r="K191">
        <f t="shared" si="93"/>
        <v>2.2569759999999999</v>
      </c>
      <c r="P191" s="62"/>
      <c r="Q191" t="s">
        <v>38</v>
      </c>
      <c r="R191">
        <f t="shared" si="94"/>
        <v>0</v>
      </c>
      <c r="S191">
        <f t="shared" si="94"/>
        <v>5.0279999999999997E-4</v>
      </c>
      <c r="U191">
        <f t="shared" si="95"/>
        <v>0</v>
      </c>
      <c r="V191">
        <f t="shared" si="95"/>
        <v>5.0279999999999997E-4</v>
      </c>
    </row>
    <row r="192" spans="1:25" x14ac:dyDescent="0.25">
      <c r="C192" s="63"/>
      <c r="D192" s="62"/>
      <c r="E192" t="s">
        <v>39</v>
      </c>
      <c r="F192">
        <f t="shared" si="90"/>
        <v>0</v>
      </c>
      <c r="G192">
        <f t="shared" si="90"/>
        <v>1.9329500000000001E-4</v>
      </c>
      <c r="H192">
        <f t="shared" si="91"/>
        <v>2.228497</v>
      </c>
      <c r="I192">
        <f t="shared" si="92"/>
        <v>0</v>
      </c>
      <c r="J192">
        <f t="shared" si="92"/>
        <v>1.9321E-4</v>
      </c>
      <c r="K192">
        <f t="shared" si="93"/>
        <v>2.4553539999999998</v>
      </c>
      <c r="P192" s="62"/>
      <c r="Q192" t="s">
        <v>39</v>
      </c>
      <c r="R192">
        <f t="shared" si="94"/>
        <v>0</v>
      </c>
      <c r="S192">
        <f t="shared" si="94"/>
        <v>1.9389E-4</v>
      </c>
      <c r="U192">
        <f t="shared" si="95"/>
        <v>0</v>
      </c>
      <c r="V192">
        <f t="shared" si="95"/>
        <v>1.9372000000000001E-4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G198" si="96">0.2*Y32+(1-0.2)*U32</f>
        <v>0</v>
      </c>
      <c r="G196">
        <f t="shared" si="96"/>
        <v>2.5999999999999999E-3</v>
      </c>
      <c r="I196">
        <f t="shared" ref="I196:J198" si="97">0.2*Y39+(1-0.2)*U39</f>
        <v>0</v>
      </c>
      <c r="J196">
        <f t="shared" si="97"/>
        <v>2.5999999999999999E-3</v>
      </c>
      <c r="L196">
        <f>0.2*X46+(1-0.2)*T46</f>
        <v>2.2019999999999999E-5</v>
      </c>
      <c r="P196" s="62" t="s">
        <v>41</v>
      </c>
      <c r="Q196" t="s">
        <v>36</v>
      </c>
      <c r="R196">
        <f t="shared" ref="R196:S198" si="98">0.3*Y32+(1-0.3)*U32</f>
        <v>0</v>
      </c>
      <c r="S196">
        <f t="shared" si="98"/>
        <v>2.5999999999999999E-3</v>
      </c>
      <c r="U196">
        <f t="shared" ref="U196:V198" si="99">0.3*Y39+(1-0.3)*U39</f>
        <v>0</v>
      </c>
      <c r="V196">
        <f t="shared" si="99"/>
        <v>2.5999999999999999E-3</v>
      </c>
      <c r="X196">
        <f>0.3*X46+(1-0.3)*T46</f>
        <v>2.2329999999999998E-5</v>
      </c>
    </row>
    <row r="197" spans="2:25" x14ac:dyDescent="0.25">
      <c r="C197" s="63"/>
      <c r="D197" s="62"/>
      <c r="E197" t="s">
        <v>38</v>
      </c>
      <c r="F197">
        <f t="shared" si="96"/>
        <v>0</v>
      </c>
      <c r="G197">
        <f t="shared" si="96"/>
        <v>5.0279999999999997E-4</v>
      </c>
      <c r="I197">
        <f t="shared" si="97"/>
        <v>0</v>
      </c>
      <c r="J197">
        <f t="shared" si="97"/>
        <v>5.0279999999999997E-4</v>
      </c>
      <c r="P197" s="62"/>
      <c r="Q197" t="s">
        <v>38</v>
      </c>
      <c r="R197">
        <f t="shared" si="98"/>
        <v>0</v>
      </c>
      <c r="S197">
        <f t="shared" si="98"/>
        <v>5.0279999999999997E-4</v>
      </c>
      <c r="U197">
        <f t="shared" si="99"/>
        <v>0</v>
      </c>
      <c r="V197">
        <f t="shared" si="99"/>
        <v>5.0279999999999997E-4</v>
      </c>
    </row>
    <row r="198" spans="2:25" x14ac:dyDescent="0.25">
      <c r="C198" s="63"/>
      <c r="D198" s="62"/>
      <c r="E198" t="s">
        <v>39</v>
      </c>
      <c r="F198">
        <f t="shared" si="96"/>
        <v>0</v>
      </c>
      <c r="G198">
        <f t="shared" si="96"/>
        <v>1.9508000000000001E-4</v>
      </c>
      <c r="I198">
        <f t="shared" si="97"/>
        <v>0</v>
      </c>
      <c r="J198">
        <f t="shared" si="97"/>
        <v>1.9474E-4</v>
      </c>
      <c r="P198" s="62"/>
      <c r="Q198" t="s">
        <v>39</v>
      </c>
      <c r="R198">
        <f t="shared" si="98"/>
        <v>0</v>
      </c>
      <c r="S198">
        <f t="shared" si="98"/>
        <v>1.9626999999999996E-4</v>
      </c>
      <c r="U198">
        <f t="shared" si="99"/>
        <v>0</v>
      </c>
      <c r="V198">
        <f t="shared" si="99"/>
        <v>1.9575999999999998E-4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G205" si="100">(0.05*(1-0.05)+0.05*(1-0.05))*Y32+0.05*0.05*AC32+(1-0.05*(1-0.05)-0.05*(1-0.05)-0.05*0.05)*U32</f>
        <v>0</v>
      </c>
      <c r="G203">
        <f t="shared" si="100"/>
        <v>2.5999999999999999E-3</v>
      </c>
      <c r="H203">
        <f t="shared" ref="H203:H205" si="101">AE32+AA32+W32</f>
        <v>3.0484840000000002</v>
      </c>
      <c r="I203">
        <f t="shared" ref="I203:J205" si="102">(0.05*(1-0.05)+0.05*(1-0.05))*Y39+0.05*0.05*AC39+(1-0.05*(1-0.05)-0.05*(1-0.05)-0.05*0.05)*U39</f>
        <v>0</v>
      </c>
      <c r="J203">
        <f t="shared" si="102"/>
        <v>2.5999999999999999E-3</v>
      </c>
      <c r="K203">
        <f>AE39+AA39+W39</f>
        <v>3.1979340000000001</v>
      </c>
      <c r="L203">
        <f>(0.05*(1-0.05)+0.05*(1-0.05))*X46+0.05*0.05*AB46+(1-0.05*(1-0.05)-0.05*(1-0.05)-0.05*0.05)*T46</f>
        <v>2.1710750000000002E-5</v>
      </c>
      <c r="M203">
        <f>AE46+AA46+W46</f>
        <v>7.3499130000000008</v>
      </c>
      <c r="O203" s="66" t="s">
        <v>43</v>
      </c>
      <c r="P203" s="62" t="s">
        <v>37</v>
      </c>
      <c r="Q203" t="s">
        <v>36</v>
      </c>
      <c r="R203">
        <f t="shared" ref="R203:S205" si="103">(0.1*0.9+0.1*0.9)*Y32+0.1*0.1*AC32+(1-0.1*0.9-0.1*0.9-0.1*0.1)*U32</f>
        <v>0</v>
      </c>
      <c r="S203">
        <f t="shared" si="103"/>
        <v>2.6000000000000003E-3</v>
      </c>
      <c r="U203">
        <f t="shared" ref="U203:V205" si="104">(0.1*0.9+0.1*0.9)*Y39+0.1*0.1*AC39+(1-0.1*0.9-0.1*0.9-0.1*0.1)*U39</f>
        <v>0</v>
      </c>
      <c r="V203">
        <f t="shared" si="104"/>
        <v>2.6000000000000003E-3</v>
      </c>
      <c r="X203">
        <f>(0.1*0.9+0.1*0.9)*X46+0.1*0.1*AB46+(1-0.1*0.9-0.1*0.9-0.1*0.1)*T46</f>
        <v>2.2023000000000002E-5</v>
      </c>
    </row>
    <row r="204" spans="2:25" x14ac:dyDescent="0.25">
      <c r="B204" s="63"/>
      <c r="C204" s="66"/>
      <c r="D204" s="62"/>
      <c r="E204" t="s">
        <v>38</v>
      </c>
      <c r="F204">
        <f t="shared" si="100"/>
        <v>0</v>
      </c>
      <c r="G204">
        <f t="shared" si="100"/>
        <v>5.0279999999999997E-4</v>
      </c>
      <c r="H204">
        <f t="shared" si="101"/>
        <v>3.3094109999999999</v>
      </c>
      <c r="I204">
        <f t="shared" si="102"/>
        <v>0</v>
      </c>
      <c r="J204">
        <f t="shared" si="102"/>
        <v>5.0279999999999997E-4</v>
      </c>
      <c r="K204">
        <f t="shared" ref="K204:K205" si="105">AE40+AA40+W40</f>
        <v>3.369983</v>
      </c>
      <c r="O204" s="66"/>
      <c r="P204" s="62"/>
      <c r="Q204" t="s">
        <v>38</v>
      </c>
      <c r="R204">
        <f t="shared" si="103"/>
        <v>0</v>
      </c>
      <c r="S204">
        <f t="shared" si="103"/>
        <v>5.0280000000000008E-4</v>
      </c>
      <c r="U204">
        <f t="shared" si="104"/>
        <v>0</v>
      </c>
      <c r="V204">
        <f t="shared" si="104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100"/>
        <v>0</v>
      </c>
      <c r="G205">
        <f t="shared" si="100"/>
        <v>1.9386025000000002E-4</v>
      </c>
      <c r="H205">
        <f t="shared" si="101"/>
        <v>3.385148</v>
      </c>
      <c r="I205">
        <f t="shared" si="102"/>
        <v>0</v>
      </c>
      <c r="J205">
        <f t="shared" si="102"/>
        <v>1.9369875000000003E-4</v>
      </c>
      <c r="K205">
        <f t="shared" si="105"/>
        <v>3.6647370000000006</v>
      </c>
      <c r="O205" s="66"/>
      <c r="P205" s="62"/>
      <c r="Q205" t="s">
        <v>39</v>
      </c>
      <c r="R205">
        <f t="shared" si="103"/>
        <v>0</v>
      </c>
      <c r="S205">
        <f t="shared" si="103"/>
        <v>1.9496100000000001E-4</v>
      </c>
      <c r="U205">
        <f t="shared" si="104"/>
        <v>0</v>
      </c>
      <c r="V205">
        <f t="shared" si="104"/>
        <v>1.9465500000000001E-4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G211" si="106">(0.2*0.8+0.2*0.8)*Y32+0.2*0.2*AC32+(1-0.2*0.8-0.2*0.8-0.2*0.2)*U32</f>
        <v>0</v>
      </c>
      <c r="G209">
        <f t="shared" si="106"/>
        <v>2.5999999999999999E-3</v>
      </c>
      <c r="I209">
        <f t="shared" ref="I209:J211" si="107">(0.2*0.8+0.2*0.8)*Y39+0.2*0.2*AC39+(1-0.2*0.8-0.2*0.8-0.2*0.2)*U39</f>
        <v>0</v>
      </c>
      <c r="J209">
        <f t="shared" si="107"/>
        <v>2.5999999999999999E-3</v>
      </c>
      <c r="L209">
        <f>(0.2*0.8+0.2*0.8)*X46+0.2*0.2*AB46+(1-0.2*0.8-0.2*0.8-0.2*0.2)*T46</f>
        <v>2.2651999999999999E-5</v>
      </c>
      <c r="O209" s="66" t="s">
        <v>45</v>
      </c>
      <c r="P209" s="62" t="s">
        <v>41</v>
      </c>
      <c r="Q209" t="s">
        <v>36</v>
      </c>
      <c r="R209">
        <f t="shared" ref="R209:S211" si="108">(0.3*0.7+0.3*0.7)*Y32+0.3*0.3*AC32+(1-0.3*0.7-0.3*0.7-0.3*0.3)*U32</f>
        <v>0</v>
      </c>
      <c r="S209">
        <f t="shared" si="108"/>
        <v>2.5999999999999999E-3</v>
      </c>
      <c r="U209">
        <f t="shared" ref="U209:V211" si="109">(0.3*0.7+0.3*0.7)*Y39+0.3*0.3*AC39+(1-0.3*0.7-0.3*0.7-0.3*0.3)*U39</f>
        <v>0</v>
      </c>
      <c r="V209">
        <f t="shared" si="109"/>
        <v>2.5999999999999999E-3</v>
      </c>
      <c r="X209">
        <f>(0.3*0.7+0.3*0.7)*X46+0.3*0.3*AB46+(1-0.3*0.7-0.3*0.7-0.3*0.3)*T46</f>
        <v>2.3287000000000003E-5</v>
      </c>
    </row>
    <row r="210" spans="1:25" x14ac:dyDescent="0.25">
      <c r="B210" s="63"/>
      <c r="C210" s="66"/>
      <c r="D210" s="62"/>
      <c r="E210" t="s">
        <v>38</v>
      </c>
      <c r="F210">
        <f t="shared" si="106"/>
        <v>0</v>
      </c>
      <c r="G210">
        <f t="shared" si="106"/>
        <v>5.0279999999999997E-4</v>
      </c>
      <c r="I210">
        <f t="shared" si="107"/>
        <v>0</v>
      </c>
      <c r="J210">
        <f t="shared" si="107"/>
        <v>5.0279999999999997E-4</v>
      </c>
      <c r="O210" s="66"/>
      <c r="P210" s="62"/>
      <c r="Q210" t="s">
        <v>38</v>
      </c>
      <c r="R210">
        <f t="shared" si="108"/>
        <v>0</v>
      </c>
      <c r="S210">
        <f t="shared" si="108"/>
        <v>5.0279999999999997E-4</v>
      </c>
      <c r="U210">
        <f t="shared" si="109"/>
        <v>0</v>
      </c>
      <c r="V210">
        <f t="shared" si="109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106"/>
        <v>0</v>
      </c>
      <c r="G211">
        <f t="shared" si="106"/>
        <v>1.9698399999999998E-4</v>
      </c>
      <c r="I211">
        <f t="shared" si="107"/>
        <v>0</v>
      </c>
      <c r="J211">
        <f t="shared" si="107"/>
        <v>1.9643999999999998E-4</v>
      </c>
      <c r="O211" s="66"/>
      <c r="P211" s="62"/>
      <c r="Q211" t="s">
        <v>39</v>
      </c>
      <c r="R211">
        <f t="shared" si="108"/>
        <v>0</v>
      </c>
      <c r="S211">
        <f t="shared" si="108"/>
        <v>1.9876900000000001E-4</v>
      </c>
      <c r="U211">
        <f t="shared" si="109"/>
        <v>0</v>
      </c>
      <c r="V211">
        <f t="shared" si="109"/>
        <v>1.9805500000000001E-4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G218" si="110">3*0.05*(1-0.05)*(1-0.05)*Y32+3*0.05*0.05*(1-0.05)*AC32+0.05*0.05*0.05*AG32+(1-3*0.05*(1-0.05)*(1-0.05)-3*0.05*0.05*(1-0.05)-0.05*0.05*0.05)*U32</f>
        <v>0</v>
      </c>
      <c r="G216">
        <f t="shared" si="110"/>
        <v>2.5999999999999994E-3</v>
      </c>
      <c r="H216">
        <f t="shared" ref="H216:H218" si="111">AI32+AE32+AA32+W32</f>
        <v>4.134093</v>
      </c>
      <c r="I216">
        <f t="shared" ref="I216:J218" si="112">3*0.05*(1-0.05)*(1-0.05)*Y39+3*0.05*0.05*(1-0.05)*AC39+0.05*0.05*0.05*AG39+(1-3*0.05*(1-0.05)*(1-0.05)-3*0.05*0.05*(1-0.05)-0.05*0.05*0.05)*U39</f>
        <v>0</v>
      </c>
      <c r="J216">
        <f t="shared" si="112"/>
        <v>2.5999999999999994E-3</v>
      </c>
      <c r="K216">
        <f t="shared" ref="K216:K218" si="113">AI39+AE39+AA39+W39</f>
        <v>4.2406079999999999</v>
      </c>
      <c r="L216">
        <f>3*0.05*(1-0.05)*(1-0.05)*X46+3*0.05*0.05*(1-0.05)*AB46+0.05*0.05*0.05*AF46+(1-3*0.05*(1-0.05)*(1-0.05)-3*0.05*0.05*(1-0.05)-0.05*0.05*0.05)*T46</f>
        <v>2.1867087499999995E-5</v>
      </c>
      <c r="M216">
        <f>AI46+AE46+AA46+W46</f>
        <v>9.8652540000000002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S218" si="114">3*0.1*(1-0.1)*(1-0.1)*Y32+3*0.1*0.1*(1-0.1)*AC32+0.1*0.1*0.1*AG32+(1-3*0.1*(1-0.1)*(1-0.1)-3*0.1*0.1*(1-0.1)-0.1*0.1*0.1)*U32</f>
        <v>0</v>
      </c>
      <c r="S216">
        <f t="shared" si="114"/>
        <v>2.5999999999999999E-3</v>
      </c>
      <c r="U216">
        <f t="shared" ref="U216:V218" si="115">3*0.1*(1-0.1)*(1-0.1)*Y39+3*0.1*0.1*(1-0.1)*AC39+0.1*0.1*0.1*AG39+(1-3*0.1*(1-0.1)*(1-0.1)-3*0.1*0.1*(1-0.1)-0.1*0.1*0.1)*U39</f>
        <v>0</v>
      </c>
      <c r="V216">
        <f t="shared" si="115"/>
        <v>2.5999999999999999E-3</v>
      </c>
      <c r="X216">
        <f>3*0.1*(1-0.1)*(1-0.1)*X46+3*0.1*0.1*(1-0.1)*AB46+0.1*0.1*0.1*AF46+(1-3*0.1*(1-0.1)*(1-0.1)-3*0.1*0.1*(1-0.1)-0.1*0.1*0.1)*T46</f>
        <v>2.2337700000000001E-5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10"/>
        <v>0</v>
      </c>
      <c r="G217">
        <f t="shared" si="110"/>
        <v>5.0279999999999997E-4</v>
      </c>
      <c r="H217">
        <f t="shared" si="111"/>
        <v>4.3840729999999999</v>
      </c>
      <c r="I217">
        <f t="shared" si="112"/>
        <v>0</v>
      </c>
      <c r="J217">
        <f t="shared" si="112"/>
        <v>5.0279999999999997E-4</v>
      </c>
      <c r="K217">
        <f t="shared" si="113"/>
        <v>4.7737280000000002</v>
      </c>
      <c r="N217" s="68"/>
      <c r="O217" s="66"/>
      <c r="P217" s="62"/>
      <c r="Q217" t="s">
        <v>38</v>
      </c>
      <c r="R217">
        <f t="shared" si="114"/>
        <v>0</v>
      </c>
      <c r="S217">
        <f t="shared" si="114"/>
        <v>5.0279999999999997E-4</v>
      </c>
      <c r="U217">
        <f t="shared" si="115"/>
        <v>0</v>
      </c>
      <c r="V217">
        <f t="shared" si="115"/>
        <v>5.0279999999999997E-4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10"/>
        <v>0</v>
      </c>
      <c r="G218">
        <f t="shared" si="110"/>
        <v>1.9439723749999999E-4</v>
      </c>
      <c r="H218">
        <f t="shared" si="111"/>
        <v>4.5205339999999996</v>
      </c>
      <c r="I218">
        <f t="shared" si="112"/>
        <v>0</v>
      </c>
      <c r="J218">
        <f t="shared" si="112"/>
        <v>1.9416709999999998E-4</v>
      </c>
      <c r="K218">
        <f t="shared" si="113"/>
        <v>4.8639970000000003</v>
      </c>
      <c r="N218" s="68"/>
      <c r="O218" s="66"/>
      <c r="P218" s="62"/>
      <c r="Q218" t="s">
        <v>39</v>
      </c>
      <c r="R218">
        <f t="shared" si="114"/>
        <v>0</v>
      </c>
      <c r="S218">
        <f t="shared" si="114"/>
        <v>1.959249E-4</v>
      </c>
      <c r="U218">
        <f t="shared" si="115"/>
        <v>0</v>
      </c>
      <c r="V218">
        <f t="shared" si="115"/>
        <v>1.9551179999999999E-4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G224" si="116">3*0.2*(1-0.2)*(1-0.2)*Y32+3*0.2*0.2*(1-0.2)*AC32+0.2*0.2*0.2*AG32+(1-3*0.2*(1-0.2)*(1-0.2)-3*0.2*0.2*(1-0.2)-0.2*0.2*0.2)*U32</f>
        <v>0</v>
      </c>
      <c r="G222">
        <f t="shared" si="116"/>
        <v>2.5999999999999999E-3</v>
      </c>
      <c r="I222">
        <f t="shared" ref="I222:J224" si="117">3*0.2*(1-0.2)*(1-0.2)*Y39+3*0.2*0.2*(1-0.2)*AC39+0.2*0.2*0.2*AG39+(1-3*0.2*(1-0.2)*(1-0.2)-3*0.2*0.2*(1-0.2)-0.2*0.2*0.2)*U39</f>
        <v>0</v>
      </c>
      <c r="J222">
        <f t="shared" si="117"/>
        <v>2.5999999999999999E-3</v>
      </c>
      <c r="L222">
        <f>3*0.2*(1-0.2)*(1-0.2)*X46+3*0.2*0.2*(1-0.2)*AB46+0.2*0.2*0.2*AF46+(1-3*0.2*(1-0.2)*(1-0.2)-3*0.2*0.2*(1-0.2)-0.2*0.2*0.2)*T46</f>
        <v>2.3285599999999999E-5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S224" si="118">3*0.3*(1-0.3)*(1-0.3)*Y32+3*0.3*0.3*(1-0.3)*AC32+0.3*0.3*0.3*AG32+(1-3*0.3*(1-0.3)*(1-0.3)-3*0.3*0.3*(1-0.3)-0.3*0.3*0.3)*U32</f>
        <v>0</v>
      </c>
      <c r="S222">
        <f t="shared" si="118"/>
        <v>2.5999999999999999E-3</v>
      </c>
      <c r="U222">
        <f t="shared" ref="U222:V224" si="119">3*0.3*(1-0.3)*(1-0.3)*Y39+3*0.3*0.3*(1-0.3)*AC39+0.3*0.3*0.3*AG39+(1-3*0.3*(1-0.3)*(1-0.3)-3*0.3*0.3*(1-0.3)-0.3*0.3*0.3)*U39</f>
        <v>0</v>
      </c>
      <c r="V222">
        <f t="shared" si="119"/>
        <v>2.5999999999999999E-3</v>
      </c>
      <c r="X222">
        <f>3*0.3*(1-0.3)*(1-0.3)*X46+3*0.3*0.3*(1-0.3)*AB46+0.3*0.3*0.3*AF46+(1-3*0.3*(1-0.3)*(1-0.3)-3*0.3*0.3*(1-0.3)-0.3*0.3*0.3)*T46</f>
        <v>2.4235900000000003E-5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116"/>
        <v>0</v>
      </c>
      <c r="G223">
        <f t="shared" si="116"/>
        <v>5.0279999999999997E-4</v>
      </c>
      <c r="I223">
        <f t="shared" si="117"/>
        <v>0</v>
      </c>
      <c r="J223">
        <f t="shared" si="117"/>
        <v>5.0279999999999997E-4</v>
      </c>
      <c r="N223" s="68"/>
      <c r="O223" s="66"/>
      <c r="P223" s="62"/>
      <c r="Q223" t="s">
        <v>38</v>
      </c>
      <c r="R223">
        <f t="shared" si="118"/>
        <v>0</v>
      </c>
      <c r="S223">
        <f t="shared" si="118"/>
        <v>5.0279999999999997E-4</v>
      </c>
      <c r="U223">
        <f t="shared" si="119"/>
        <v>0</v>
      </c>
      <c r="V223">
        <f t="shared" si="119"/>
        <v>5.0279999999999997E-4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116"/>
        <v>0</v>
      </c>
      <c r="G224">
        <f t="shared" si="116"/>
        <v>1.9850720000000002E-4</v>
      </c>
      <c r="I224">
        <f t="shared" si="117"/>
        <v>0</v>
      </c>
      <c r="J224">
        <f t="shared" si="117"/>
        <v>1.9785439999999999E-4</v>
      </c>
      <c r="N224" s="68"/>
      <c r="O224" s="66"/>
      <c r="P224" s="62"/>
      <c r="Q224" t="s">
        <v>39</v>
      </c>
      <c r="R224">
        <f t="shared" si="118"/>
        <v>0</v>
      </c>
      <c r="S224">
        <f t="shared" si="118"/>
        <v>2.0051830000000003E-4</v>
      </c>
      <c r="U224">
        <f t="shared" si="119"/>
        <v>0</v>
      </c>
      <c r="V224">
        <f t="shared" si="119"/>
        <v>1.9976860000000003E-4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G231" si="120">0.05*G52+(1-0.05)*C52</f>
        <v>0</v>
      </c>
      <c r="G229">
        <f t="shared" si="120"/>
        <v>2.5999999999999999E-3</v>
      </c>
      <c r="H229">
        <f t="shared" ref="H229:H231" si="121">I52+E52</f>
        <v>2.03261</v>
      </c>
      <c r="I229">
        <f t="shared" ref="I229:J231" si="122">0.05*G59+(1-0.05)*C59</f>
        <v>0</v>
      </c>
      <c r="J229">
        <f t="shared" si="122"/>
        <v>2.5999999999999999E-3</v>
      </c>
      <c r="K229">
        <f t="shared" ref="K229:K231" si="123">I59+E59</f>
        <v>2.1314539999999997</v>
      </c>
      <c r="L229">
        <f>0.05*G66+(1-0.05)*B66</f>
        <v>3.3607E-4</v>
      </c>
      <c r="M229">
        <f>I66+E66</f>
        <v>5.0102960000000003</v>
      </c>
      <c r="P229" s="62" t="s">
        <v>37</v>
      </c>
      <c r="Q229" t="s">
        <v>36</v>
      </c>
      <c r="R229">
        <f t="shared" ref="R229:S231" si="124">0.1*G52+(1-0.1)*C52</f>
        <v>0</v>
      </c>
      <c r="S229">
        <f t="shared" si="124"/>
        <v>2.5999999999999999E-3</v>
      </c>
      <c r="U229">
        <f t="shared" ref="U229:V231" si="125">0.1*G59+(1-0.1)*C59</f>
        <v>0</v>
      </c>
      <c r="V229">
        <f t="shared" si="125"/>
        <v>2.5999999999999999E-3</v>
      </c>
      <c r="X229">
        <f>0.1*G66+(1-0.1)*B66</f>
        <v>3.3684000000000003E-4</v>
      </c>
    </row>
    <row r="230" spans="1:25" x14ac:dyDescent="0.25">
      <c r="C230" s="63"/>
      <c r="D230" s="62"/>
      <c r="E230" t="s">
        <v>38</v>
      </c>
      <c r="F230">
        <f t="shared" si="120"/>
        <v>0</v>
      </c>
      <c r="G230">
        <f t="shared" si="120"/>
        <v>1.2999999999999999E-3</v>
      </c>
      <c r="H230">
        <f t="shared" si="121"/>
        <v>2.2288360000000003</v>
      </c>
      <c r="I230">
        <f t="shared" si="122"/>
        <v>0</v>
      </c>
      <c r="J230">
        <f t="shared" si="122"/>
        <v>1.2949999999999999E-3</v>
      </c>
      <c r="K230">
        <f t="shared" si="123"/>
        <v>2.2622689999999999</v>
      </c>
      <c r="P230" s="62"/>
      <c r="Q230" t="s">
        <v>38</v>
      </c>
      <c r="R230">
        <f t="shared" si="124"/>
        <v>0</v>
      </c>
      <c r="S230">
        <f t="shared" si="124"/>
        <v>1.2999999999999999E-3</v>
      </c>
      <c r="U230">
        <f t="shared" si="125"/>
        <v>0</v>
      </c>
      <c r="V230">
        <f t="shared" si="125"/>
        <v>1.2899999999999999E-3</v>
      </c>
    </row>
    <row r="231" spans="1:25" x14ac:dyDescent="0.25">
      <c r="C231" s="63"/>
      <c r="D231" s="62"/>
      <c r="E231" t="s">
        <v>39</v>
      </c>
      <c r="F231">
        <f t="shared" si="120"/>
        <v>0</v>
      </c>
      <c r="G231">
        <f t="shared" si="120"/>
        <v>8.0542499999999991E-4</v>
      </c>
      <c r="H231">
        <f t="shared" si="121"/>
        <v>2.3327910000000003</v>
      </c>
      <c r="I231">
        <f t="shared" si="122"/>
        <v>0</v>
      </c>
      <c r="J231">
        <f t="shared" si="122"/>
        <v>8.0183999999999995E-4</v>
      </c>
      <c r="K231">
        <f t="shared" si="123"/>
        <v>2.4491990000000001</v>
      </c>
      <c r="P231" s="62"/>
      <c r="Q231" t="s">
        <v>39</v>
      </c>
      <c r="R231">
        <f t="shared" si="124"/>
        <v>0</v>
      </c>
      <c r="S231">
        <f t="shared" si="124"/>
        <v>8.0884999999999996E-4</v>
      </c>
      <c r="U231">
        <f t="shared" si="125"/>
        <v>0</v>
      </c>
      <c r="V231">
        <f t="shared" si="125"/>
        <v>8.0167999999999993E-4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G237" si="126">0.2*G52+(1-0.2)*C52</f>
        <v>0</v>
      </c>
      <c r="G235">
        <f t="shared" si="126"/>
        <v>2.5999999999999999E-3</v>
      </c>
      <c r="I235">
        <f t="shared" ref="I235:J237" si="127">0.2*G59+(1-0.2)*C59</f>
        <v>0</v>
      </c>
      <c r="J235">
        <f t="shared" si="127"/>
        <v>2.5999999999999999E-3</v>
      </c>
      <c r="L235">
        <f>0.2*G66+(1-0.2)*B66</f>
        <v>3.3838000000000005E-4</v>
      </c>
      <c r="P235" s="62" t="s">
        <v>41</v>
      </c>
      <c r="Q235" t="s">
        <v>36</v>
      </c>
      <c r="R235">
        <f t="shared" ref="R235:S237" si="128">0.3*G52+(1-0.3)*C52</f>
        <v>0</v>
      </c>
      <c r="S235">
        <f t="shared" si="128"/>
        <v>2.5999999999999999E-3</v>
      </c>
      <c r="U235">
        <f t="shared" ref="U235:V237" si="129">0.3*G59+(1-0.3)*C59</f>
        <v>0</v>
      </c>
      <c r="V235">
        <f t="shared" si="129"/>
        <v>2.5999999999999999E-3</v>
      </c>
      <c r="X235">
        <f>0.3*G66+(1-0.3)*B66</f>
        <v>3.3992000000000001E-4</v>
      </c>
    </row>
    <row r="236" spans="1:25" x14ac:dyDescent="0.25">
      <c r="C236" s="63"/>
      <c r="D236" s="62"/>
      <c r="E236" t="s">
        <v>38</v>
      </c>
      <c r="F236">
        <f t="shared" si="126"/>
        <v>0</v>
      </c>
      <c r="G236">
        <f t="shared" si="126"/>
        <v>1.2999999999999999E-3</v>
      </c>
      <c r="I236">
        <f t="shared" si="127"/>
        <v>0</v>
      </c>
      <c r="J236">
        <f t="shared" si="127"/>
        <v>1.2799999999999999E-3</v>
      </c>
      <c r="P236" s="62"/>
      <c r="Q236" t="s">
        <v>38</v>
      </c>
      <c r="R236">
        <f t="shared" si="128"/>
        <v>0</v>
      </c>
      <c r="S236">
        <f t="shared" si="128"/>
        <v>1.2999999999999999E-3</v>
      </c>
      <c r="U236">
        <f t="shared" si="129"/>
        <v>0</v>
      </c>
      <c r="V236">
        <f t="shared" si="129"/>
        <v>1.2699999999999999E-3</v>
      </c>
    </row>
    <row r="237" spans="1:25" x14ac:dyDescent="0.25">
      <c r="C237" s="63"/>
      <c r="D237" s="62"/>
      <c r="E237" t="s">
        <v>39</v>
      </c>
      <c r="F237">
        <f t="shared" si="126"/>
        <v>0</v>
      </c>
      <c r="G237">
        <f t="shared" si="126"/>
        <v>8.1569999999999993E-4</v>
      </c>
      <c r="I237">
        <f t="shared" si="127"/>
        <v>0</v>
      </c>
      <c r="J237">
        <f t="shared" si="127"/>
        <v>8.0135999999999998E-4</v>
      </c>
      <c r="P237" s="62"/>
      <c r="Q237" t="s">
        <v>39</v>
      </c>
      <c r="R237">
        <f t="shared" si="128"/>
        <v>0</v>
      </c>
      <c r="S237">
        <f t="shared" si="128"/>
        <v>8.2255000000000002E-4</v>
      </c>
      <c r="U237">
        <f t="shared" si="129"/>
        <v>0</v>
      </c>
      <c r="V237">
        <f t="shared" si="129"/>
        <v>8.0104000000000004E-4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G244" si="130">(0.05*(1-0.05)+0.05*(1-0.05))*G52+0.05*0.05*K52+(1-0.05*(1-0.05)-0.05*(1-0.05)-0.05*0.05)*C52</f>
        <v>0</v>
      </c>
      <c r="G242">
        <f t="shared" si="130"/>
        <v>2.5999999999999999E-3</v>
      </c>
      <c r="H242">
        <f t="shared" ref="H242:H244" si="131">M52+I52+E52</f>
        <v>3.0929510000000002</v>
      </c>
      <c r="I242">
        <f t="shared" ref="I242:J244" si="132">(0.05*(1-0.05)+0.05*(1-0.05))*G59+0.05*0.05*K59+(1-0.05*(1-0.05)-0.05*(1-0.05)-0.05*0.05)*C59</f>
        <v>0</v>
      </c>
      <c r="J242">
        <f t="shared" si="132"/>
        <v>2.5999999999999999E-3</v>
      </c>
      <c r="K242">
        <f t="shared" ref="K242:K244" si="133">M59+I59+E59</f>
        <v>3.1882639999999998</v>
      </c>
      <c r="L242">
        <f>(0.05*(1-0.05)+0.05*(1-0.05))*G66+0.05*0.05*J66+(1-0.05*(1-0.05)-0.05*(1-0.05)-0.05*0.05)*B66</f>
        <v>3.3685850000000005E-4</v>
      </c>
      <c r="M242">
        <f>M66+I66+E66</f>
        <v>7.4671979999999998</v>
      </c>
      <c r="O242" s="66" t="s">
        <v>43</v>
      </c>
      <c r="P242" s="62" t="s">
        <v>37</v>
      </c>
      <c r="Q242" t="s">
        <v>36</v>
      </c>
      <c r="R242">
        <f t="shared" ref="R242:S244" si="134">(0.1*0.9+0.1*0.9)*G52+0.1*0.1*K52+(1-0.1*0.9-0.1*0.9-0.1*0.1)*C52</f>
        <v>0</v>
      </c>
      <c r="S242">
        <f t="shared" si="134"/>
        <v>2.6000000000000003E-3</v>
      </c>
      <c r="U242">
        <f t="shared" ref="U242:V244" si="135">(0.1*0.9+0.1*0.9)*G59+0.1*0.1*K59+(1-0.1*0.9-0.1*0.9-0.1*0.1)*C59</f>
        <v>0</v>
      </c>
      <c r="V242">
        <f t="shared" si="135"/>
        <v>2.6000000000000003E-3</v>
      </c>
      <c r="X242">
        <f>(0.1*0.9+0.1*0.9)*G66+0.1*0.1*J66+(1-0.1*0.9-0.1*0.9-0.1*0.1)*B66</f>
        <v>3.3845400000000008E-4</v>
      </c>
    </row>
    <row r="243" spans="1:25" x14ac:dyDescent="0.25">
      <c r="B243" s="63"/>
      <c r="C243" s="66"/>
      <c r="D243" s="62"/>
      <c r="E243" t="s">
        <v>38</v>
      </c>
      <c r="F243">
        <f t="shared" si="130"/>
        <v>0</v>
      </c>
      <c r="G243">
        <f t="shared" si="130"/>
        <v>1.2999999999999999E-3</v>
      </c>
      <c r="H243">
        <f t="shared" si="131"/>
        <v>3.3595610000000002</v>
      </c>
      <c r="I243">
        <f t="shared" si="132"/>
        <v>0</v>
      </c>
      <c r="J243">
        <f t="shared" si="132"/>
        <v>1.2902499999999999E-3</v>
      </c>
      <c r="K243">
        <f t="shared" si="133"/>
        <v>3.3708369999999999</v>
      </c>
      <c r="O243" s="66"/>
      <c r="P243" s="62"/>
      <c r="Q243" t="s">
        <v>38</v>
      </c>
      <c r="R243">
        <f t="shared" si="134"/>
        <v>0</v>
      </c>
      <c r="S243">
        <f t="shared" si="134"/>
        <v>1.3000000000000002E-3</v>
      </c>
      <c r="U243">
        <f t="shared" si="135"/>
        <v>0</v>
      </c>
      <c r="V243">
        <f t="shared" si="135"/>
        <v>1.281E-3</v>
      </c>
    </row>
    <row r="244" spans="1:25" x14ac:dyDescent="0.25">
      <c r="B244" s="63"/>
      <c r="C244" s="66"/>
      <c r="D244" s="62"/>
      <c r="E244" t="s">
        <v>39</v>
      </c>
      <c r="F244">
        <f t="shared" si="130"/>
        <v>0</v>
      </c>
      <c r="G244">
        <f t="shared" si="130"/>
        <v>8.0870650000000003E-4</v>
      </c>
      <c r="H244">
        <f t="shared" si="131"/>
        <v>3.4467659999999998</v>
      </c>
      <c r="I244">
        <f t="shared" si="132"/>
        <v>0</v>
      </c>
      <c r="J244">
        <f t="shared" si="132"/>
        <v>8.0171400000000003E-4</v>
      </c>
      <c r="K244">
        <f t="shared" si="133"/>
        <v>3.6598470000000001</v>
      </c>
      <c r="O244" s="66"/>
      <c r="P244" s="62"/>
      <c r="Q244" t="s">
        <v>39</v>
      </c>
      <c r="R244">
        <f t="shared" si="134"/>
        <v>0</v>
      </c>
      <c r="S244">
        <f t="shared" si="134"/>
        <v>8.1512600000000011E-4</v>
      </c>
      <c r="U244">
        <f t="shared" si="135"/>
        <v>0</v>
      </c>
      <c r="V244">
        <f t="shared" si="135"/>
        <v>8.0149600000000007E-4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G250" si="136">(0.2*0.8+0.2*0.8)*G52+0.2*0.2*K52+(1-0.2*0.8-0.2*0.8-0.2*0.2)*C52</f>
        <v>0</v>
      </c>
      <c r="G248">
        <f t="shared" si="136"/>
        <v>2.5999999999999999E-3</v>
      </c>
      <c r="I248">
        <f t="shared" ref="I248:J250" si="137">(0.2*0.8+0.2*0.8)*G59+0.2*0.2*K59+(1-0.2*0.8-0.2*0.8-0.2*0.2)*C59</f>
        <v>0</v>
      </c>
      <c r="J248">
        <f t="shared" si="137"/>
        <v>2.5999999999999999E-3</v>
      </c>
      <c r="L248">
        <f>(0.2*0.8+0.2*0.8)*G66+0.2*0.2*J66+(1-0.2*0.8-0.2*0.8-0.2*0.2)*B66</f>
        <v>3.4175600000000003E-4</v>
      </c>
      <c r="O248" s="66" t="s">
        <v>45</v>
      </c>
      <c r="P248" s="62" t="s">
        <v>41</v>
      </c>
      <c r="Q248" t="s">
        <v>36</v>
      </c>
      <c r="R248">
        <f t="shared" ref="R248:S250" si="138">(0.3*0.7+0.3*0.7)*G52+0.3*0.3*K52+(1-0.3*0.7-0.3*0.7-0.3*0.3)*C52</f>
        <v>0</v>
      </c>
      <c r="S248">
        <f t="shared" si="138"/>
        <v>2.5999999999999999E-3</v>
      </c>
      <c r="U248">
        <f t="shared" ref="U248:V250" si="139">(0.3*0.7+0.3*0.7)*G59+0.3*0.3*K59+(1-0.3*0.7-0.3*0.7-0.3*0.3)*C59</f>
        <v>0</v>
      </c>
      <c r="V248">
        <f t="shared" si="139"/>
        <v>2.5999999999999999E-3</v>
      </c>
      <c r="X248">
        <f>(0.3*0.7+0.3*0.7)*G66+0.3*0.3*J66+(1-0.3*0.7-0.3*0.7-0.3*0.3)*B66</f>
        <v>3.4520600000000003E-4</v>
      </c>
    </row>
    <row r="249" spans="1:25" x14ac:dyDescent="0.25">
      <c r="B249" s="63"/>
      <c r="C249" s="66"/>
      <c r="D249" s="62"/>
      <c r="E249" t="s">
        <v>38</v>
      </c>
      <c r="F249">
        <f t="shared" si="136"/>
        <v>0</v>
      </c>
      <c r="G249">
        <f t="shared" si="136"/>
        <v>1.2999999999999999E-3</v>
      </c>
      <c r="I249">
        <f t="shared" si="137"/>
        <v>0</v>
      </c>
      <c r="J249">
        <f t="shared" si="137"/>
        <v>1.2639999999999999E-3</v>
      </c>
      <c r="O249" s="66"/>
      <c r="P249" s="62"/>
      <c r="Q249" t="s">
        <v>38</v>
      </c>
      <c r="R249">
        <f t="shared" si="138"/>
        <v>0</v>
      </c>
      <c r="S249">
        <f t="shared" si="138"/>
        <v>1.2999999999999999E-3</v>
      </c>
      <c r="U249">
        <f t="shared" si="139"/>
        <v>0</v>
      </c>
      <c r="V249">
        <f t="shared" si="139"/>
        <v>1.2490000000000001E-3</v>
      </c>
    </row>
    <row r="250" spans="1:25" x14ac:dyDescent="0.25">
      <c r="B250" s="63"/>
      <c r="C250" s="66"/>
      <c r="D250" s="62"/>
      <c r="E250" t="s">
        <v>39</v>
      </c>
      <c r="F250">
        <f t="shared" si="136"/>
        <v>0</v>
      </c>
      <c r="G250">
        <f t="shared" si="136"/>
        <v>8.2710399999999995E-4</v>
      </c>
      <c r="I250">
        <f t="shared" si="137"/>
        <v>0</v>
      </c>
      <c r="J250">
        <f t="shared" si="137"/>
        <v>8.0126399999999988E-4</v>
      </c>
      <c r="O250" s="66"/>
      <c r="P250" s="62"/>
      <c r="Q250" t="s">
        <v>39</v>
      </c>
      <c r="R250">
        <f t="shared" si="138"/>
        <v>0</v>
      </c>
      <c r="S250">
        <f t="shared" si="138"/>
        <v>8.3793400000000003E-4</v>
      </c>
      <c r="U250">
        <f t="shared" si="139"/>
        <v>0</v>
      </c>
      <c r="V250">
        <f t="shared" si="139"/>
        <v>8.0130400000000008E-4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G257" si="140">3*0.05*(1-0.05)*(1-0.05)*G52+3*0.05*0.05*(1-0.05)*K52+0.05*0.05*0.05*O52+(1-3*0.05*(1-0.05)*(1-0.05)-3*0.05*0.05*(1-0.05)-0.05*0.05*0.05)*C52</f>
        <v>0</v>
      </c>
      <c r="G255">
        <f t="shared" si="140"/>
        <v>2.5999999999999994E-3</v>
      </c>
      <c r="H255">
        <f t="shared" ref="H255:H257" si="141">Q52+M52+I52+E52</f>
        <v>4.1694319999999996</v>
      </c>
      <c r="I255">
        <f t="shared" ref="I255:J257" si="142">3*0.05*(1-0.05)*(1-0.05)*G59+3*0.05*0.05*(1-0.05)*K59+0.05*0.05*0.05*O59+(1-3*0.05*(1-0.05)*(1-0.05)-3*0.05*0.05*(1-0.05)-0.05*0.05*0.05)*C59</f>
        <v>0</v>
      </c>
      <c r="J255">
        <f t="shared" si="142"/>
        <v>2.5999999999999994E-3</v>
      </c>
      <c r="K255">
        <f t="shared" ref="K255:K257" si="143">Q59+M59+I59+E59</f>
        <v>4.2326069999999998</v>
      </c>
      <c r="L255">
        <f>3*0.05*(1-0.05)*(1-0.05)*G66+3*0.05*0.05*(1-0.05)*J66+0.05*0.05*0.05*N66+(1-3*0.05*(1-0.05)*(1-0.05)-3*0.05*0.05*(1-0.05)-0.05*0.05*0.05)*B66</f>
        <v>3.3766673749999996E-4</v>
      </c>
      <c r="M255">
        <f>Q66+M66+I66+E66</f>
        <v>10.017375000000001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S257" si="144">3*0.1*(1-0.1)*(1-0.1)*G52+3*0.1*0.1*(1-0.1)*K52+0.1*0.1*0.1*O52+(1-3*0.1*(1-0.1)*(1-0.1)-3*0.1*0.1*(1-0.1)-0.1*0.1*0.1)*C52</f>
        <v>0</v>
      </c>
      <c r="S255">
        <f t="shared" si="144"/>
        <v>2.5999999999999999E-3</v>
      </c>
      <c r="U255">
        <f t="shared" ref="U255:V257" si="145">3*0.1*(1-0.1)*(1-0.1)*G59+3*0.1*0.1*(1-0.1)*K59+0.1*0.1*0.1*O59+(1-3*0.1*(1-0.1)*(1-0.1)-3*0.1*0.1*(1-0.1)-0.1*0.1*0.1)*C59</f>
        <v>0</v>
      </c>
      <c r="V255">
        <f t="shared" si="145"/>
        <v>2.5999999999999999E-3</v>
      </c>
      <c r="X255">
        <f>3*0.1*(1-0.1)*(1-0.1)*G66+3*0.1*0.1*(1-0.1)*J66+0.1*0.1*0.1*N66+(1-3*0.1*(1-0.1)*(1-0.1)-3*0.1*0.1*(1-0.1)-0.1*0.1*0.1)*B66</f>
        <v>3.401519E-4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140"/>
        <v>0</v>
      </c>
      <c r="G256">
        <f t="shared" si="140"/>
        <v>1.2999999999999997E-3</v>
      </c>
      <c r="H256">
        <f t="shared" si="141"/>
        <v>4.6373569999999997</v>
      </c>
      <c r="I256">
        <f t="shared" si="142"/>
        <v>0</v>
      </c>
      <c r="J256">
        <f t="shared" si="142"/>
        <v>1.2857499999999998E-3</v>
      </c>
      <c r="K256">
        <f t="shared" si="143"/>
        <v>4.4582290000000002</v>
      </c>
      <c r="N256" s="68"/>
      <c r="O256" s="66"/>
      <c r="P256" s="62"/>
      <c r="Q256" t="s">
        <v>38</v>
      </c>
      <c r="R256">
        <f t="shared" si="144"/>
        <v>0</v>
      </c>
      <c r="S256">
        <f t="shared" si="144"/>
        <v>1.2999999999999999E-3</v>
      </c>
      <c r="U256">
        <f t="shared" si="145"/>
        <v>0</v>
      </c>
      <c r="V256">
        <f t="shared" si="145"/>
        <v>1.2729999999999998E-3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140"/>
        <v>0</v>
      </c>
      <c r="G257">
        <f t="shared" si="140"/>
        <v>8.1185028749999986E-4</v>
      </c>
      <c r="H257">
        <f t="shared" si="141"/>
        <v>4.5436289999999993</v>
      </c>
      <c r="I257">
        <f t="shared" si="142"/>
        <v>0</v>
      </c>
      <c r="J257">
        <f t="shared" si="142"/>
        <v>8.0162108749999984E-4</v>
      </c>
      <c r="K257">
        <f t="shared" si="143"/>
        <v>4.9826790000000001</v>
      </c>
      <c r="N257" s="68"/>
      <c r="O257" s="66"/>
      <c r="P257" s="62"/>
      <c r="Q257" t="s">
        <v>39</v>
      </c>
      <c r="R257">
        <f t="shared" si="144"/>
        <v>0</v>
      </c>
      <c r="S257">
        <f t="shared" si="144"/>
        <v>8.2087429999999997E-4</v>
      </c>
      <c r="U257">
        <f t="shared" si="145"/>
        <v>0</v>
      </c>
      <c r="V257">
        <f t="shared" si="145"/>
        <v>8.0144069999999986E-4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G263" si="146">3*0.2*(1-0.2)*(1-0.2)*G52+3*0.2*0.2*(1-0.2)*K52+0.2*0.2*0.2*O52+(1-3*0.2*(1-0.2)*(1-0.2)-3*0.2*0.2*(1-0.2)-0.2*0.2*0.2)*C52</f>
        <v>0</v>
      </c>
      <c r="G261">
        <f t="shared" si="146"/>
        <v>2.5999999999999999E-3</v>
      </c>
      <c r="I261">
        <f t="shared" ref="I261:J263" si="147">3*0.2*(1-0.2)*(1-0.2)*G59+3*0.2*0.2*(1-0.2)*K59+0.2*0.2*0.2*O59+(1-3*0.2*(1-0.2)*(1-0.2)-3*0.2*0.2*(1-0.2)-0.2*0.2*0.2)*C59</f>
        <v>0</v>
      </c>
      <c r="J261">
        <f t="shared" si="147"/>
        <v>2.5999999999999999E-3</v>
      </c>
      <c r="L261">
        <f>3*0.2*(1-0.2)*(1-0.2)*G66+3*0.2*0.2*(1-0.2)*J66+0.2*0.2*0.2*N66+(1-3*0.2*(1-0.2)*(1-0.2)-3*0.2*0.2*(1-0.2)-0.2*0.2*0.2)*B66</f>
        <v>3.4550719999999996E-4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S263" si="148">3*0.3*(1-0.3)*(1-0.3)*G52+3*0.3*0.3*(1-0.3)*K52+0.3*0.3*0.3*O52+(1-3*0.3*(1-0.3)*(1-0.3)-3*0.3*0.3*(1-0.3)-0.3*0.3*0.3)*C52</f>
        <v>0</v>
      </c>
      <c r="S261">
        <f t="shared" si="148"/>
        <v>2.5999999999999999E-3</v>
      </c>
      <c r="U261">
        <f t="shared" ref="U261:V263" si="149">3*0.3*(1-0.3)*(1-0.3)*G59+3*0.3*0.3*(1-0.3)*K59+0.3*0.3*0.3*O59+(1-3*0.3*(1-0.3)*(1-0.3)-3*0.3*0.3*(1-0.3)-0.3*0.3*0.3)*C59</f>
        <v>0</v>
      </c>
      <c r="V261">
        <f t="shared" si="149"/>
        <v>2.5999999999999999E-3</v>
      </c>
      <c r="X261">
        <f>3*0.3*(1-0.3)*(1-0.3)*G66+3*0.3*0.3*(1-0.3)*J66+0.3*0.3*0.3*N66+(1-3*0.3*(1-0.3)*(1-0.3)-3*0.3*0.3*(1-0.3)-0.3*0.3*0.3)*B66</f>
        <v>3.5142530000000004E-4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146"/>
        <v>0</v>
      </c>
      <c r="G262">
        <f t="shared" si="146"/>
        <v>1.2999999999999999E-3</v>
      </c>
      <c r="I262">
        <f t="shared" si="147"/>
        <v>0</v>
      </c>
      <c r="J262">
        <f t="shared" si="147"/>
        <v>1.2519999999999999E-3</v>
      </c>
      <c r="N262" s="68"/>
      <c r="O262" s="66"/>
      <c r="P262" s="62"/>
      <c r="Q262" t="s">
        <v>38</v>
      </c>
      <c r="R262">
        <f t="shared" si="148"/>
        <v>0</v>
      </c>
      <c r="S262">
        <f t="shared" si="148"/>
        <v>1.2999999999999999E-3</v>
      </c>
      <c r="U262">
        <f t="shared" si="149"/>
        <v>0</v>
      </c>
      <c r="V262">
        <f t="shared" si="149"/>
        <v>1.237E-3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146"/>
        <v>0</v>
      </c>
      <c r="G263">
        <f t="shared" si="146"/>
        <v>8.3658239999999991E-4</v>
      </c>
      <c r="I263">
        <f t="shared" si="147"/>
        <v>0</v>
      </c>
      <c r="J263">
        <f t="shared" si="147"/>
        <v>8.0165360000000003E-4</v>
      </c>
      <c r="N263" s="68"/>
      <c r="O263" s="66"/>
      <c r="P263" s="62"/>
      <c r="Q263" t="s">
        <v>39</v>
      </c>
      <c r="R263">
        <f t="shared" si="148"/>
        <v>0</v>
      </c>
      <c r="S263">
        <f t="shared" si="148"/>
        <v>8.494021E-4</v>
      </c>
      <c r="U263">
        <f t="shared" si="149"/>
        <v>0</v>
      </c>
      <c r="V263">
        <f t="shared" si="149"/>
        <v>8.025949000000001E-4</v>
      </c>
    </row>
  </sheetData>
  <mergeCells count="345">
    <mergeCell ref="D261:D263"/>
    <mergeCell ref="N261:N263"/>
    <mergeCell ref="O261:O263"/>
    <mergeCell ref="P261:P263"/>
    <mergeCell ref="X253:Y253"/>
    <mergeCell ref="A255:A263"/>
    <mergeCell ref="B255:B257"/>
    <mergeCell ref="C255:C257"/>
    <mergeCell ref="D255:D257"/>
    <mergeCell ref="N255:N257"/>
    <mergeCell ref="O255:O257"/>
    <mergeCell ref="P255:P257"/>
    <mergeCell ref="B261:B263"/>
    <mergeCell ref="C261:C263"/>
    <mergeCell ref="P248:P250"/>
    <mergeCell ref="D253:H253"/>
    <mergeCell ref="I253:K253"/>
    <mergeCell ref="L253:M253"/>
    <mergeCell ref="P253:T253"/>
    <mergeCell ref="U253:W253"/>
    <mergeCell ref="U240:W240"/>
    <mergeCell ref="X240:Y240"/>
    <mergeCell ref="B242:B250"/>
    <mergeCell ref="C242:C244"/>
    <mergeCell ref="D242:D244"/>
    <mergeCell ref="O242:O244"/>
    <mergeCell ref="P242:P244"/>
    <mergeCell ref="C248:C250"/>
    <mergeCell ref="D248:D250"/>
    <mergeCell ref="O248:O250"/>
    <mergeCell ref="C229:C237"/>
    <mergeCell ref="D229:D231"/>
    <mergeCell ref="P229:P231"/>
    <mergeCell ref="D235:D237"/>
    <mergeCell ref="P235:P237"/>
    <mergeCell ref="D240:H240"/>
    <mergeCell ref="I240:K240"/>
    <mergeCell ref="L240:M240"/>
    <mergeCell ref="P240:T240"/>
    <mergeCell ref="D227:H227"/>
    <mergeCell ref="I227:K227"/>
    <mergeCell ref="L227:M227"/>
    <mergeCell ref="P227:T227"/>
    <mergeCell ref="U227:W227"/>
    <mergeCell ref="X227:Y227"/>
    <mergeCell ref="P216:P218"/>
    <mergeCell ref="B222:B224"/>
    <mergeCell ref="C222:C224"/>
    <mergeCell ref="D222:D224"/>
    <mergeCell ref="N222:N224"/>
    <mergeCell ref="O222:O224"/>
    <mergeCell ref="P222:P224"/>
    <mergeCell ref="A216:A224"/>
    <mergeCell ref="B216:B218"/>
    <mergeCell ref="C216:C218"/>
    <mergeCell ref="D216:D218"/>
    <mergeCell ref="N216:N218"/>
    <mergeCell ref="O216:O218"/>
    <mergeCell ref="D214:H214"/>
    <mergeCell ref="I214:K214"/>
    <mergeCell ref="L214:M214"/>
    <mergeCell ref="C190:C198"/>
    <mergeCell ref="D190:D192"/>
    <mergeCell ref="P190:P192"/>
    <mergeCell ref="D196:D198"/>
    <mergeCell ref="P196:P198"/>
    <mergeCell ref="P214:T214"/>
    <mergeCell ref="U214:W214"/>
    <mergeCell ref="X214:Y214"/>
    <mergeCell ref="B203:B211"/>
    <mergeCell ref="C203:C205"/>
    <mergeCell ref="D203:D205"/>
    <mergeCell ref="O203:O205"/>
    <mergeCell ref="P203:P205"/>
    <mergeCell ref="C209:C211"/>
    <mergeCell ref="D209:D211"/>
    <mergeCell ref="O209:O211"/>
    <mergeCell ref="P209:P211"/>
    <mergeCell ref="D188:H188"/>
    <mergeCell ref="I188:K188"/>
    <mergeCell ref="L188:M188"/>
    <mergeCell ref="P188:T188"/>
    <mergeCell ref="X175:Y175"/>
    <mergeCell ref="D201:H201"/>
    <mergeCell ref="I201:K201"/>
    <mergeCell ref="L201:M201"/>
    <mergeCell ref="P201:T201"/>
    <mergeCell ref="U201:W201"/>
    <mergeCell ref="X201:Y201"/>
    <mergeCell ref="U188:W188"/>
    <mergeCell ref="X188:Y188"/>
    <mergeCell ref="A177:A185"/>
    <mergeCell ref="B177:B179"/>
    <mergeCell ref="C177:C179"/>
    <mergeCell ref="D177:D179"/>
    <mergeCell ref="N177:N179"/>
    <mergeCell ref="O177:O179"/>
    <mergeCell ref="P177:P179"/>
    <mergeCell ref="B183:B185"/>
    <mergeCell ref="C183:C185"/>
    <mergeCell ref="D183:D185"/>
    <mergeCell ref="N183:N185"/>
    <mergeCell ref="O183:O185"/>
    <mergeCell ref="P183:P185"/>
    <mergeCell ref="P170:P172"/>
    <mergeCell ref="D175:H175"/>
    <mergeCell ref="I175:K175"/>
    <mergeCell ref="L175:M175"/>
    <mergeCell ref="P175:T175"/>
    <mergeCell ref="U175:W175"/>
    <mergeCell ref="U162:W162"/>
    <mergeCell ref="X162:Y162"/>
    <mergeCell ref="B164:B172"/>
    <mergeCell ref="C164:C166"/>
    <mergeCell ref="D164:D166"/>
    <mergeCell ref="O164:O166"/>
    <mergeCell ref="P164:P166"/>
    <mergeCell ref="C170:C172"/>
    <mergeCell ref="D170:D172"/>
    <mergeCell ref="O170:O172"/>
    <mergeCell ref="C151:C159"/>
    <mergeCell ref="D151:D153"/>
    <mergeCell ref="P151:P153"/>
    <mergeCell ref="D157:D159"/>
    <mergeCell ref="P157:P159"/>
    <mergeCell ref="D162:H162"/>
    <mergeCell ref="I162:K162"/>
    <mergeCell ref="L162:M162"/>
    <mergeCell ref="P162:T162"/>
    <mergeCell ref="D149:H149"/>
    <mergeCell ref="I149:K149"/>
    <mergeCell ref="L149:M149"/>
    <mergeCell ref="P149:T149"/>
    <mergeCell ref="U149:W149"/>
    <mergeCell ref="X149:Y149"/>
    <mergeCell ref="P138:P140"/>
    <mergeCell ref="B144:B146"/>
    <mergeCell ref="C144:C146"/>
    <mergeCell ref="D144:D146"/>
    <mergeCell ref="N144:N146"/>
    <mergeCell ref="O144:O146"/>
    <mergeCell ref="P144:P146"/>
    <mergeCell ref="A138:A146"/>
    <mergeCell ref="B138:B140"/>
    <mergeCell ref="C138:C140"/>
    <mergeCell ref="D138:D140"/>
    <mergeCell ref="N138:N140"/>
    <mergeCell ref="O138:O140"/>
    <mergeCell ref="D136:H136"/>
    <mergeCell ref="I136:K136"/>
    <mergeCell ref="L136:M136"/>
    <mergeCell ref="C112:C120"/>
    <mergeCell ref="D112:D114"/>
    <mergeCell ref="P112:P114"/>
    <mergeCell ref="D118:D120"/>
    <mergeCell ref="P118:P120"/>
    <mergeCell ref="P136:T136"/>
    <mergeCell ref="U136:W136"/>
    <mergeCell ref="X136:Y136"/>
    <mergeCell ref="B125:B133"/>
    <mergeCell ref="C125:C127"/>
    <mergeCell ref="D125:D127"/>
    <mergeCell ref="O125:O127"/>
    <mergeCell ref="P125:P127"/>
    <mergeCell ref="C131:C133"/>
    <mergeCell ref="D131:D133"/>
    <mergeCell ref="O131:O133"/>
    <mergeCell ref="P131:P133"/>
    <mergeCell ref="D110:H110"/>
    <mergeCell ref="I110:K110"/>
    <mergeCell ref="L110:M110"/>
    <mergeCell ref="P110:T110"/>
    <mergeCell ref="X97:Y97"/>
    <mergeCell ref="D123:H123"/>
    <mergeCell ref="I123:K123"/>
    <mergeCell ref="L123:M123"/>
    <mergeCell ref="P123:T123"/>
    <mergeCell ref="U123:W123"/>
    <mergeCell ref="X123:Y123"/>
    <mergeCell ref="U110:W110"/>
    <mergeCell ref="X110:Y110"/>
    <mergeCell ref="A99:A107"/>
    <mergeCell ref="B99:B101"/>
    <mergeCell ref="C99:C101"/>
    <mergeCell ref="D99:D101"/>
    <mergeCell ref="N99:N101"/>
    <mergeCell ref="O99:O101"/>
    <mergeCell ref="P99:P101"/>
    <mergeCell ref="B105:B107"/>
    <mergeCell ref="C105:C107"/>
    <mergeCell ref="D105:D107"/>
    <mergeCell ref="N105:N107"/>
    <mergeCell ref="O105:O107"/>
    <mergeCell ref="P105:P107"/>
    <mergeCell ref="P92:P94"/>
    <mergeCell ref="D97:H97"/>
    <mergeCell ref="I97:K97"/>
    <mergeCell ref="L97:M97"/>
    <mergeCell ref="P97:T97"/>
    <mergeCell ref="U97:W97"/>
    <mergeCell ref="U84:W84"/>
    <mergeCell ref="X84:Y84"/>
    <mergeCell ref="B86:B94"/>
    <mergeCell ref="C86:C88"/>
    <mergeCell ref="D86:D88"/>
    <mergeCell ref="O86:O88"/>
    <mergeCell ref="P86:P88"/>
    <mergeCell ref="C92:C94"/>
    <mergeCell ref="D92:D94"/>
    <mergeCell ref="O92:O94"/>
    <mergeCell ref="C73:C81"/>
    <mergeCell ref="D73:D75"/>
    <mergeCell ref="P73:P75"/>
    <mergeCell ref="D79:D81"/>
    <mergeCell ref="P79:P81"/>
    <mergeCell ref="D84:H84"/>
    <mergeCell ref="I84:K84"/>
    <mergeCell ref="L84:M84"/>
    <mergeCell ref="P84:T84"/>
    <mergeCell ref="A68:AA70"/>
    <mergeCell ref="D71:H71"/>
    <mergeCell ref="I71:K71"/>
    <mergeCell ref="L71:M71"/>
    <mergeCell ref="P71:T71"/>
    <mergeCell ref="U71:W71"/>
    <mergeCell ref="X71:Y71"/>
    <mergeCell ref="A64:A66"/>
    <mergeCell ref="B64:E64"/>
    <mergeCell ref="F64:I64"/>
    <mergeCell ref="J64:M64"/>
    <mergeCell ref="N64:Q64"/>
    <mergeCell ref="B65:D65"/>
    <mergeCell ref="F65:H65"/>
    <mergeCell ref="J65:L65"/>
    <mergeCell ref="N65:P65"/>
    <mergeCell ref="A50:A54"/>
    <mergeCell ref="B50:E50"/>
    <mergeCell ref="F50:I50"/>
    <mergeCell ref="J50:M50"/>
    <mergeCell ref="N50:Q50"/>
    <mergeCell ref="A57:A61"/>
    <mergeCell ref="B57:E57"/>
    <mergeCell ref="F57:I57"/>
    <mergeCell ref="J57:M57"/>
    <mergeCell ref="N57:Q57"/>
    <mergeCell ref="A44:A46"/>
    <mergeCell ref="B44:E44"/>
    <mergeCell ref="F44:I44"/>
    <mergeCell ref="J44:M44"/>
    <mergeCell ref="N44:Q44"/>
    <mergeCell ref="S44:S46"/>
    <mergeCell ref="AB45:AD45"/>
    <mergeCell ref="AF45:AH45"/>
    <mergeCell ref="B49:E49"/>
    <mergeCell ref="F49:I49"/>
    <mergeCell ref="J49:M49"/>
    <mergeCell ref="N49:Q49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F29:AI29"/>
    <mergeCell ref="AF30:AI30"/>
    <mergeCell ref="A37:A41"/>
    <mergeCell ref="B37:E37"/>
    <mergeCell ref="F37:I37"/>
    <mergeCell ref="J37:M37"/>
    <mergeCell ref="N37:Q37"/>
    <mergeCell ref="S37:S41"/>
    <mergeCell ref="T37:W37"/>
    <mergeCell ref="X37:AA37"/>
    <mergeCell ref="AB37:AE37"/>
    <mergeCell ref="AF37:AI37"/>
    <mergeCell ref="A30:A34"/>
    <mergeCell ref="B30:E30"/>
    <mergeCell ref="F30:I30"/>
    <mergeCell ref="J30:M30"/>
    <mergeCell ref="N30:Q30"/>
    <mergeCell ref="S30:S34"/>
    <mergeCell ref="T30:W30"/>
    <mergeCell ref="X30:AA30"/>
    <mergeCell ref="AB30:AE30"/>
    <mergeCell ref="A16:A20"/>
    <mergeCell ref="B16:E16"/>
    <mergeCell ref="B29:E29"/>
    <mergeCell ref="F29:I29"/>
    <mergeCell ref="J29:M29"/>
    <mergeCell ref="N29:Q29"/>
    <mergeCell ref="AB23:AE23"/>
    <mergeCell ref="T29:W29"/>
    <mergeCell ref="X29:AA29"/>
    <mergeCell ref="AB29:AE29"/>
    <mergeCell ref="A23:A25"/>
    <mergeCell ref="B23:E23"/>
    <mergeCell ref="F23:I23"/>
    <mergeCell ref="J23:M23"/>
    <mergeCell ref="N23:Q23"/>
    <mergeCell ref="S23:S25"/>
    <mergeCell ref="T23:W23"/>
    <mergeCell ref="X23:AA23"/>
    <mergeCell ref="B25:D25"/>
    <mergeCell ref="F25:H25"/>
    <mergeCell ref="J25:L25"/>
    <mergeCell ref="N25:P25"/>
    <mergeCell ref="F16:I16"/>
    <mergeCell ref="J16:M16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N16:Q16"/>
    <mergeCell ref="S16:S20"/>
    <mergeCell ref="T16:W16"/>
    <mergeCell ref="X16:AA16"/>
    <mergeCell ref="AB16:AE16"/>
    <mergeCell ref="AB8:AE8"/>
    <mergeCell ref="AF8:AI8"/>
    <mergeCell ref="AB9:AE9"/>
    <mergeCell ref="AF9:AI9"/>
    <mergeCell ref="AF16:AI16"/>
    <mergeCell ref="A9:A13"/>
    <mergeCell ref="B9:E9"/>
    <mergeCell ref="F9:I9"/>
    <mergeCell ref="J9:M9"/>
    <mergeCell ref="N9:Q9"/>
    <mergeCell ref="S9:S13"/>
    <mergeCell ref="T9:W9"/>
    <mergeCell ref="X9:AA9"/>
    <mergeCell ref="B8:E8"/>
    <mergeCell ref="F8:I8"/>
    <mergeCell ref="J8:M8"/>
    <mergeCell ref="N8:Q8"/>
    <mergeCell ref="T8:W8"/>
    <mergeCell ref="X8:AA8"/>
  </mergeCells>
  <phoneticPr fontId="5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63"/>
  <sheetViews>
    <sheetView topLeftCell="A26" zoomScale="55" zoomScaleNormal="55" workbookViewId="0">
      <selection activeCell="E54" sqref="E54"/>
    </sheetView>
  </sheetViews>
  <sheetFormatPr defaultColWidth="9" defaultRowHeight="14.4" x14ac:dyDescent="0.25"/>
  <cols>
    <col min="2" max="2" width="13.664062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12.33203125" customWidth="1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A1" s="36"/>
      <c r="B1" s="36"/>
      <c r="C1" s="36"/>
      <c r="D1" s="36"/>
      <c r="E1" s="36"/>
      <c r="F1" s="36"/>
      <c r="G1" s="36"/>
      <c r="H1" s="36" t="s">
        <v>0</v>
      </c>
      <c r="I1" s="36" t="s">
        <v>1</v>
      </c>
      <c r="J1" s="36" t="s">
        <v>2</v>
      </c>
      <c r="K1" s="36" t="s">
        <v>3</v>
      </c>
      <c r="L1" s="36" t="s">
        <v>4</v>
      </c>
      <c r="M1" s="36" t="s">
        <v>5</v>
      </c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</row>
    <row r="2" spans="1:35" x14ac:dyDescent="0.25">
      <c r="A2" s="36"/>
      <c r="B2" s="36"/>
      <c r="C2" s="36"/>
      <c r="D2" s="36"/>
      <c r="E2" s="36"/>
      <c r="F2" s="36"/>
      <c r="G2" s="36"/>
      <c r="H2" s="36">
        <v>0.05</v>
      </c>
      <c r="I2" s="36">
        <v>0.95</v>
      </c>
      <c r="J2" s="36">
        <v>0.05</v>
      </c>
      <c r="K2" s="36">
        <v>0.95</v>
      </c>
      <c r="L2" s="36">
        <v>0.05</v>
      </c>
      <c r="M2" s="36">
        <v>0.95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</row>
    <row r="3" spans="1:35" x14ac:dyDescent="0.25">
      <c r="A3" s="36"/>
      <c r="B3" s="36"/>
      <c r="C3" s="36"/>
      <c r="D3" s="36"/>
      <c r="E3" s="36"/>
      <c r="F3" s="36"/>
      <c r="G3" s="36"/>
      <c r="H3" s="36">
        <v>0.1</v>
      </c>
      <c r="I3" s="36">
        <v>0.9</v>
      </c>
      <c r="J3" s="36">
        <v>0.1</v>
      </c>
      <c r="K3" s="36">
        <v>0.9</v>
      </c>
      <c r="L3" s="36">
        <v>0.1</v>
      </c>
      <c r="M3" s="36">
        <v>0.9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</row>
    <row r="4" spans="1:35" x14ac:dyDescent="0.25">
      <c r="A4" s="36"/>
      <c r="B4" s="36"/>
      <c r="C4" s="36"/>
      <c r="D4" s="36"/>
      <c r="E4" s="36"/>
      <c r="F4" s="36"/>
      <c r="G4" s="36"/>
      <c r="H4" s="36">
        <v>0.2</v>
      </c>
      <c r="I4" s="36">
        <v>0.8</v>
      </c>
      <c r="J4" s="36">
        <v>0.2</v>
      </c>
      <c r="K4" s="36">
        <v>0.8</v>
      </c>
      <c r="L4" s="36">
        <v>0.2</v>
      </c>
      <c r="M4" s="36">
        <v>0.8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</row>
    <row r="5" spans="1:35" x14ac:dyDescent="0.25">
      <c r="A5" s="36"/>
      <c r="B5" s="36"/>
      <c r="C5" s="36"/>
      <c r="D5" s="36"/>
      <c r="E5" s="36"/>
      <c r="F5" s="36"/>
      <c r="G5" s="36"/>
      <c r="H5" s="36">
        <v>0.3</v>
      </c>
      <c r="I5" s="36">
        <v>0.7</v>
      </c>
      <c r="J5" s="36">
        <v>0.3</v>
      </c>
      <c r="K5" s="36">
        <v>0.7</v>
      </c>
      <c r="L5" s="36">
        <v>0.3</v>
      </c>
      <c r="M5" s="36">
        <v>0.7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</row>
    <row r="6" spans="1:35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</row>
    <row r="7" spans="1:35" x14ac:dyDescent="0.25">
      <c r="A7" s="36" t="s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 t="s">
        <v>7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</row>
    <row r="8" spans="1:35" x14ac:dyDescent="0.25">
      <c r="A8" s="36"/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5" t="s">
        <v>11</v>
      </c>
      <c r="O8" s="75"/>
      <c r="P8" s="75"/>
      <c r="Q8" s="75"/>
      <c r="R8" s="36"/>
      <c r="S8" s="36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5" t="s">
        <v>11</v>
      </c>
      <c r="AG8" s="75"/>
      <c r="AH8" s="75"/>
      <c r="AI8" s="75"/>
    </row>
    <row r="9" spans="1:35" x14ac:dyDescent="0.25">
      <c r="A9" s="74" t="s">
        <v>12</v>
      </c>
      <c r="B9" s="74" t="s">
        <v>66</v>
      </c>
      <c r="C9" s="74"/>
      <c r="D9" s="74"/>
      <c r="E9" s="74"/>
      <c r="F9" s="74" t="s">
        <v>67</v>
      </c>
      <c r="G9" s="74"/>
      <c r="H9" s="74"/>
      <c r="I9" s="74"/>
      <c r="J9" s="74" t="s">
        <v>68</v>
      </c>
      <c r="K9" s="74"/>
      <c r="L9" s="74"/>
      <c r="M9" s="74"/>
      <c r="N9" s="75" t="s">
        <v>69</v>
      </c>
      <c r="O9" s="75"/>
      <c r="P9" s="75"/>
      <c r="Q9" s="75"/>
      <c r="R9" s="36"/>
      <c r="S9" s="74" t="s">
        <v>12</v>
      </c>
      <c r="T9" s="74" t="s">
        <v>66</v>
      </c>
      <c r="U9" s="74"/>
      <c r="V9" s="74"/>
      <c r="W9" s="74"/>
      <c r="X9" s="74" t="s">
        <v>67</v>
      </c>
      <c r="Y9" s="74"/>
      <c r="Z9" s="74"/>
      <c r="AA9" s="74"/>
      <c r="AB9" s="74" t="s">
        <v>68</v>
      </c>
      <c r="AC9" s="74"/>
      <c r="AD9" s="74"/>
      <c r="AE9" s="74"/>
      <c r="AF9" s="75" t="s">
        <v>69</v>
      </c>
      <c r="AG9" s="75"/>
      <c r="AH9" s="75"/>
      <c r="AI9" s="75"/>
    </row>
    <row r="10" spans="1:35" x14ac:dyDescent="0.25">
      <c r="A10" s="74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7"/>
      <c r="O10" s="37" t="s">
        <v>17</v>
      </c>
      <c r="P10" s="37" t="s">
        <v>18</v>
      </c>
      <c r="Q10" s="37" t="s">
        <v>19</v>
      </c>
      <c r="R10" s="36"/>
      <c r="S10" s="74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7"/>
      <c r="AG10" s="37" t="s">
        <v>17</v>
      </c>
      <c r="AH10" s="37" t="s">
        <v>18</v>
      </c>
      <c r="AI10" s="37" t="s">
        <v>19</v>
      </c>
    </row>
    <row r="11" spans="1:35" x14ac:dyDescent="0.25">
      <c r="A11" s="74"/>
      <c r="B11" s="36" t="s">
        <v>20</v>
      </c>
      <c r="C11" s="38">
        <v>0</v>
      </c>
      <c r="D11" s="38">
        <v>2.5999999999999999E-3</v>
      </c>
      <c r="E11" s="38">
        <v>1.4041969999999999</v>
      </c>
      <c r="F11" s="36" t="s">
        <v>20</v>
      </c>
      <c r="G11" s="38">
        <v>0</v>
      </c>
      <c r="H11" s="38">
        <v>2.5999999999999999E-3</v>
      </c>
      <c r="I11" s="38">
        <v>1.0682609999999999</v>
      </c>
      <c r="J11" s="36" t="s">
        <v>20</v>
      </c>
      <c r="K11" s="38">
        <v>0</v>
      </c>
      <c r="L11" s="38">
        <v>2.5999999999999999E-3</v>
      </c>
      <c r="M11" s="38">
        <v>1.081073</v>
      </c>
      <c r="N11" s="37" t="s">
        <v>20</v>
      </c>
      <c r="O11" s="37">
        <v>0</v>
      </c>
      <c r="P11" s="37">
        <v>2.5999999999999999E-3</v>
      </c>
      <c r="Q11" s="37">
        <v>1.617049</v>
      </c>
      <c r="R11" s="36"/>
      <c r="S11" s="74"/>
      <c r="T11" s="36" t="s">
        <v>20</v>
      </c>
      <c r="U11" s="38">
        <v>0</v>
      </c>
      <c r="V11" s="38">
        <v>2.5999999999999999E-3</v>
      </c>
      <c r="W11" s="38">
        <v>1.0585009999999999</v>
      </c>
      <c r="X11" s="36" t="s">
        <v>20</v>
      </c>
      <c r="Y11" s="38">
        <v>0</v>
      </c>
      <c r="Z11" s="38">
        <v>2.5999999999999999E-3</v>
      </c>
      <c r="AA11" s="38">
        <v>1.071218</v>
      </c>
      <c r="AB11" s="36" t="s">
        <v>20</v>
      </c>
      <c r="AC11" s="38">
        <v>0</v>
      </c>
      <c r="AD11" s="38">
        <v>2.5999999999999999E-3</v>
      </c>
      <c r="AE11" s="38">
        <v>1.054764</v>
      </c>
      <c r="AF11" s="37" t="s">
        <v>20</v>
      </c>
      <c r="AG11" s="37">
        <v>0</v>
      </c>
      <c r="AH11" s="37">
        <v>2.5999999999999999E-3</v>
      </c>
      <c r="AI11" s="37">
        <v>1.0572330000000001</v>
      </c>
    </row>
    <row r="12" spans="1:35" x14ac:dyDescent="0.25">
      <c r="A12" s="74"/>
      <c r="B12" s="36" t="s">
        <v>21</v>
      </c>
      <c r="C12" s="38">
        <v>0</v>
      </c>
      <c r="D12" s="38">
        <v>1.579E-5</v>
      </c>
      <c r="E12" s="38">
        <v>1.1154219999999999</v>
      </c>
      <c r="F12" s="36" t="s">
        <v>21</v>
      </c>
      <c r="G12" s="38">
        <v>0</v>
      </c>
      <c r="H12" s="38">
        <v>1.579E-5</v>
      </c>
      <c r="I12" s="38">
        <v>1.103621</v>
      </c>
      <c r="J12" s="36" t="s">
        <v>21</v>
      </c>
      <c r="K12" s="38">
        <v>0</v>
      </c>
      <c r="L12" s="38">
        <v>1.579E-5</v>
      </c>
      <c r="M12" s="38">
        <v>1.081985</v>
      </c>
      <c r="N12" s="37" t="s">
        <v>21</v>
      </c>
      <c r="O12" s="37">
        <v>0</v>
      </c>
      <c r="P12" s="37">
        <v>1.579E-5</v>
      </c>
      <c r="Q12" s="37">
        <v>1.139203</v>
      </c>
      <c r="R12" s="36"/>
      <c r="S12" s="74"/>
      <c r="T12" s="36" t="s">
        <v>21</v>
      </c>
      <c r="U12" s="38">
        <v>0</v>
      </c>
      <c r="V12" s="38">
        <v>6.4850000000000004E-5</v>
      </c>
      <c r="W12" s="38">
        <v>1.0914950000000001</v>
      </c>
      <c r="X12" s="36" t="s">
        <v>21</v>
      </c>
      <c r="Y12" s="38">
        <v>0</v>
      </c>
      <c r="Z12" s="38">
        <v>6.4850000000000004E-5</v>
      </c>
      <c r="AA12" s="38">
        <v>1.0965780000000001</v>
      </c>
      <c r="AB12" s="36" t="s">
        <v>21</v>
      </c>
      <c r="AC12" s="38">
        <v>0</v>
      </c>
      <c r="AD12" s="38">
        <v>6.4850000000000004E-5</v>
      </c>
      <c r="AE12" s="38">
        <v>1.074492</v>
      </c>
      <c r="AF12" s="37" t="s">
        <v>21</v>
      </c>
      <c r="AG12" s="37">
        <v>0</v>
      </c>
      <c r="AH12" s="37">
        <v>6.4850000000000004E-5</v>
      </c>
      <c r="AI12" s="37">
        <v>1.0885450000000001</v>
      </c>
    </row>
    <row r="13" spans="1:35" x14ac:dyDescent="0.25">
      <c r="A13" s="74"/>
      <c r="B13" s="36" t="s">
        <v>22</v>
      </c>
      <c r="C13" s="38">
        <v>0</v>
      </c>
      <c r="D13" s="38">
        <v>1.9219999999999999E-7</v>
      </c>
      <c r="E13" s="38">
        <v>1.1567639999999999</v>
      </c>
      <c r="F13" s="36" t="s">
        <v>22</v>
      </c>
      <c r="G13" s="38">
        <v>0</v>
      </c>
      <c r="H13" s="38">
        <v>2.501E-7</v>
      </c>
      <c r="I13" s="38">
        <v>1.1458680000000001</v>
      </c>
      <c r="J13" s="36" t="s">
        <v>22</v>
      </c>
      <c r="K13" s="38">
        <v>0</v>
      </c>
      <c r="L13" s="38">
        <v>3.2119999999999999E-7</v>
      </c>
      <c r="M13" s="38">
        <v>1.1289439999999999</v>
      </c>
      <c r="N13" s="37" t="s">
        <v>22</v>
      </c>
      <c r="O13" s="37">
        <v>0</v>
      </c>
      <c r="P13" s="37">
        <v>3.9849999999999998E-7</v>
      </c>
      <c r="Q13" s="37">
        <v>1.1236170000000001</v>
      </c>
      <c r="R13" s="36"/>
      <c r="S13" s="74"/>
      <c r="T13" s="36" t="s">
        <v>22</v>
      </c>
      <c r="U13" s="38">
        <v>0</v>
      </c>
      <c r="V13" s="38">
        <v>4.8799999999999999E-6</v>
      </c>
      <c r="W13" s="38">
        <v>1.1382239999999999</v>
      </c>
      <c r="X13" s="36" t="s">
        <v>22</v>
      </c>
      <c r="Y13" s="38">
        <v>0</v>
      </c>
      <c r="Z13" s="38">
        <v>5.8540000000000002E-6</v>
      </c>
      <c r="AA13" s="38">
        <v>1.1510199999999999</v>
      </c>
      <c r="AB13" s="36" t="s">
        <v>22</v>
      </c>
      <c r="AC13" s="38">
        <v>0</v>
      </c>
      <c r="AD13" s="38">
        <v>4.8799999999999999E-6</v>
      </c>
      <c r="AE13" s="38">
        <v>1.134781</v>
      </c>
      <c r="AF13" s="37" t="s">
        <v>22</v>
      </c>
      <c r="AG13" s="37">
        <v>0</v>
      </c>
      <c r="AH13" s="37">
        <v>4.8799999999999999E-6</v>
      </c>
      <c r="AI13" s="37">
        <v>1.715214</v>
      </c>
    </row>
    <row r="14" spans="1:35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37"/>
      <c r="P14" s="37"/>
      <c r="Q14" s="37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7"/>
      <c r="AG14" s="37"/>
      <c r="AH14" s="37"/>
      <c r="AI14" s="37"/>
    </row>
    <row r="15" spans="1:3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37"/>
      <c r="P15" s="37"/>
      <c r="Q15" s="37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7"/>
      <c r="AG15" s="37"/>
      <c r="AH15" s="37"/>
      <c r="AI15" s="37"/>
    </row>
    <row r="16" spans="1:35" x14ac:dyDescent="0.25">
      <c r="A16" s="77" t="s">
        <v>23</v>
      </c>
      <c r="B16" s="74" t="s">
        <v>66</v>
      </c>
      <c r="C16" s="74"/>
      <c r="D16" s="74"/>
      <c r="E16" s="74"/>
      <c r="F16" s="74" t="s">
        <v>67</v>
      </c>
      <c r="G16" s="74"/>
      <c r="H16" s="74"/>
      <c r="I16" s="74"/>
      <c r="J16" s="74" t="s">
        <v>68</v>
      </c>
      <c r="K16" s="74"/>
      <c r="L16" s="74"/>
      <c r="M16" s="74"/>
      <c r="N16" s="75" t="s">
        <v>69</v>
      </c>
      <c r="O16" s="75"/>
      <c r="P16" s="75"/>
      <c r="Q16" s="75"/>
      <c r="R16" s="36"/>
      <c r="S16" s="77" t="s">
        <v>23</v>
      </c>
      <c r="T16" s="74" t="s">
        <v>66</v>
      </c>
      <c r="U16" s="74"/>
      <c r="V16" s="74"/>
      <c r="W16" s="74"/>
      <c r="X16" s="74" t="s">
        <v>67</v>
      </c>
      <c r="Y16" s="74"/>
      <c r="Z16" s="74"/>
      <c r="AA16" s="74"/>
      <c r="AB16" s="74" t="s">
        <v>68</v>
      </c>
      <c r="AC16" s="74"/>
      <c r="AD16" s="74"/>
      <c r="AE16" s="74"/>
      <c r="AF16" s="75" t="s">
        <v>69</v>
      </c>
      <c r="AG16" s="75"/>
      <c r="AH16" s="75"/>
      <c r="AI16" s="75"/>
    </row>
    <row r="17" spans="1:35" x14ac:dyDescent="0.25">
      <c r="A17" s="77"/>
      <c r="B17" s="36"/>
      <c r="C17" s="36" t="s">
        <v>17</v>
      </c>
      <c r="D17" s="36" t="s">
        <v>18</v>
      </c>
      <c r="E17" s="36" t="s">
        <v>19</v>
      </c>
      <c r="F17" s="36"/>
      <c r="G17" s="36" t="s">
        <v>17</v>
      </c>
      <c r="H17" s="36" t="s">
        <v>18</v>
      </c>
      <c r="I17" s="36" t="s">
        <v>19</v>
      </c>
      <c r="J17" s="36"/>
      <c r="K17" s="36" t="s">
        <v>17</v>
      </c>
      <c r="L17" s="36" t="s">
        <v>18</v>
      </c>
      <c r="M17" s="36" t="s">
        <v>19</v>
      </c>
      <c r="N17" s="37"/>
      <c r="O17" s="37" t="s">
        <v>17</v>
      </c>
      <c r="P17" s="37" t="s">
        <v>18</v>
      </c>
      <c r="Q17" s="37" t="s">
        <v>19</v>
      </c>
      <c r="R17" s="36"/>
      <c r="S17" s="77"/>
      <c r="T17" s="36"/>
      <c r="U17" s="36" t="s">
        <v>17</v>
      </c>
      <c r="V17" s="36" t="s">
        <v>18</v>
      </c>
      <c r="W17" s="36" t="s">
        <v>19</v>
      </c>
      <c r="X17" s="36"/>
      <c r="Y17" s="36" t="s">
        <v>17</v>
      </c>
      <c r="Z17" s="36" t="s">
        <v>18</v>
      </c>
      <c r="AA17" s="36" t="s">
        <v>19</v>
      </c>
      <c r="AB17" s="36"/>
      <c r="AC17" s="36" t="s">
        <v>17</v>
      </c>
      <c r="AD17" s="36" t="s">
        <v>18</v>
      </c>
      <c r="AE17" s="36" t="s">
        <v>19</v>
      </c>
      <c r="AF17" s="37"/>
      <c r="AG17" s="37" t="s">
        <v>17</v>
      </c>
      <c r="AH17" s="37" t="s">
        <v>18</v>
      </c>
      <c r="AI17" s="37" t="s">
        <v>19</v>
      </c>
    </row>
    <row r="18" spans="1:35" x14ac:dyDescent="0.25">
      <c r="A18" s="77"/>
      <c r="B18" s="36" t="s">
        <v>20</v>
      </c>
      <c r="C18" s="38">
        <v>0</v>
      </c>
      <c r="D18" s="38">
        <v>2.5999999999999999E-3</v>
      </c>
      <c r="E18" s="38">
        <v>1.1651910000000001</v>
      </c>
      <c r="F18" s="36" t="s">
        <v>20</v>
      </c>
      <c r="G18" s="38">
        <v>0</v>
      </c>
      <c r="H18" s="38">
        <v>2.5999999999999999E-3</v>
      </c>
      <c r="I18" s="38">
        <v>1.1059349999999999</v>
      </c>
      <c r="J18" s="36" t="s">
        <v>20</v>
      </c>
      <c r="K18" s="38">
        <v>0</v>
      </c>
      <c r="L18" s="38">
        <v>2.5999999999999999E-3</v>
      </c>
      <c r="M18" s="38">
        <v>1.0586180000000001</v>
      </c>
      <c r="N18" s="37" t="s">
        <v>20</v>
      </c>
      <c r="O18" s="37">
        <v>0</v>
      </c>
      <c r="P18" s="37">
        <v>2.5999999999999999E-3</v>
      </c>
      <c r="Q18" s="37">
        <v>1.0155179999999999</v>
      </c>
      <c r="R18" s="36"/>
      <c r="S18" s="77"/>
      <c r="T18" s="36" t="s">
        <v>20</v>
      </c>
      <c r="U18" s="38">
        <v>0</v>
      </c>
      <c r="V18" s="38">
        <v>2.5999999999999999E-3</v>
      </c>
      <c r="W18" s="38">
        <v>1.1623749999999999</v>
      </c>
      <c r="X18" s="36" t="s">
        <v>20</v>
      </c>
      <c r="Y18" s="38">
        <v>0</v>
      </c>
      <c r="Z18" s="38">
        <v>2.5999999999999999E-3</v>
      </c>
      <c r="AA18" s="38">
        <v>1.106541</v>
      </c>
      <c r="AB18" s="36" t="s">
        <v>20</v>
      </c>
      <c r="AC18" s="38">
        <v>0</v>
      </c>
      <c r="AD18" s="38">
        <v>2.5999999999999999E-3</v>
      </c>
      <c r="AE18" s="38">
        <v>1.0473220000000001</v>
      </c>
      <c r="AF18" s="37" t="s">
        <v>20</v>
      </c>
      <c r="AG18" s="37">
        <v>0</v>
      </c>
      <c r="AH18" s="37">
        <v>2.5999999999999999E-3</v>
      </c>
      <c r="AI18" s="37">
        <v>1.1753990000000001</v>
      </c>
    </row>
    <row r="19" spans="1:35" x14ac:dyDescent="0.25">
      <c r="A19" s="77"/>
      <c r="B19" s="36" t="s">
        <v>21</v>
      </c>
      <c r="C19" s="38">
        <v>0</v>
      </c>
      <c r="D19" s="38">
        <v>1.579E-5</v>
      </c>
      <c r="E19" s="38">
        <v>1.2980689999999999</v>
      </c>
      <c r="F19" s="36" t="s">
        <v>21</v>
      </c>
      <c r="G19" s="38">
        <v>0</v>
      </c>
      <c r="H19" s="38">
        <v>1.579E-5</v>
      </c>
      <c r="I19" s="38">
        <v>1.309404</v>
      </c>
      <c r="J19" s="36" t="s">
        <v>21</v>
      </c>
      <c r="K19" s="38">
        <v>0</v>
      </c>
      <c r="L19" s="38">
        <v>1.579E-5</v>
      </c>
      <c r="M19" s="38">
        <v>1.2725420000000001</v>
      </c>
      <c r="N19" s="37" t="s">
        <v>21</v>
      </c>
      <c r="O19" s="37">
        <v>0</v>
      </c>
      <c r="P19" s="45">
        <v>1.579E-5</v>
      </c>
      <c r="Q19" s="37">
        <v>1.46688</v>
      </c>
      <c r="R19" s="36"/>
      <c r="S19" s="77"/>
      <c r="T19" s="36" t="s">
        <v>21</v>
      </c>
      <c r="U19" s="38">
        <v>0</v>
      </c>
      <c r="V19" s="38">
        <v>6.4850000000000004E-5</v>
      </c>
      <c r="W19" s="38">
        <v>1.2925469999999999</v>
      </c>
      <c r="X19" s="36" t="s">
        <v>21</v>
      </c>
      <c r="Y19" s="38">
        <v>0</v>
      </c>
      <c r="Z19" s="38">
        <v>6.4850000000000004E-5</v>
      </c>
      <c r="AA19" s="38">
        <v>1.3044260000000001</v>
      </c>
      <c r="AB19" s="36" t="s">
        <v>21</v>
      </c>
      <c r="AC19" s="38">
        <v>0</v>
      </c>
      <c r="AD19" s="38">
        <v>6.4850000000000004E-5</v>
      </c>
      <c r="AE19" s="38">
        <v>1.306592</v>
      </c>
      <c r="AF19" s="37" t="s">
        <v>21</v>
      </c>
      <c r="AG19" s="37">
        <v>0</v>
      </c>
      <c r="AH19" s="37">
        <v>6.4850000000000004E-5</v>
      </c>
      <c r="AI19" s="37">
        <v>1.5124280000000001</v>
      </c>
    </row>
    <row r="20" spans="1:35" x14ac:dyDescent="0.25">
      <c r="A20" s="77"/>
      <c r="B20" s="36" t="s">
        <v>22</v>
      </c>
      <c r="C20" s="38">
        <v>0</v>
      </c>
      <c r="D20" s="38">
        <v>1.9219999999999999E-7</v>
      </c>
      <c r="E20" s="38">
        <v>1.543401</v>
      </c>
      <c r="F20" s="36" t="s">
        <v>22</v>
      </c>
      <c r="G20" s="38">
        <v>0</v>
      </c>
      <c r="H20" s="38">
        <v>1.9219999999999999E-7</v>
      </c>
      <c r="I20" s="38">
        <v>1.542241</v>
      </c>
      <c r="J20" s="36" t="s">
        <v>22</v>
      </c>
      <c r="K20" s="38">
        <v>0</v>
      </c>
      <c r="L20" s="38">
        <v>1.9219999999999999E-7</v>
      </c>
      <c r="M20" s="38">
        <v>1.5665260000000001</v>
      </c>
      <c r="N20" s="37" t="s">
        <v>22</v>
      </c>
      <c r="O20" s="37">
        <v>0</v>
      </c>
      <c r="P20" s="45">
        <v>1.9219999999999999E-7</v>
      </c>
      <c r="Q20" s="37">
        <v>1.5811409999999999</v>
      </c>
      <c r="R20" s="36"/>
      <c r="S20" s="77"/>
      <c r="T20" s="36" t="s">
        <v>22</v>
      </c>
      <c r="U20" s="38">
        <v>0</v>
      </c>
      <c r="V20" s="38">
        <v>4.8799999999999999E-6</v>
      </c>
      <c r="W20" s="38">
        <v>1.579896</v>
      </c>
      <c r="X20" s="36" t="s">
        <v>22</v>
      </c>
      <c r="Y20" s="38">
        <v>0</v>
      </c>
      <c r="Z20" s="38">
        <v>4.8799999999999999E-6</v>
      </c>
      <c r="AA20" s="38">
        <v>1.6629970000000001</v>
      </c>
      <c r="AB20" s="36" t="s">
        <v>22</v>
      </c>
      <c r="AC20" s="38">
        <v>0</v>
      </c>
      <c r="AD20" s="38">
        <v>4.8799999999999999E-6</v>
      </c>
      <c r="AE20" s="38">
        <v>1.6968179999999999</v>
      </c>
      <c r="AF20" s="37" t="s">
        <v>22</v>
      </c>
      <c r="AG20" s="37">
        <v>0</v>
      </c>
      <c r="AH20" s="37">
        <v>4.8799999999999999E-6</v>
      </c>
      <c r="AI20" s="37">
        <v>1.9372199999999999</v>
      </c>
    </row>
    <row r="21" spans="1:35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7"/>
      <c r="O21" s="37"/>
      <c r="P21" s="37"/>
      <c r="Q21" s="37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7"/>
      <c r="AG21" s="37"/>
      <c r="AH21" s="37"/>
      <c r="AI21" s="37"/>
    </row>
    <row r="22" spans="1:35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O22" s="37"/>
      <c r="P22" s="37"/>
      <c r="Q22" s="37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7"/>
      <c r="AG22" s="37"/>
      <c r="AH22" s="37"/>
      <c r="AI22" s="37"/>
    </row>
    <row r="23" spans="1:35" x14ac:dyDescent="0.25">
      <c r="A23" s="74" t="s">
        <v>24</v>
      </c>
      <c r="B23" s="74" t="s">
        <v>66</v>
      </c>
      <c r="C23" s="74"/>
      <c r="D23" s="74"/>
      <c r="E23" s="74"/>
      <c r="F23" s="74" t="s">
        <v>67</v>
      </c>
      <c r="G23" s="74"/>
      <c r="H23" s="74"/>
      <c r="I23" s="74"/>
      <c r="J23" s="74" t="s">
        <v>68</v>
      </c>
      <c r="K23" s="74"/>
      <c r="L23" s="74"/>
      <c r="M23" s="74"/>
      <c r="N23" s="75" t="s">
        <v>69</v>
      </c>
      <c r="O23" s="75"/>
      <c r="P23" s="75"/>
      <c r="Q23" s="75"/>
      <c r="R23" s="36"/>
      <c r="S23" s="74" t="s">
        <v>24</v>
      </c>
      <c r="T23" s="74" t="s">
        <v>66</v>
      </c>
      <c r="U23" s="74"/>
      <c r="V23" s="74"/>
      <c r="W23" s="74"/>
      <c r="X23" s="74" t="s">
        <v>67</v>
      </c>
      <c r="Y23" s="74"/>
      <c r="Z23" s="74"/>
      <c r="AA23" s="74"/>
      <c r="AB23" s="74" t="s">
        <v>68</v>
      </c>
      <c r="AC23" s="74"/>
      <c r="AD23" s="74"/>
      <c r="AE23" s="74"/>
      <c r="AF23" s="75" t="s">
        <v>69</v>
      </c>
      <c r="AG23" s="75"/>
      <c r="AH23" s="75"/>
      <c r="AI23" s="75"/>
    </row>
    <row r="24" spans="1:35" x14ac:dyDescent="0.25">
      <c r="A24" s="74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5" t="s">
        <v>25</v>
      </c>
      <c r="O24" s="75"/>
      <c r="P24" s="75"/>
      <c r="Q24" s="37" t="s">
        <v>19</v>
      </c>
      <c r="R24" s="36"/>
      <c r="S24" s="74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5" t="s">
        <v>25</v>
      </c>
      <c r="AG24" s="75"/>
      <c r="AH24" s="75"/>
      <c r="AI24" s="37" t="s">
        <v>19</v>
      </c>
    </row>
    <row r="25" spans="1:35" ht="21" customHeight="1" x14ac:dyDescent="0.25">
      <c r="A25" s="74"/>
      <c r="B25" s="39">
        <v>0</v>
      </c>
      <c r="C25" s="39"/>
      <c r="D25" s="39"/>
      <c r="E25" s="38">
        <v>2.9844659999999998</v>
      </c>
      <c r="F25" s="39">
        <v>0</v>
      </c>
      <c r="G25" s="39"/>
      <c r="H25" s="39"/>
      <c r="I25" s="38">
        <v>2.9992589999999999</v>
      </c>
      <c r="J25" s="46">
        <v>0</v>
      </c>
      <c r="K25" s="46"/>
      <c r="L25" s="46"/>
      <c r="M25" s="38">
        <v>3.018974</v>
      </c>
      <c r="N25" s="40">
        <v>0</v>
      </c>
      <c r="O25" s="40"/>
      <c r="P25" s="40"/>
      <c r="Q25" s="37">
        <v>2.8247870000000002</v>
      </c>
      <c r="R25" s="36"/>
      <c r="S25" s="74"/>
      <c r="T25" s="39">
        <v>0</v>
      </c>
      <c r="U25" s="39"/>
      <c r="V25" s="39"/>
      <c r="W25" s="38">
        <v>2.9581620000000002</v>
      </c>
      <c r="X25" s="39">
        <v>0</v>
      </c>
      <c r="Y25" s="39"/>
      <c r="Z25" s="39"/>
      <c r="AA25" s="38">
        <v>2.9835950000000002</v>
      </c>
      <c r="AB25" s="39">
        <v>0</v>
      </c>
      <c r="AC25" s="39"/>
      <c r="AD25" s="39"/>
      <c r="AE25" s="38">
        <v>2.9988069999999998</v>
      </c>
      <c r="AF25" s="40">
        <v>0</v>
      </c>
      <c r="AG25" s="40"/>
      <c r="AH25" s="40"/>
      <c r="AI25" s="37">
        <v>2.7970630000000001</v>
      </c>
    </row>
    <row r="26" spans="1:35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37"/>
      <c r="P26" s="37"/>
      <c r="Q26" s="37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7"/>
      <c r="AG26" s="37"/>
      <c r="AH26" s="37"/>
      <c r="AI26" s="37"/>
    </row>
    <row r="27" spans="1:35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0"/>
      <c r="P27" s="40"/>
      <c r="Q27" s="40"/>
      <c r="R27" s="39"/>
      <c r="S27" s="39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7"/>
      <c r="AG27" s="37"/>
      <c r="AH27" s="37"/>
      <c r="AI27" s="37"/>
    </row>
    <row r="28" spans="1:35" x14ac:dyDescent="0.25">
      <c r="A28" s="36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37"/>
      <c r="P28" s="37"/>
      <c r="Q28" s="37"/>
      <c r="R28" s="36"/>
      <c r="S28" s="36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7"/>
      <c r="AG28" s="37"/>
      <c r="AH28" s="37"/>
      <c r="AI28" s="37"/>
    </row>
    <row r="29" spans="1:35" x14ac:dyDescent="0.25">
      <c r="A29" s="36"/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5" t="s">
        <v>11</v>
      </c>
      <c r="O29" s="75"/>
      <c r="P29" s="75"/>
      <c r="Q29" s="75"/>
      <c r="R29" s="36"/>
      <c r="S29" s="36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5" t="s">
        <v>11</v>
      </c>
      <c r="AG29" s="75"/>
      <c r="AH29" s="75"/>
      <c r="AI29" s="75"/>
    </row>
    <row r="30" spans="1:35" x14ac:dyDescent="0.25">
      <c r="A30" s="74" t="s">
        <v>12</v>
      </c>
      <c r="B30" s="74" t="s">
        <v>66</v>
      </c>
      <c r="C30" s="74"/>
      <c r="D30" s="74"/>
      <c r="E30" s="74"/>
      <c r="F30" s="74" t="s">
        <v>67</v>
      </c>
      <c r="G30" s="74"/>
      <c r="H30" s="74"/>
      <c r="I30" s="74"/>
      <c r="J30" s="74" t="s">
        <v>68</v>
      </c>
      <c r="K30" s="74"/>
      <c r="L30" s="74"/>
      <c r="M30" s="74"/>
      <c r="N30" s="75" t="s">
        <v>69</v>
      </c>
      <c r="O30" s="75"/>
      <c r="P30" s="75"/>
      <c r="Q30" s="75"/>
      <c r="R30" s="36"/>
      <c r="S30" s="74" t="s">
        <v>12</v>
      </c>
      <c r="T30" s="74" t="s">
        <v>66</v>
      </c>
      <c r="U30" s="74"/>
      <c r="V30" s="74"/>
      <c r="W30" s="74"/>
      <c r="X30" s="74" t="s">
        <v>67</v>
      </c>
      <c r="Y30" s="74"/>
      <c r="Z30" s="74"/>
      <c r="AA30" s="74"/>
      <c r="AB30" s="74" t="s">
        <v>68</v>
      </c>
      <c r="AC30" s="74"/>
      <c r="AD30" s="74"/>
      <c r="AE30" s="74"/>
      <c r="AF30" s="75" t="s">
        <v>69</v>
      </c>
      <c r="AG30" s="75"/>
      <c r="AH30" s="75"/>
      <c r="AI30" s="75"/>
    </row>
    <row r="31" spans="1:35" x14ac:dyDescent="0.25">
      <c r="A31" s="74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7"/>
      <c r="O31" s="37" t="s">
        <v>17</v>
      </c>
      <c r="P31" s="37" t="s">
        <v>18</v>
      </c>
      <c r="Q31" s="37" t="s">
        <v>19</v>
      </c>
      <c r="R31" s="36"/>
      <c r="S31" s="74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7"/>
      <c r="AG31" s="37" t="s">
        <v>17</v>
      </c>
      <c r="AH31" s="37" t="s">
        <v>18</v>
      </c>
      <c r="AI31" s="37" t="s">
        <v>19</v>
      </c>
    </row>
    <row r="32" spans="1:35" x14ac:dyDescent="0.25">
      <c r="A32" s="74"/>
      <c r="B32" s="36" t="s">
        <v>20</v>
      </c>
      <c r="C32" s="38">
        <v>0</v>
      </c>
      <c r="D32" s="38">
        <v>2.5999999999999999E-3</v>
      </c>
      <c r="E32" s="38">
        <v>1.057202</v>
      </c>
      <c r="F32" s="36" t="s">
        <v>20</v>
      </c>
      <c r="G32" s="38">
        <v>0</v>
      </c>
      <c r="H32" s="38">
        <v>2.5999999999999999E-3</v>
      </c>
      <c r="I32" s="38">
        <v>1.0879890000000001</v>
      </c>
      <c r="J32" s="36" t="s">
        <v>20</v>
      </c>
      <c r="K32" s="38">
        <v>0</v>
      </c>
      <c r="L32" s="38">
        <v>2.5999999999999999E-3</v>
      </c>
      <c r="M32" s="38">
        <v>1.0737190000000001</v>
      </c>
      <c r="N32" s="37" t="s">
        <v>20</v>
      </c>
      <c r="O32" s="37">
        <v>0</v>
      </c>
      <c r="P32" s="37">
        <v>2.5999999999999999E-3</v>
      </c>
      <c r="Q32" s="37">
        <v>1.08955</v>
      </c>
      <c r="R32" s="36"/>
      <c r="S32" s="74"/>
      <c r="T32" s="36" t="s">
        <v>20</v>
      </c>
      <c r="U32" s="38">
        <v>0</v>
      </c>
      <c r="V32" s="38">
        <v>2.5999999999999999E-3</v>
      </c>
      <c r="W32" s="38">
        <v>1.0803389999999999</v>
      </c>
      <c r="X32" s="36" t="s">
        <v>20</v>
      </c>
      <c r="Y32" s="38">
        <v>0</v>
      </c>
      <c r="Z32" s="38">
        <v>2.5999999999999999E-3</v>
      </c>
      <c r="AA32" s="38">
        <v>1.0703100000000001</v>
      </c>
      <c r="AB32" s="36" t="s">
        <v>20</v>
      </c>
      <c r="AC32" s="38">
        <v>0</v>
      </c>
      <c r="AD32" s="38">
        <v>2.5999999999999999E-3</v>
      </c>
      <c r="AE32" s="38">
        <v>1.0023679999999999</v>
      </c>
      <c r="AF32" s="37" t="s">
        <v>20</v>
      </c>
      <c r="AG32" s="37">
        <v>0</v>
      </c>
      <c r="AH32" s="37">
        <v>2.5999999999999999E-3</v>
      </c>
      <c r="AI32" s="37">
        <v>1.0849070000000001</v>
      </c>
    </row>
    <row r="33" spans="1:35" x14ac:dyDescent="0.25">
      <c r="A33" s="74"/>
      <c r="B33" s="36" t="s">
        <v>21</v>
      </c>
      <c r="C33" s="38">
        <v>0</v>
      </c>
      <c r="D33" s="38">
        <v>1.964E-4</v>
      </c>
      <c r="E33" s="38">
        <v>1.103415</v>
      </c>
      <c r="F33" s="36" t="s">
        <v>21</v>
      </c>
      <c r="G33" s="38">
        <v>0</v>
      </c>
      <c r="H33" s="38">
        <v>1.964E-4</v>
      </c>
      <c r="I33" s="38">
        <v>1.100061</v>
      </c>
      <c r="J33" s="36" t="s">
        <v>21</v>
      </c>
      <c r="K33" s="38">
        <v>0</v>
      </c>
      <c r="L33" s="38">
        <v>1.964E-4</v>
      </c>
      <c r="M33" s="38">
        <v>1.0933299999999999</v>
      </c>
      <c r="N33" s="37" t="s">
        <v>21</v>
      </c>
      <c r="O33" s="37">
        <v>0</v>
      </c>
      <c r="P33" s="37">
        <v>1.964E-4</v>
      </c>
      <c r="Q33" s="37">
        <v>1.128738</v>
      </c>
      <c r="R33" s="36"/>
      <c r="S33" s="74"/>
      <c r="T33" s="36" t="s">
        <v>21</v>
      </c>
      <c r="U33" s="38">
        <v>0</v>
      </c>
      <c r="V33" s="38">
        <v>5.0279999999999997E-4</v>
      </c>
      <c r="W33" s="38">
        <v>1.0784899999999999</v>
      </c>
      <c r="X33" s="36" t="s">
        <v>21</v>
      </c>
      <c r="Y33" s="38">
        <v>0</v>
      </c>
      <c r="Z33" s="38">
        <v>5.0279999999999997E-4</v>
      </c>
      <c r="AA33" s="38">
        <v>1.084508</v>
      </c>
      <c r="AB33" s="36" t="s">
        <v>21</v>
      </c>
      <c r="AC33" s="38">
        <v>0</v>
      </c>
      <c r="AD33" s="38">
        <v>5.0279999999999997E-4</v>
      </c>
      <c r="AE33" s="38">
        <v>1.099661</v>
      </c>
      <c r="AF33" s="37" t="s">
        <v>21</v>
      </c>
      <c r="AG33" s="37">
        <v>0</v>
      </c>
      <c r="AH33" s="37">
        <v>5.0279999999999997E-4</v>
      </c>
      <c r="AI33" s="37">
        <v>1.134188</v>
      </c>
    </row>
    <row r="34" spans="1:35" x14ac:dyDescent="0.25">
      <c r="A34" s="74"/>
      <c r="B34" s="36" t="s">
        <v>22</v>
      </c>
      <c r="C34" s="38">
        <v>0</v>
      </c>
      <c r="D34" s="38">
        <v>4.0899999999999998E-5</v>
      </c>
      <c r="E34" s="38">
        <v>1.1531499999999999</v>
      </c>
      <c r="F34" s="36" t="s">
        <v>22</v>
      </c>
      <c r="G34" s="38">
        <v>0</v>
      </c>
      <c r="H34" s="38">
        <v>4.0899999999999998E-5</v>
      </c>
      <c r="I34" s="38">
        <v>1.1433960000000001</v>
      </c>
      <c r="J34" s="36" t="s">
        <v>22</v>
      </c>
      <c r="K34" s="38">
        <v>0</v>
      </c>
      <c r="L34" s="38">
        <v>4.0899999999999998E-5</v>
      </c>
      <c r="M34" s="38">
        <v>1.116725</v>
      </c>
      <c r="N34" s="37" t="s">
        <v>22</v>
      </c>
      <c r="O34" s="37">
        <v>0</v>
      </c>
      <c r="P34" s="37">
        <v>4.0899999999999998E-5</v>
      </c>
      <c r="Q34" s="37">
        <v>1.1550800000000001</v>
      </c>
      <c r="R34" s="36"/>
      <c r="S34" s="74"/>
      <c r="T34" s="36" t="s">
        <v>22</v>
      </c>
      <c r="U34" s="38">
        <v>0</v>
      </c>
      <c r="V34" s="38">
        <v>1.8709999999999999E-4</v>
      </c>
      <c r="W34" s="38">
        <v>1.1188750000000001</v>
      </c>
      <c r="X34" s="36" t="s">
        <v>22</v>
      </c>
      <c r="Y34" s="38">
        <v>0</v>
      </c>
      <c r="Z34" s="38">
        <v>2.0460000000000001E-4</v>
      </c>
      <c r="AA34" s="38">
        <v>1.127521</v>
      </c>
      <c r="AB34" s="36" t="s">
        <v>22</v>
      </c>
      <c r="AC34" s="38">
        <v>0</v>
      </c>
      <c r="AD34" s="38">
        <v>2.0460000000000001E-4</v>
      </c>
      <c r="AE34" s="38">
        <v>1.13632</v>
      </c>
      <c r="AF34" s="37" t="s">
        <v>22</v>
      </c>
      <c r="AG34" s="37">
        <v>0</v>
      </c>
      <c r="AH34" s="37">
        <v>2.0460000000000001E-4</v>
      </c>
      <c r="AI34" s="37">
        <v>1.1938960000000001</v>
      </c>
    </row>
    <row r="35" spans="1:35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7"/>
      <c r="O35" s="37"/>
      <c r="P35" s="37"/>
      <c r="Q35" s="37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  <c r="AG35" s="37"/>
      <c r="AH35" s="37"/>
      <c r="AI35" s="37"/>
    </row>
    <row r="36" spans="1:35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37"/>
      <c r="P36" s="37"/>
      <c r="Q36" s="37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  <c r="AG36" s="37"/>
      <c r="AH36" s="37"/>
      <c r="AI36" s="37"/>
    </row>
    <row r="37" spans="1:35" x14ac:dyDescent="0.25">
      <c r="A37" s="77" t="s">
        <v>23</v>
      </c>
      <c r="B37" s="74" t="s">
        <v>66</v>
      </c>
      <c r="C37" s="74"/>
      <c r="D37" s="74"/>
      <c r="E37" s="74"/>
      <c r="F37" s="74" t="s">
        <v>67</v>
      </c>
      <c r="G37" s="74"/>
      <c r="H37" s="74"/>
      <c r="I37" s="74"/>
      <c r="J37" s="74" t="s">
        <v>68</v>
      </c>
      <c r="K37" s="74"/>
      <c r="L37" s="74"/>
      <c r="M37" s="74"/>
      <c r="N37" s="75" t="s">
        <v>69</v>
      </c>
      <c r="O37" s="75"/>
      <c r="P37" s="75"/>
      <c r="Q37" s="75"/>
      <c r="R37" s="36"/>
      <c r="S37" s="77" t="s">
        <v>23</v>
      </c>
      <c r="T37" s="74" t="s">
        <v>66</v>
      </c>
      <c r="U37" s="74"/>
      <c r="V37" s="74"/>
      <c r="W37" s="74"/>
      <c r="X37" s="74" t="s">
        <v>67</v>
      </c>
      <c r="Y37" s="74"/>
      <c r="Z37" s="74"/>
      <c r="AA37" s="74"/>
      <c r="AB37" s="74" t="s">
        <v>68</v>
      </c>
      <c r="AC37" s="74"/>
      <c r="AD37" s="74"/>
      <c r="AE37" s="74"/>
      <c r="AF37" s="75" t="s">
        <v>69</v>
      </c>
      <c r="AG37" s="75"/>
      <c r="AH37" s="75"/>
      <c r="AI37" s="75"/>
    </row>
    <row r="38" spans="1:35" x14ac:dyDescent="0.25">
      <c r="A38" s="77"/>
      <c r="B38" s="36"/>
      <c r="C38" s="36" t="s">
        <v>17</v>
      </c>
      <c r="D38" s="36" t="s">
        <v>18</v>
      </c>
      <c r="E38" s="36" t="s">
        <v>19</v>
      </c>
      <c r="F38" s="36"/>
      <c r="G38" s="36" t="s">
        <v>17</v>
      </c>
      <c r="H38" s="36" t="s">
        <v>18</v>
      </c>
      <c r="I38" s="36" t="s">
        <v>19</v>
      </c>
      <c r="J38" s="36"/>
      <c r="K38" s="36" t="s">
        <v>17</v>
      </c>
      <c r="L38" s="36" t="s">
        <v>18</v>
      </c>
      <c r="M38" s="36" t="s">
        <v>19</v>
      </c>
      <c r="N38" s="37"/>
      <c r="O38" s="37" t="s">
        <v>17</v>
      </c>
      <c r="P38" s="37" t="s">
        <v>18</v>
      </c>
      <c r="Q38" s="37" t="s">
        <v>19</v>
      </c>
      <c r="R38" s="36"/>
      <c r="S38" s="77"/>
      <c r="T38" s="36"/>
      <c r="U38" s="36" t="s">
        <v>17</v>
      </c>
      <c r="V38" s="36" t="s">
        <v>18</v>
      </c>
      <c r="W38" s="36" t="s">
        <v>19</v>
      </c>
      <c r="X38" s="36"/>
      <c r="Y38" s="36" t="s">
        <v>17</v>
      </c>
      <c r="Z38" s="36" t="s">
        <v>18</v>
      </c>
      <c r="AA38" s="36" t="s">
        <v>19</v>
      </c>
      <c r="AB38" s="36"/>
      <c r="AC38" s="36" t="s">
        <v>17</v>
      </c>
      <c r="AD38" s="36" t="s">
        <v>18</v>
      </c>
      <c r="AE38" s="36" t="s">
        <v>19</v>
      </c>
      <c r="AF38" s="37"/>
      <c r="AG38" s="37" t="s">
        <v>17</v>
      </c>
      <c r="AH38" s="37" t="s">
        <v>18</v>
      </c>
      <c r="AI38" s="37" t="s">
        <v>19</v>
      </c>
    </row>
    <row r="39" spans="1:35" x14ac:dyDescent="0.25">
      <c r="A39" s="77"/>
      <c r="B39" s="36" t="s">
        <v>20</v>
      </c>
      <c r="C39" s="38">
        <v>0</v>
      </c>
      <c r="D39" s="38">
        <v>2.5999999999999999E-3</v>
      </c>
      <c r="E39" s="38">
        <v>1.153246</v>
      </c>
      <c r="F39" s="36" t="s">
        <v>20</v>
      </c>
      <c r="G39" s="38">
        <v>0</v>
      </c>
      <c r="H39" s="38">
        <v>2.5999999999999999E-3</v>
      </c>
      <c r="I39" s="38">
        <v>1.100409</v>
      </c>
      <c r="J39" s="36" t="s">
        <v>20</v>
      </c>
      <c r="K39" s="38">
        <v>0</v>
      </c>
      <c r="L39" s="38">
        <v>2.5999999999999999E-3</v>
      </c>
      <c r="M39" s="38">
        <v>1.0532410000000001</v>
      </c>
      <c r="N39" s="37" t="s">
        <v>20</v>
      </c>
      <c r="O39" s="37">
        <v>0</v>
      </c>
      <c r="P39" s="37">
        <v>2.5999999999999999E-3</v>
      </c>
      <c r="Q39" s="37">
        <v>1.157861</v>
      </c>
      <c r="R39" s="36"/>
      <c r="S39" s="77"/>
      <c r="T39" s="36" t="s">
        <v>20</v>
      </c>
      <c r="U39" s="38">
        <v>0</v>
      </c>
      <c r="V39" s="38">
        <v>2.5999999999999999E-3</v>
      </c>
      <c r="W39" s="38">
        <v>1.1516599999999999</v>
      </c>
      <c r="X39" s="36" t="s">
        <v>20</v>
      </c>
      <c r="Y39" s="38">
        <v>0</v>
      </c>
      <c r="Z39" s="38">
        <v>2.5999999999999999E-3</v>
      </c>
      <c r="AA39" s="38">
        <v>1.09832</v>
      </c>
      <c r="AB39" s="36" t="s">
        <v>20</v>
      </c>
      <c r="AC39" s="38">
        <v>0</v>
      </c>
      <c r="AD39" s="38">
        <v>2.5999999999999999E-3</v>
      </c>
      <c r="AE39" s="38">
        <v>1.0685</v>
      </c>
      <c r="AF39" s="37" t="s">
        <v>20</v>
      </c>
      <c r="AG39" s="37">
        <v>0</v>
      </c>
      <c r="AH39" s="37">
        <v>2.5999999999999999E-3</v>
      </c>
      <c r="AI39" s="37">
        <v>1.118557</v>
      </c>
    </row>
    <row r="40" spans="1:35" x14ac:dyDescent="0.25">
      <c r="A40" s="77"/>
      <c r="B40" s="36" t="s">
        <v>21</v>
      </c>
      <c r="C40" s="38">
        <v>0</v>
      </c>
      <c r="D40" s="38">
        <v>1.964E-4</v>
      </c>
      <c r="E40" s="38">
        <v>1.2732810000000001</v>
      </c>
      <c r="F40" s="36" t="s">
        <v>21</v>
      </c>
      <c r="G40" s="38">
        <v>0</v>
      </c>
      <c r="H40" s="38">
        <v>1.964E-4</v>
      </c>
      <c r="I40" s="38">
        <v>1.268035</v>
      </c>
      <c r="J40" s="36" t="s">
        <v>21</v>
      </c>
      <c r="K40" s="38">
        <v>0</v>
      </c>
      <c r="L40" s="38">
        <v>1.964E-4</v>
      </c>
      <c r="M40" s="38">
        <v>1.2978449999999999</v>
      </c>
      <c r="N40" s="37" t="s">
        <v>21</v>
      </c>
      <c r="O40" s="37">
        <v>0</v>
      </c>
      <c r="P40" s="37">
        <v>1.964E-4</v>
      </c>
      <c r="Q40" s="37">
        <v>1.26319</v>
      </c>
      <c r="R40" s="36"/>
      <c r="S40" s="77"/>
      <c r="T40" s="36" t="s">
        <v>21</v>
      </c>
      <c r="U40" s="38">
        <v>0</v>
      </c>
      <c r="V40" s="38">
        <v>5.0279999999999997E-4</v>
      </c>
      <c r="W40" s="38">
        <v>1.2793559999999999</v>
      </c>
      <c r="X40" s="36" t="s">
        <v>21</v>
      </c>
      <c r="Y40" s="38">
        <v>0</v>
      </c>
      <c r="Z40" s="38">
        <v>5.0279999999999997E-4</v>
      </c>
      <c r="AA40" s="38">
        <v>1.2950740000000001</v>
      </c>
      <c r="AB40" s="36" t="s">
        <v>21</v>
      </c>
      <c r="AC40" s="38">
        <v>0</v>
      </c>
      <c r="AD40" s="38">
        <v>5.0279999999999997E-4</v>
      </c>
      <c r="AE40" s="38">
        <v>1.2849969999999999</v>
      </c>
      <c r="AF40" s="37" t="s">
        <v>21</v>
      </c>
      <c r="AG40" s="37">
        <v>0</v>
      </c>
      <c r="AH40" s="37">
        <v>5.0279999999999997E-4</v>
      </c>
      <c r="AI40" s="37">
        <v>1.6177440000000001</v>
      </c>
    </row>
    <row r="41" spans="1:35" x14ac:dyDescent="0.25">
      <c r="A41" s="77"/>
      <c r="B41" s="36" t="s">
        <v>22</v>
      </c>
      <c r="C41" s="38">
        <v>0</v>
      </c>
      <c r="D41" s="38">
        <v>4.0899999999999998E-5</v>
      </c>
      <c r="E41" s="38">
        <v>1.5866960000000001</v>
      </c>
      <c r="F41" s="36" t="s">
        <v>22</v>
      </c>
      <c r="G41" s="38">
        <v>0</v>
      </c>
      <c r="H41" s="38">
        <v>4.0899999999999998E-5</v>
      </c>
      <c r="I41" s="38">
        <v>1.6799219999999999</v>
      </c>
      <c r="J41" s="36" t="s">
        <v>22</v>
      </c>
      <c r="K41" s="38">
        <v>0</v>
      </c>
      <c r="L41" s="38">
        <v>4.0899999999999998E-5</v>
      </c>
      <c r="M41" s="38">
        <v>1.7234039999999999</v>
      </c>
      <c r="N41" s="37" t="s">
        <v>22</v>
      </c>
      <c r="O41" s="37">
        <v>0</v>
      </c>
      <c r="P41" s="37">
        <v>4.0899999999999998E-5</v>
      </c>
      <c r="Q41" s="37">
        <v>1.7220359999999999</v>
      </c>
      <c r="R41" s="36"/>
      <c r="S41" s="77"/>
      <c r="T41" s="36" t="s">
        <v>22</v>
      </c>
      <c r="U41" s="38">
        <v>0</v>
      </c>
      <c r="V41" s="38">
        <v>1.8709999999999999E-4</v>
      </c>
      <c r="W41" s="38">
        <v>1.69987</v>
      </c>
      <c r="X41" s="36" t="s">
        <v>22</v>
      </c>
      <c r="Y41" s="38">
        <v>0</v>
      </c>
      <c r="Z41" s="38">
        <v>1.9269999999999999E-4</v>
      </c>
      <c r="AA41" s="38">
        <v>1.699419</v>
      </c>
      <c r="AB41" s="36" t="s">
        <v>22</v>
      </c>
      <c r="AC41" s="38">
        <v>0</v>
      </c>
      <c r="AD41" s="38">
        <v>2.029E-4</v>
      </c>
      <c r="AE41" s="38">
        <v>1.6688510000000001</v>
      </c>
      <c r="AF41" s="37" t="s">
        <v>22</v>
      </c>
      <c r="AG41" s="37">
        <v>0</v>
      </c>
      <c r="AH41" s="37">
        <v>2.0460000000000001E-4</v>
      </c>
      <c r="AI41" s="37">
        <v>1.6488769999999999</v>
      </c>
    </row>
    <row r="42" spans="1:35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7"/>
      <c r="O42" s="37"/>
      <c r="P42" s="37"/>
      <c r="Q42" s="37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  <c r="AG42" s="37"/>
      <c r="AH42" s="37"/>
      <c r="AI42" s="37"/>
    </row>
    <row r="43" spans="1:35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7"/>
      <c r="O43" s="37"/>
      <c r="P43" s="37"/>
      <c r="Q43" s="37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  <c r="AG43" s="37"/>
      <c r="AH43" s="37"/>
      <c r="AI43" s="37"/>
    </row>
    <row r="44" spans="1:35" x14ac:dyDescent="0.25">
      <c r="A44" s="74" t="s">
        <v>24</v>
      </c>
      <c r="B44" s="74" t="s">
        <v>66</v>
      </c>
      <c r="C44" s="74"/>
      <c r="D44" s="74"/>
      <c r="E44" s="74"/>
      <c r="F44" s="74" t="s">
        <v>67</v>
      </c>
      <c r="G44" s="74"/>
      <c r="H44" s="74"/>
      <c r="I44" s="74"/>
      <c r="J44" s="74" t="s">
        <v>68</v>
      </c>
      <c r="K44" s="74"/>
      <c r="L44" s="74"/>
      <c r="M44" s="74"/>
      <c r="N44" s="75" t="s">
        <v>69</v>
      </c>
      <c r="O44" s="75"/>
      <c r="P44" s="75"/>
      <c r="Q44" s="75"/>
      <c r="R44" s="36"/>
      <c r="S44" s="74" t="s">
        <v>24</v>
      </c>
      <c r="T44" s="74" t="s">
        <v>66</v>
      </c>
      <c r="U44" s="74"/>
      <c r="V44" s="74"/>
      <c r="W44" s="74"/>
      <c r="X44" s="74" t="s">
        <v>67</v>
      </c>
      <c r="Y44" s="74"/>
      <c r="Z44" s="74"/>
      <c r="AA44" s="74"/>
      <c r="AB44" s="74" t="s">
        <v>68</v>
      </c>
      <c r="AC44" s="74"/>
      <c r="AD44" s="74"/>
      <c r="AE44" s="74"/>
      <c r="AF44" s="75" t="s">
        <v>69</v>
      </c>
      <c r="AG44" s="75"/>
      <c r="AH44" s="75"/>
      <c r="AI44" s="75"/>
    </row>
    <row r="45" spans="1:35" x14ac:dyDescent="0.25">
      <c r="A45" s="74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5" t="s">
        <v>25</v>
      </c>
      <c r="O45" s="75"/>
      <c r="P45" s="75"/>
      <c r="Q45" s="37" t="s">
        <v>19</v>
      </c>
      <c r="R45" s="36"/>
      <c r="S45" s="74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5" t="s">
        <v>25</v>
      </c>
      <c r="AG45" s="75"/>
      <c r="AH45" s="75"/>
      <c r="AI45" s="37" t="s">
        <v>19</v>
      </c>
    </row>
    <row r="46" spans="1:35" x14ac:dyDescent="0.25">
      <c r="A46" s="74"/>
      <c r="B46" s="39">
        <v>1.9999999999999999E-7</v>
      </c>
      <c r="C46" s="39"/>
      <c r="D46" s="39"/>
      <c r="E46" s="38">
        <v>2.964547</v>
      </c>
      <c r="F46" s="41">
        <v>5.9999999999999997E-7</v>
      </c>
      <c r="G46" s="39"/>
      <c r="H46" s="39"/>
      <c r="I46" s="38">
        <v>2.9626779999999999</v>
      </c>
      <c r="J46" s="41">
        <v>5.9999999999999997E-7</v>
      </c>
      <c r="K46" s="39"/>
      <c r="L46" s="39"/>
      <c r="M46" s="38">
        <v>2.9643799999999998</v>
      </c>
      <c r="N46" s="42">
        <v>4.9999999999999998E-7</v>
      </c>
      <c r="O46" s="40"/>
      <c r="P46" s="40"/>
      <c r="Q46" s="37">
        <v>2.699592</v>
      </c>
      <c r="R46" s="36"/>
      <c r="S46" s="74"/>
      <c r="T46" s="41">
        <v>1.8300000000000001E-5</v>
      </c>
      <c r="U46" s="39"/>
      <c r="V46" s="39"/>
      <c r="W46" s="38">
        <v>2.9810089999999998</v>
      </c>
      <c r="X46" s="41">
        <v>2.2099999999999998E-5</v>
      </c>
      <c r="Y46" s="39"/>
      <c r="Z46" s="39"/>
      <c r="AA46" s="38">
        <v>2.9930219999999998</v>
      </c>
      <c r="AB46" s="41">
        <v>2.1800000000000001E-5</v>
      </c>
      <c r="AC46" s="39"/>
      <c r="AD46" s="39"/>
      <c r="AE46" s="38">
        <v>2.9794119999999999</v>
      </c>
      <c r="AF46" s="42">
        <v>2.3900000000000002E-5</v>
      </c>
      <c r="AG46" s="40"/>
      <c r="AH46" s="40"/>
      <c r="AI46" s="37">
        <v>2.747109</v>
      </c>
    </row>
    <row r="47" spans="1:35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7"/>
      <c r="O47" s="37"/>
      <c r="P47" s="37"/>
      <c r="Q47" s="37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</row>
    <row r="48" spans="1:35" x14ac:dyDescent="0.25">
      <c r="A48" s="36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7"/>
      <c r="O48" s="37"/>
      <c r="P48" s="37"/>
      <c r="Q48" s="37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</row>
    <row r="49" spans="1:35" x14ac:dyDescent="0.25">
      <c r="A49" s="36"/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5" t="s">
        <v>11</v>
      </c>
      <c r="O49" s="75"/>
      <c r="P49" s="75"/>
      <c r="Q49" s="75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</row>
    <row r="50" spans="1:35" x14ac:dyDescent="0.25">
      <c r="A50" s="74" t="s">
        <v>12</v>
      </c>
      <c r="B50" s="74" t="s">
        <v>66</v>
      </c>
      <c r="C50" s="74"/>
      <c r="D50" s="74"/>
      <c r="E50" s="74"/>
      <c r="F50" s="74" t="s">
        <v>67</v>
      </c>
      <c r="G50" s="74"/>
      <c r="H50" s="74"/>
      <c r="I50" s="74"/>
      <c r="J50" s="74" t="s">
        <v>68</v>
      </c>
      <c r="K50" s="74"/>
      <c r="L50" s="74"/>
      <c r="M50" s="74"/>
      <c r="N50" s="75" t="s">
        <v>69</v>
      </c>
      <c r="O50" s="75"/>
      <c r="P50" s="75"/>
      <c r="Q50" s="75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</row>
    <row r="51" spans="1:35" x14ac:dyDescent="0.25">
      <c r="A51" s="74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7"/>
      <c r="O51" s="37" t="s">
        <v>17</v>
      </c>
      <c r="P51" s="37" t="s">
        <v>18</v>
      </c>
      <c r="Q51" s="37" t="s">
        <v>19</v>
      </c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</row>
    <row r="52" spans="1:35" x14ac:dyDescent="0.25">
      <c r="A52" s="74"/>
      <c r="B52" s="36" t="s">
        <v>20</v>
      </c>
      <c r="C52" s="38">
        <v>0</v>
      </c>
      <c r="D52" s="38">
        <v>2.5999999999999999E-3</v>
      </c>
      <c r="E52" s="38">
        <v>1.0928279999999999</v>
      </c>
      <c r="F52" s="36" t="s">
        <v>20</v>
      </c>
      <c r="G52" s="38">
        <v>0</v>
      </c>
      <c r="H52" s="38">
        <v>2.5999999999999999E-3</v>
      </c>
      <c r="I52" s="38">
        <v>1.099434</v>
      </c>
      <c r="J52" s="36" t="s">
        <v>20</v>
      </c>
      <c r="K52" s="38">
        <v>0</v>
      </c>
      <c r="L52" s="38">
        <v>2.5999999999999999E-3</v>
      </c>
      <c r="M52" s="38">
        <v>1.0664549999999999</v>
      </c>
      <c r="N52" s="37" t="s">
        <v>20</v>
      </c>
      <c r="O52" s="37">
        <v>0</v>
      </c>
      <c r="P52" s="37">
        <v>2.5999999999999999E-3</v>
      </c>
      <c r="Q52" s="37">
        <v>1.2290099999999999</v>
      </c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</row>
    <row r="53" spans="1:35" x14ac:dyDescent="0.25">
      <c r="A53" s="74"/>
      <c r="B53" s="36" t="s">
        <v>21</v>
      </c>
      <c r="C53" s="38">
        <v>0</v>
      </c>
      <c r="D53" s="38">
        <v>1.2999999999999999E-3</v>
      </c>
      <c r="E53" s="38">
        <v>1.0944910000000001</v>
      </c>
      <c r="F53" s="36" t="s">
        <v>21</v>
      </c>
      <c r="G53" s="38">
        <v>0</v>
      </c>
      <c r="H53" s="38">
        <v>1.2999999999999999E-3</v>
      </c>
      <c r="I53" s="38">
        <v>1.0999289999999999</v>
      </c>
      <c r="J53" s="36" t="s">
        <v>21</v>
      </c>
      <c r="K53" s="38">
        <v>0</v>
      </c>
      <c r="L53" s="38">
        <v>1.2999999999999999E-3</v>
      </c>
      <c r="M53" s="38">
        <v>1.091547</v>
      </c>
      <c r="N53" s="37" t="s">
        <v>21</v>
      </c>
      <c r="O53" s="37">
        <v>0</v>
      </c>
      <c r="P53" s="37">
        <v>1.2999999999999999E-3</v>
      </c>
      <c r="Q53" s="37">
        <v>1.366328</v>
      </c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</row>
    <row r="54" spans="1:35" x14ac:dyDescent="0.25">
      <c r="A54" s="74"/>
      <c r="B54" s="36" t="s">
        <v>22</v>
      </c>
      <c r="C54" s="38">
        <v>0</v>
      </c>
      <c r="D54" s="38">
        <v>7.9529999999999998E-4</v>
      </c>
      <c r="E54" s="38">
        <v>1.150714</v>
      </c>
      <c r="F54" s="36" t="s">
        <v>22</v>
      </c>
      <c r="G54" s="38">
        <v>0</v>
      </c>
      <c r="H54" s="38">
        <v>8.5530000000000003E-4</v>
      </c>
      <c r="I54" s="38">
        <v>1.1419729999999999</v>
      </c>
      <c r="J54" s="36" t="s">
        <v>22</v>
      </c>
      <c r="K54" s="38">
        <v>0</v>
      </c>
      <c r="L54" s="38">
        <v>8.8159999999999996E-4</v>
      </c>
      <c r="M54" s="38">
        <v>1.1359459999999999</v>
      </c>
      <c r="N54" s="37" t="s">
        <v>22</v>
      </c>
      <c r="O54" s="37">
        <v>0</v>
      </c>
      <c r="P54" s="37">
        <v>8.8159999999999996E-4</v>
      </c>
      <c r="Q54" s="37">
        <v>1.2746299999999999</v>
      </c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</row>
    <row r="55" spans="1:35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7"/>
      <c r="O55" s="37"/>
      <c r="P55" s="37"/>
      <c r="Q55" s="37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</row>
    <row r="56" spans="1:35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7"/>
      <c r="O56" s="37"/>
      <c r="P56" s="37"/>
      <c r="Q56" s="37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</row>
    <row r="57" spans="1:35" x14ac:dyDescent="0.25">
      <c r="A57" s="77" t="s">
        <v>23</v>
      </c>
      <c r="B57" s="74" t="s">
        <v>66</v>
      </c>
      <c r="C57" s="74"/>
      <c r="D57" s="74"/>
      <c r="E57" s="74"/>
      <c r="F57" s="74" t="s">
        <v>67</v>
      </c>
      <c r="G57" s="74"/>
      <c r="H57" s="74"/>
      <c r="I57" s="74"/>
      <c r="J57" s="74" t="s">
        <v>68</v>
      </c>
      <c r="K57" s="74"/>
      <c r="L57" s="74"/>
      <c r="M57" s="74"/>
      <c r="N57" s="75" t="s">
        <v>69</v>
      </c>
      <c r="O57" s="75"/>
      <c r="P57" s="75"/>
      <c r="Q57" s="75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</row>
    <row r="58" spans="1:35" x14ac:dyDescent="0.25">
      <c r="A58" s="77"/>
      <c r="B58" s="36"/>
      <c r="C58" s="36" t="s">
        <v>17</v>
      </c>
      <c r="D58" s="36" t="s">
        <v>18</v>
      </c>
      <c r="E58" s="36" t="s">
        <v>19</v>
      </c>
      <c r="F58" s="36"/>
      <c r="G58" s="36" t="s">
        <v>17</v>
      </c>
      <c r="H58" s="36" t="s">
        <v>18</v>
      </c>
      <c r="I58" s="36" t="s">
        <v>19</v>
      </c>
      <c r="J58" s="36"/>
      <c r="K58" s="36" t="s">
        <v>17</v>
      </c>
      <c r="L58" s="36" t="s">
        <v>18</v>
      </c>
      <c r="M58" s="36" t="s">
        <v>19</v>
      </c>
      <c r="N58" s="37"/>
      <c r="O58" s="37" t="s">
        <v>17</v>
      </c>
      <c r="P58" s="37" t="s">
        <v>18</v>
      </c>
      <c r="Q58" s="37" t="s">
        <v>19</v>
      </c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</row>
    <row r="59" spans="1:35" x14ac:dyDescent="0.25">
      <c r="A59" s="77"/>
      <c r="B59" s="36" t="s">
        <v>20</v>
      </c>
      <c r="C59" s="38">
        <v>0</v>
      </c>
      <c r="D59" s="38">
        <v>2.5999999999999999E-3</v>
      </c>
      <c r="E59" s="38">
        <v>1.0689010000000001</v>
      </c>
      <c r="F59" s="36" t="s">
        <v>20</v>
      </c>
      <c r="G59" s="38">
        <v>0</v>
      </c>
      <c r="H59" s="38">
        <v>2.5999999999999999E-3</v>
      </c>
      <c r="I59" s="38">
        <v>1.102063</v>
      </c>
      <c r="J59" s="36" t="s">
        <v>20</v>
      </c>
      <c r="K59" s="38">
        <v>0</v>
      </c>
      <c r="L59" s="38">
        <v>2.5999999999999999E-3</v>
      </c>
      <c r="M59" s="38">
        <v>1.0719399999999999</v>
      </c>
      <c r="N59" s="37" t="s">
        <v>20</v>
      </c>
      <c r="O59" s="37">
        <v>0</v>
      </c>
      <c r="P59" s="37">
        <v>2.5999999999999999E-3</v>
      </c>
      <c r="Q59" s="37">
        <v>1.1227659999999999</v>
      </c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</row>
    <row r="60" spans="1:35" x14ac:dyDescent="0.25">
      <c r="A60" s="77"/>
      <c r="B60" s="36" t="s">
        <v>21</v>
      </c>
      <c r="C60" s="38">
        <v>0</v>
      </c>
      <c r="D60" s="38">
        <v>1.2999999999999999E-3</v>
      </c>
      <c r="E60" s="38">
        <v>1.3225439999999999</v>
      </c>
      <c r="F60" s="36" t="s">
        <v>21</v>
      </c>
      <c r="G60" s="38">
        <v>0</v>
      </c>
      <c r="H60" s="38">
        <v>1.1999999999999999E-3</v>
      </c>
      <c r="I60" s="38">
        <v>1.2987470000000001</v>
      </c>
      <c r="J60" s="36" t="s">
        <v>21</v>
      </c>
      <c r="K60" s="38">
        <v>0</v>
      </c>
      <c r="L60" s="38">
        <v>1.1999999999999999E-3</v>
      </c>
      <c r="M60" s="38">
        <v>1.294108</v>
      </c>
      <c r="N60" s="37" t="s">
        <v>21</v>
      </c>
      <c r="O60" s="37">
        <v>0</v>
      </c>
      <c r="P60" s="37">
        <v>1.2999999999999999E-3</v>
      </c>
      <c r="Q60" s="37">
        <v>1.3107169999999999</v>
      </c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</row>
    <row r="61" spans="1:35" x14ac:dyDescent="0.25">
      <c r="A61" s="77"/>
      <c r="B61" s="36" t="s">
        <v>22</v>
      </c>
      <c r="C61" s="38">
        <v>0</v>
      </c>
      <c r="D61" s="38">
        <v>7.9529999999999998E-4</v>
      </c>
      <c r="E61" s="38">
        <v>1.7750900000000001</v>
      </c>
      <c r="F61" s="36" t="s">
        <v>22</v>
      </c>
      <c r="G61" s="38">
        <v>0</v>
      </c>
      <c r="H61" s="38">
        <v>7.9299999999999998E-4</v>
      </c>
      <c r="I61" s="38">
        <v>1.7490490000000001</v>
      </c>
      <c r="J61" s="36" t="s">
        <v>22</v>
      </c>
      <c r="K61" s="38">
        <v>0</v>
      </c>
      <c r="L61" s="38">
        <v>7.9880000000000001E-4</v>
      </c>
      <c r="M61" s="38">
        <v>1.7101390000000001</v>
      </c>
      <c r="N61" s="37" t="s">
        <v>22</v>
      </c>
      <c r="O61" s="37">
        <v>0</v>
      </c>
      <c r="P61" s="37">
        <v>8.0920000000000005E-4</v>
      </c>
      <c r="Q61" s="37">
        <v>1.7264349999999999</v>
      </c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</row>
    <row r="62" spans="1:35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7"/>
      <c r="O62" s="37"/>
      <c r="P62" s="37"/>
      <c r="Q62" s="37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</row>
    <row r="63" spans="1:35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7"/>
      <c r="O63" s="37"/>
      <c r="P63" s="37"/>
      <c r="Q63" s="37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</row>
    <row r="64" spans="1:35" x14ac:dyDescent="0.25">
      <c r="A64" s="74" t="s">
        <v>24</v>
      </c>
      <c r="B64" s="74" t="s">
        <v>66</v>
      </c>
      <c r="C64" s="74"/>
      <c r="D64" s="74"/>
      <c r="E64" s="74"/>
      <c r="F64" s="74" t="s">
        <v>67</v>
      </c>
      <c r="G64" s="74"/>
      <c r="H64" s="74"/>
      <c r="I64" s="74"/>
      <c r="J64" s="74" t="s">
        <v>68</v>
      </c>
      <c r="K64" s="74"/>
      <c r="L64" s="74"/>
      <c r="M64" s="74"/>
      <c r="N64" s="75" t="s">
        <v>69</v>
      </c>
      <c r="O64" s="75"/>
      <c r="P64" s="75"/>
      <c r="Q64" s="75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</row>
    <row r="65" spans="1:35" x14ac:dyDescent="0.25">
      <c r="A65" s="74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5" t="s">
        <v>25</v>
      </c>
      <c r="O65" s="75"/>
      <c r="P65" s="75"/>
      <c r="Q65" s="37" t="s">
        <v>19</v>
      </c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</row>
    <row r="66" spans="1:35" x14ac:dyDescent="0.25">
      <c r="A66" s="74"/>
      <c r="B66" s="41">
        <v>3.121E-4</v>
      </c>
      <c r="C66" s="39"/>
      <c r="D66" s="39"/>
      <c r="E66" s="38">
        <v>2.9984139999999999</v>
      </c>
      <c r="F66" s="39"/>
      <c r="G66" s="41">
        <v>3.3320000000000002E-4</v>
      </c>
      <c r="H66" s="39"/>
      <c r="I66" s="38">
        <v>2.9852669999999999</v>
      </c>
      <c r="J66" s="41">
        <v>3.5589999999999998E-4</v>
      </c>
      <c r="K66" s="39"/>
      <c r="L66" s="39"/>
      <c r="M66" s="38">
        <v>2.9898189999999998</v>
      </c>
      <c r="N66" s="42">
        <v>3.6830000000000001E-4</v>
      </c>
      <c r="O66" s="40"/>
      <c r="P66" s="40"/>
      <c r="Q66" s="37">
        <v>2.8238050000000001</v>
      </c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</row>
    <row r="68" spans="1:35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35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35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35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35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35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2.4724579999999996</v>
      </c>
      <c r="I73">
        <f t="shared" ref="I73:I75" si="3">0.05*G18+(1-0.05)*C18</f>
        <v>0</v>
      </c>
      <c r="J73">
        <f t="shared" ref="J73:J75" si="4">0.05*H18+(1-0.05)*D18</f>
        <v>2.5999999999999999E-3</v>
      </c>
      <c r="K73">
        <f t="shared" ref="K73:K75" si="5">I18+E18</f>
        <v>2.2711259999999998</v>
      </c>
      <c r="L73">
        <f>0.05*F25+(1-0.05)*B25</f>
        <v>0</v>
      </c>
      <c r="M73">
        <f>I25+E25</f>
        <v>5.9837249999999997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0</v>
      </c>
      <c r="V73">
        <f t="shared" ref="V73:V75" si="9">0.1*H18+(1-0.1)*D18</f>
        <v>2.5999999999999999E-3</v>
      </c>
      <c r="X73">
        <f>0.1*F25+(1-0.1)*B25</f>
        <v>0</v>
      </c>
    </row>
    <row r="74" spans="1:35" x14ac:dyDescent="0.25">
      <c r="C74" s="63"/>
      <c r="D74" s="62"/>
      <c r="E74" t="s">
        <v>38</v>
      </c>
      <c r="F74">
        <f t="shared" si="0"/>
        <v>0</v>
      </c>
      <c r="H74">
        <f t="shared" si="2"/>
        <v>2.2190430000000001</v>
      </c>
      <c r="I74">
        <f t="shared" si="3"/>
        <v>0</v>
      </c>
      <c r="J74">
        <f t="shared" si="4"/>
        <v>1.579E-5</v>
      </c>
      <c r="K74">
        <f t="shared" si="5"/>
        <v>2.6074729999999997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0</v>
      </c>
      <c r="V74">
        <f t="shared" si="9"/>
        <v>1.579E-5</v>
      </c>
    </row>
    <row r="75" spans="1:35" x14ac:dyDescent="0.25">
      <c r="C75" s="63"/>
      <c r="D75" s="62"/>
      <c r="E75" t="s">
        <v>39</v>
      </c>
      <c r="F75">
        <f t="shared" si="0"/>
        <v>0</v>
      </c>
      <c r="G75">
        <f t="shared" si="1"/>
        <v>1.9509499999999996E-7</v>
      </c>
      <c r="H75">
        <f t="shared" si="2"/>
        <v>2.302632</v>
      </c>
      <c r="I75">
        <f t="shared" si="3"/>
        <v>0</v>
      </c>
      <c r="J75">
        <f t="shared" si="4"/>
        <v>1.9219999999999996E-7</v>
      </c>
      <c r="K75">
        <f t="shared" si="5"/>
        <v>3.085642</v>
      </c>
      <c r="P75" s="62"/>
      <c r="Q75" t="s">
        <v>39</v>
      </c>
      <c r="R75">
        <f t="shared" si="6"/>
        <v>0</v>
      </c>
      <c r="S75">
        <f t="shared" si="7"/>
        <v>1.9799000000000001E-7</v>
      </c>
      <c r="U75">
        <f t="shared" si="8"/>
        <v>0</v>
      </c>
      <c r="V75">
        <f t="shared" si="9"/>
        <v>1.9220000000000001E-7</v>
      </c>
    </row>
    <row r="76" spans="1:35" x14ac:dyDescent="0.25">
      <c r="C76" s="63"/>
    </row>
    <row r="77" spans="1:35" x14ac:dyDescent="0.25">
      <c r="C77" s="63"/>
    </row>
    <row r="78" spans="1:35" x14ac:dyDescent="0.25">
      <c r="C78" s="63"/>
    </row>
    <row r="79" spans="1:35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0</v>
      </c>
      <c r="J79">
        <f t="shared" ref="J79:J81" si="13">0.2*H18+(1-0.2)*D18</f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0</v>
      </c>
      <c r="V79">
        <f t="shared" ref="V79:V81" si="17">0.3*H18+(1-0.3)*D18</f>
        <v>2.5999999999999999E-3</v>
      </c>
      <c r="X79">
        <f>0.3*F25+(1-0.3)*B25</f>
        <v>0</v>
      </c>
    </row>
    <row r="80" spans="1:35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0</v>
      </c>
      <c r="J80">
        <f t="shared" si="13"/>
        <v>1.579E-5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0</v>
      </c>
      <c r="V80">
        <f t="shared" si="17"/>
        <v>1.579E-5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2.0377999999999999E-7</v>
      </c>
      <c r="I81">
        <f t="shared" si="12"/>
        <v>0</v>
      </c>
      <c r="J81">
        <f t="shared" si="13"/>
        <v>1.9219999999999999E-7</v>
      </c>
      <c r="P81" s="62"/>
      <c r="Q81" t="s">
        <v>39</v>
      </c>
      <c r="R81">
        <f t="shared" si="14"/>
        <v>0</v>
      </c>
      <c r="S81">
        <f t="shared" si="15"/>
        <v>2.0956999999999999E-7</v>
      </c>
      <c r="U81">
        <f t="shared" si="16"/>
        <v>0</v>
      </c>
      <c r="V81">
        <f t="shared" si="17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3.5535309999999996</v>
      </c>
      <c r="I86">
        <f>(0.05*(1-0.05)+0.05*(1-0.05))*G18+0.05*0.05*K18+(1-0.05*(1-0.05)-0.05*(1-0.05)-0.05*0.05)*C18</f>
        <v>0</v>
      </c>
      <c r="J86">
        <f>(0.05*(1-0.05)+0.05*(1-0.05))*H18+0.05*0.05*L18+(1-0.05*(1-0.05)-0.05*(1-0.05)-0.05*0.05)*D18</f>
        <v>2.5999999999999999E-3</v>
      </c>
      <c r="K86">
        <f t="shared" ref="K86:K88" si="21">M18+I18+E18</f>
        <v>3.3297439999999998</v>
      </c>
      <c r="L86">
        <f>(0.05*(1-0.05)+0.05*(1-0.05))*F25+0.05*0.05*J25+(1-0.05*(1-0.05)-0.05*(1-0.05)-0.05*0.05)*B25</f>
        <v>0</v>
      </c>
      <c r="M86">
        <f>M25+I25+E25</f>
        <v>9.0026989999999998</v>
      </c>
      <c r="O86" s="66" t="s">
        <v>43</v>
      </c>
      <c r="P86" s="62" t="s">
        <v>37</v>
      </c>
      <c r="Q86" t="s">
        <v>36</v>
      </c>
      <c r="R86">
        <f t="shared" ref="R86:R88" si="22">(0.1*0.9+0.1*0.9)*G11+0.1*0.1*K11+(1-0.1*0.9-0.1*0.9-0.1*0.1)*C11</f>
        <v>0</v>
      </c>
      <c r="S86">
        <f t="shared" ref="S86:S88" si="23">(0.1*0.9+0.1*0.9)*H11+0.1*0.1*L11+(1-0.1*0.9-0.1*0.9-0.1*0.1)*D11</f>
        <v>2.6000000000000003E-3</v>
      </c>
      <c r="U86">
        <f t="shared" ref="U86:U88" si="24">(0.1*0.9+0.1*0.9)*G18+0.1*0.1*K18+(1-0.1*0.9-0.1*0.9-0.1*0.1)*C18</f>
        <v>0</v>
      </c>
      <c r="V86">
        <f t="shared" ref="V86:V88" si="25">(0.1*0.9+0.1*0.9)*H18+0.1*0.1*L18+(1-0.1*0.9-0.1*0.9-0.1*0.1)*D18</f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3.3010279999999996</v>
      </c>
      <c r="I87">
        <f t="shared" ref="I87:I88" si="26">(0.05*(1-0.05)+0.05*(1-0.05))*G19+0.05*0.05*K19+(1-0.05*(1-0.05)-0.05*(1-0.05)-0.05*0.05)*C19</f>
        <v>0</v>
      </c>
      <c r="J87">
        <f t="shared" ref="J87:J88" si="27">(0.05*(1-0.05)+0.05*(1-0.05))*H19+0.05*0.05*L19+(1-0.05*(1-0.05)-0.05*(1-0.05)-0.05*0.05)*D19</f>
        <v>1.579E-5</v>
      </c>
      <c r="K87">
        <f t="shared" si="21"/>
        <v>3.8800150000000002</v>
      </c>
      <c r="O87" s="66"/>
      <c r="P87" s="62"/>
      <c r="Q87" t="s">
        <v>38</v>
      </c>
      <c r="R87">
        <f t="shared" si="22"/>
        <v>0</v>
      </c>
      <c r="S87">
        <f t="shared" si="23"/>
        <v>1.5790000000000003E-5</v>
      </c>
      <c r="U87">
        <f t="shared" si="24"/>
        <v>0</v>
      </c>
      <c r="V87">
        <f t="shared" si="25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1.98023E-7</v>
      </c>
      <c r="H88">
        <f t="shared" si="20"/>
        <v>3.4315759999999997</v>
      </c>
      <c r="I88">
        <f t="shared" si="26"/>
        <v>0</v>
      </c>
      <c r="J88">
        <f t="shared" si="27"/>
        <v>1.9220000000000001E-7</v>
      </c>
      <c r="K88">
        <f t="shared" si="21"/>
        <v>4.6521680000000005</v>
      </c>
      <c r="O88" s="66"/>
      <c r="P88" s="62"/>
      <c r="Q88" t="s">
        <v>39</v>
      </c>
      <c r="R88">
        <f t="shared" si="22"/>
        <v>0</v>
      </c>
      <c r="S88">
        <f t="shared" si="23"/>
        <v>2.0391200000000001E-7</v>
      </c>
      <c r="U88">
        <f t="shared" si="24"/>
        <v>0</v>
      </c>
      <c r="V88">
        <f t="shared" si="25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0</v>
      </c>
      <c r="J93">
        <f t="shared" si="31"/>
        <v>1.579E-5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0</v>
      </c>
      <c r="V93">
        <f t="shared" si="35"/>
        <v>1.579E-5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2.1588800000000001E-7</v>
      </c>
      <c r="I94">
        <f t="shared" si="30"/>
        <v>0</v>
      </c>
      <c r="J94">
        <f t="shared" si="31"/>
        <v>1.9219999999999999E-7</v>
      </c>
      <c r="O94" s="66"/>
      <c r="P94" s="62"/>
      <c r="Q94" t="s">
        <v>39</v>
      </c>
      <c r="R94">
        <f t="shared" si="32"/>
        <v>0</v>
      </c>
      <c r="S94">
        <f t="shared" si="33"/>
        <v>2.2812800000000002E-7</v>
      </c>
      <c r="U94">
        <f t="shared" si="34"/>
        <v>0</v>
      </c>
      <c r="V94">
        <f t="shared" si="35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5.1705799999999993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2.5999999999999994E-3</v>
      </c>
      <c r="K99">
        <f t="shared" ref="K99:K101" si="41">Q18+M18+E18+I18</f>
        <v>4.345262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11.827486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2.5999999999999999E-3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4.4402309999999998</v>
      </c>
      <c r="I100">
        <f t="shared" si="39"/>
        <v>0</v>
      </c>
      <c r="J100">
        <f t="shared" si="40"/>
        <v>1.5789999999999996E-5</v>
      </c>
      <c r="K100">
        <f t="shared" si="41"/>
        <v>5.346895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0</v>
      </c>
      <c r="V100">
        <f t="shared" si="45"/>
        <v>1.579E-5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2.0098312499999994E-7</v>
      </c>
      <c r="H101">
        <f t="shared" si="38"/>
        <v>4.555193</v>
      </c>
      <c r="I101">
        <f t="shared" si="39"/>
        <v>0</v>
      </c>
      <c r="J101">
        <f t="shared" si="40"/>
        <v>1.9219999999999996E-7</v>
      </c>
      <c r="K101">
        <f t="shared" si="41"/>
        <v>6.2333090000000002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2.0995899999999998E-7</v>
      </c>
      <c r="U101">
        <f t="shared" si="44"/>
        <v>0</v>
      </c>
      <c r="V101">
        <f t="shared" si="45"/>
        <v>1.9219999999999999E-7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2.5999999999999999E-3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2.5999999999999999E-3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0</v>
      </c>
      <c r="J106">
        <f t="shared" si="49"/>
        <v>1.579E-5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0</v>
      </c>
      <c r="V106">
        <f t="shared" si="53"/>
        <v>1.579E-5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2.2846799999999998E-7</v>
      </c>
      <c r="I107">
        <f t="shared" si="48"/>
        <v>0</v>
      </c>
      <c r="J107">
        <f t="shared" si="49"/>
        <v>1.9219999999999999E-7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2.4768499999999998E-7</v>
      </c>
      <c r="U107">
        <f t="shared" si="52"/>
        <v>0</v>
      </c>
      <c r="V107">
        <f t="shared" si="53"/>
        <v>1.9220000000000001E-7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2.1297189999999997</v>
      </c>
      <c r="I112">
        <f t="shared" ref="I112:I114" si="57">0.05*Y18+(1-0.05)*U18</f>
        <v>0</v>
      </c>
      <c r="J112">
        <f t="shared" ref="J112:J114" si="58">0.05*Z18+(1-0.05)*V18</f>
        <v>2.5999999999999999E-3</v>
      </c>
      <c r="K112">
        <f t="shared" ref="K112:K114" si="59">AA18+W18</f>
        <v>2.2689159999999999</v>
      </c>
      <c r="L112">
        <f>0.05*X25+(1-0.05)*T25</f>
        <v>0</v>
      </c>
      <c r="M112">
        <f>AA25+W25</f>
        <v>5.9417570000000008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0</v>
      </c>
      <c r="V112">
        <f t="shared" ref="V112:V114" si="63">0.1*Z18+(1-0.1)*V18</f>
        <v>2.5999999999999999E-3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2.1880730000000002</v>
      </c>
      <c r="I113">
        <f t="shared" si="57"/>
        <v>0</v>
      </c>
      <c r="J113">
        <f t="shared" si="58"/>
        <v>6.4850000000000004E-5</v>
      </c>
      <c r="K113">
        <f t="shared" si="59"/>
        <v>2.5969730000000002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0</v>
      </c>
      <c r="V113">
        <f t="shared" si="63"/>
        <v>6.4850000000000004E-5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4.9286999999999991E-6</v>
      </c>
      <c r="H114">
        <f t="shared" si="56"/>
        <v>2.2892440000000001</v>
      </c>
      <c r="I114">
        <f t="shared" si="57"/>
        <v>0</v>
      </c>
      <c r="J114">
        <f t="shared" si="58"/>
        <v>4.879999999999999E-6</v>
      </c>
      <c r="K114">
        <f t="shared" si="59"/>
        <v>3.242893</v>
      </c>
      <c r="P114" s="62"/>
      <c r="Q114" t="s">
        <v>39</v>
      </c>
      <c r="R114">
        <f t="shared" si="60"/>
        <v>0</v>
      </c>
      <c r="S114">
        <f t="shared" si="61"/>
        <v>4.9774E-6</v>
      </c>
      <c r="U114">
        <f t="shared" si="62"/>
        <v>0</v>
      </c>
      <c r="V114">
        <f t="shared" si="63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0</v>
      </c>
      <c r="J118">
        <f t="shared" ref="J118:J120" si="67">0.2*Z18+(1-0.2)*V18</f>
        <v>2.5999999999999999E-3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0</v>
      </c>
      <c r="V118">
        <f t="shared" ref="V118:V120" si="71">0.3*Z18+(1-0.3)*V18</f>
        <v>2.5999999999999999E-3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0</v>
      </c>
      <c r="J119">
        <f t="shared" si="67"/>
        <v>6.4850000000000004E-5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0</v>
      </c>
      <c r="V119">
        <f t="shared" si="71"/>
        <v>6.4850000000000004E-5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5.0748000000000001E-6</v>
      </c>
      <c r="I120">
        <f t="shared" si="66"/>
        <v>0</v>
      </c>
      <c r="J120">
        <f t="shared" si="67"/>
        <v>4.8800000000000007E-6</v>
      </c>
      <c r="P120" s="62"/>
      <c r="Q120" t="s">
        <v>39</v>
      </c>
      <c r="R120">
        <f t="shared" si="68"/>
        <v>0</v>
      </c>
      <c r="S120">
        <f t="shared" si="69"/>
        <v>5.1721999999999994E-6</v>
      </c>
      <c r="U120">
        <f t="shared" si="70"/>
        <v>0</v>
      </c>
      <c r="V120">
        <f t="shared" si="71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3.1844830000000002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2.5999999999999999E-3</v>
      </c>
      <c r="K125">
        <f t="shared" ref="K125:K127" si="77">AE18+AA18+W18</f>
        <v>3.3162380000000002</v>
      </c>
      <c r="L125">
        <f>(0.05*(1-0.05)+0.05*(1-0.05))*X25+0.05*0.05*AB25+(1-0.05*(1-0.05)-0.05*(1-0.05)-0.05*0.05)*T25</f>
        <v>0</v>
      </c>
      <c r="M125">
        <f>AE25+AA25+W25</f>
        <v>8.9405640000000002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2.6000000000000003E-3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3.2625650000000004</v>
      </c>
      <c r="I126">
        <f t="shared" si="75"/>
        <v>0</v>
      </c>
      <c r="J126">
        <f t="shared" si="76"/>
        <v>6.4850000000000004E-5</v>
      </c>
      <c r="K126">
        <f t="shared" si="77"/>
        <v>3.903565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0</v>
      </c>
      <c r="V126">
        <f t="shared" si="81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4.9725299999999998E-6</v>
      </c>
      <c r="H127">
        <f t="shared" si="74"/>
        <v>3.4240250000000003</v>
      </c>
      <c r="I127">
        <f t="shared" si="75"/>
        <v>0</v>
      </c>
      <c r="J127">
        <f t="shared" si="76"/>
        <v>4.8799999999999999E-6</v>
      </c>
      <c r="K127">
        <f t="shared" si="77"/>
        <v>4.939711</v>
      </c>
      <c r="O127" s="66"/>
      <c r="P127" s="62"/>
      <c r="Q127" t="s">
        <v>39</v>
      </c>
      <c r="R127">
        <f t="shared" si="78"/>
        <v>0</v>
      </c>
      <c r="S127">
        <f t="shared" si="79"/>
        <v>5.0553200000000002E-6</v>
      </c>
      <c r="U127">
        <f t="shared" si="80"/>
        <v>0</v>
      </c>
      <c r="V127">
        <f t="shared" si="81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2.5999999999999999E-3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2.5999999999999999E-3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0</v>
      </c>
      <c r="J132">
        <f t="shared" si="85"/>
        <v>6.4850000000000004E-5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0</v>
      </c>
      <c r="V132">
        <f t="shared" si="8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5.1916800000000001E-6</v>
      </c>
      <c r="I133">
        <f t="shared" si="84"/>
        <v>0</v>
      </c>
      <c r="J133">
        <f t="shared" si="85"/>
        <v>4.8799999999999999E-6</v>
      </c>
      <c r="O133" s="66"/>
      <c r="P133" s="62"/>
      <c r="Q133" t="s">
        <v>39</v>
      </c>
      <c r="R133">
        <f t="shared" si="86"/>
        <v>0</v>
      </c>
      <c r="S133">
        <f t="shared" si="87"/>
        <v>5.2890800000000002E-6</v>
      </c>
      <c r="U133">
        <f t="shared" si="88"/>
        <v>0</v>
      </c>
      <c r="V133">
        <f t="shared" si="8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4.2417160000000003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2.5999999999999994E-3</v>
      </c>
      <c r="K138">
        <f t="shared" ref="K138:K140" si="95">AI18+AE18+AA18+W18</f>
        <v>4.4916369999999999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11.737627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2.5999999999999999E-3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4.3511100000000003</v>
      </c>
      <c r="I139">
        <f t="shared" si="93"/>
        <v>0</v>
      </c>
      <c r="J139">
        <f t="shared" si="94"/>
        <v>6.4849999999999991E-5</v>
      </c>
      <c r="K139">
        <f t="shared" si="95"/>
        <v>5.4159930000000003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0</v>
      </c>
      <c r="V139">
        <f t="shared" si="99"/>
        <v>6.4850000000000004E-5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5.0118552499999995E-6</v>
      </c>
      <c r="H140">
        <f t="shared" si="92"/>
        <v>5.1392389999999999</v>
      </c>
      <c r="I140">
        <f t="shared" si="93"/>
        <v>0</v>
      </c>
      <c r="J140">
        <f t="shared" si="94"/>
        <v>4.879999999999999E-6</v>
      </c>
      <c r="K140">
        <f t="shared" si="95"/>
        <v>6.8769309999999999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5.1166819999999996E-6</v>
      </c>
      <c r="U140">
        <f t="shared" si="98"/>
        <v>0</v>
      </c>
      <c r="V140">
        <f t="shared" si="99"/>
        <v>4.8799999999999999E-6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2.5999999999999999E-3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2.5999999999999999E-3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0</v>
      </c>
      <c r="J145">
        <f t="shared" si="103"/>
        <v>6.4850000000000004E-5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0</v>
      </c>
      <c r="V145">
        <f t="shared" si="107"/>
        <v>6.4850000000000004E-5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5.2540159999999996E-6</v>
      </c>
      <c r="I146">
        <f t="shared" si="102"/>
        <v>0</v>
      </c>
      <c r="J146">
        <f t="shared" si="103"/>
        <v>4.8799999999999999E-6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5.3095340000000002E-6</v>
      </c>
      <c r="U146">
        <f t="shared" si="106"/>
        <v>0</v>
      </c>
      <c r="V146">
        <f t="shared" si="107"/>
        <v>4.8799999999999999E-6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2.1451910000000001</v>
      </c>
      <c r="I151">
        <f t="shared" ref="I151:I153" si="111">0.05*G39+(1-0.05)*C39</f>
        <v>0</v>
      </c>
      <c r="J151">
        <f t="shared" ref="J151:J153" si="112">0.05*H39+(1-0.05)*D39</f>
        <v>2.5999999999999999E-3</v>
      </c>
      <c r="K151">
        <f t="shared" ref="K151:K153" si="113">I39+E39</f>
        <v>2.2536550000000002</v>
      </c>
      <c r="L151">
        <f>0.05*F46+(1-0.05)*B46</f>
        <v>2.1999999999999998E-7</v>
      </c>
      <c r="M151">
        <f>I46+E46</f>
        <v>5.927225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0</v>
      </c>
      <c r="V151">
        <f t="shared" ref="V151:V153" si="117">0.1*H39+(1-0.1)*D39</f>
        <v>2.5999999999999999E-3</v>
      </c>
      <c r="X151">
        <f>0.1*F46+(1-0.1)*B46</f>
        <v>2.3999999999999998E-7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2.2034760000000002</v>
      </c>
      <c r="I152">
        <f t="shared" si="111"/>
        <v>0</v>
      </c>
      <c r="J152">
        <f t="shared" si="112"/>
        <v>1.964E-4</v>
      </c>
      <c r="K152">
        <f t="shared" si="113"/>
        <v>2.5413160000000001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0</v>
      </c>
      <c r="V152">
        <f t="shared" si="117"/>
        <v>1.964E-4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4.0899999999999991E-5</v>
      </c>
      <c r="H153">
        <f t="shared" si="110"/>
        <v>2.2965460000000002</v>
      </c>
      <c r="I153">
        <f t="shared" si="111"/>
        <v>0</v>
      </c>
      <c r="J153">
        <f t="shared" si="112"/>
        <v>4.0899999999999991E-5</v>
      </c>
      <c r="K153">
        <f t="shared" si="113"/>
        <v>3.2666180000000002</v>
      </c>
      <c r="P153" s="62"/>
      <c r="Q153" t="s">
        <v>39</v>
      </c>
      <c r="R153">
        <f t="shared" si="114"/>
        <v>0</v>
      </c>
      <c r="S153">
        <f t="shared" si="115"/>
        <v>4.0900000000000005E-5</v>
      </c>
      <c r="U153">
        <f t="shared" si="116"/>
        <v>0</v>
      </c>
      <c r="V153">
        <f t="shared" si="117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0</v>
      </c>
      <c r="J157">
        <f t="shared" ref="J157:J159" si="121">0.2*H39+(1-0.2)*D39</f>
        <v>2.5999999999999999E-3</v>
      </c>
      <c r="L157">
        <f>0.2*F46+(1-0.2)*B46</f>
        <v>2.7999999999999997E-7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0</v>
      </c>
      <c r="V157">
        <f t="shared" ref="V157:V159" si="125">0.3*H39+(1-0.3)*D39</f>
        <v>2.5999999999999999E-3</v>
      </c>
      <c r="X157">
        <f>0.3*F46+(1-0.3)*B46</f>
        <v>3.2000000000000001E-7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0</v>
      </c>
      <c r="J158">
        <f t="shared" si="121"/>
        <v>1.964E-4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0</v>
      </c>
      <c r="V158">
        <f t="shared" si="125"/>
        <v>1.964E-4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4.0899999999999998E-5</v>
      </c>
      <c r="I159">
        <f t="shared" si="120"/>
        <v>0</v>
      </c>
      <c r="J159">
        <f t="shared" si="121"/>
        <v>4.0899999999999998E-5</v>
      </c>
      <c r="P159" s="62"/>
      <c r="Q159" t="s">
        <v>39</v>
      </c>
      <c r="R159">
        <f t="shared" si="122"/>
        <v>0</v>
      </c>
      <c r="S159">
        <f t="shared" si="123"/>
        <v>4.0899999999999991E-5</v>
      </c>
      <c r="U159">
        <f t="shared" si="124"/>
        <v>0</v>
      </c>
      <c r="V159">
        <f t="shared" si="125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3.2189100000000002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2.5999999999999999E-3</v>
      </c>
      <c r="K164">
        <f t="shared" ref="K164:K166" si="131">M39+I39+E39</f>
        <v>3.3068960000000001</v>
      </c>
      <c r="L164">
        <f>(0.05*(1-0.05)+0.05*(1-0.05))*F46+0.05*0.05*J46+(1-0.05*(1-0.05)-0.05*(1-0.05)-0.05*0.05)*B46</f>
        <v>2.3900000000000001E-7</v>
      </c>
      <c r="M164">
        <f>M46+I46+E46</f>
        <v>8.8916050000000002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2.6000000000000003E-3</v>
      </c>
      <c r="X164">
        <f>(0.1*0.9+0.1*0.9)*F46+0.1*0.1*J46+(1-0.1*0.9-0.1*0.9-0.1*0.1)*B46</f>
        <v>2.7599999999999998E-7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3.2968060000000001</v>
      </c>
      <c r="I165">
        <f t="shared" si="129"/>
        <v>0</v>
      </c>
      <c r="J165">
        <f t="shared" si="130"/>
        <v>1.964E-4</v>
      </c>
      <c r="K165">
        <f t="shared" si="131"/>
        <v>3.8391609999999998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0</v>
      </c>
      <c r="V165">
        <f t="shared" si="135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4.0899999999999998E-5</v>
      </c>
      <c r="H166">
        <f t="shared" si="128"/>
        <v>3.4132709999999999</v>
      </c>
      <c r="I166">
        <f t="shared" si="129"/>
        <v>0</v>
      </c>
      <c r="J166">
        <f t="shared" si="130"/>
        <v>4.0899999999999998E-5</v>
      </c>
      <c r="K166">
        <f t="shared" si="131"/>
        <v>4.9900219999999997</v>
      </c>
      <c r="O166" s="66"/>
      <c r="P166" s="62"/>
      <c r="Q166" t="s">
        <v>39</v>
      </c>
      <c r="R166">
        <f t="shared" si="132"/>
        <v>0</v>
      </c>
      <c r="S166">
        <f t="shared" si="133"/>
        <v>4.0900000000000005E-5</v>
      </c>
      <c r="U166">
        <f t="shared" si="134"/>
        <v>0</v>
      </c>
      <c r="V166">
        <f t="shared" si="135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2.5999999999999999E-3</v>
      </c>
      <c r="L170">
        <f>(0.2*0.8+0.2*0.8)*F46+0.2*0.2*J46+(1-0.2*0.8-0.2*0.8-0.2*0.2)*B46</f>
        <v>3.4400000000000001E-7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2.5999999999999999E-3</v>
      </c>
      <c r="X170">
        <f>(0.3*0.7+0.3*0.7)*F46+0.3*0.3*J46+(1-0.3*0.7-0.3*0.7-0.3*0.3)*B46</f>
        <v>4.0399999999999996E-7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0</v>
      </c>
      <c r="J171">
        <f t="shared" si="139"/>
        <v>1.964E-4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0</v>
      </c>
      <c r="V171">
        <f t="shared" si="143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4.0899999999999998E-5</v>
      </c>
      <c r="I172">
        <f t="shared" si="138"/>
        <v>0</v>
      </c>
      <c r="J172">
        <f t="shared" si="139"/>
        <v>4.0899999999999998E-5</v>
      </c>
      <c r="O172" s="66"/>
      <c r="P172" s="62"/>
      <c r="Q172" t="s">
        <v>39</v>
      </c>
      <c r="R172">
        <f t="shared" si="140"/>
        <v>0</v>
      </c>
      <c r="S172">
        <f t="shared" si="141"/>
        <v>4.0900000000000005E-5</v>
      </c>
      <c r="U172">
        <f t="shared" si="142"/>
        <v>0</v>
      </c>
      <c r="V172">
        <f t="shared" si="143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4.3084600000000002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2.5999999999999994E-3</v>
      </c>
      <c r="K177">
        <f t="shared" ref="K177:K179" si="149">Q39+M39+I39+E39</f>
        <v>4.4647570000000005</v>
      </c>
      <c r="L177">
        <f>3*0.05*(1-0.05)*(1-0.05)*F46+3*0.05*0.05*(1-0.05)*J46+0.05*0.05*0.05*N46+(1-3*0.05*(1-0.05)*(1-0.05)-3*0.05*0.05*(1-0.05)-0.05*0.05*0.05)*B46</f>
        <v>2.5703749999999996E-7</v>
      </c>
      <c r="M177">
        <f>Q46+M46+I46+E46</f>
        <v>11.591196999999999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2.5999999999999999E-3</v>
      </c>
      <c r="X177">
        <f>3*0.1*(1-0.1)*(1-0.1)*F46+3*0.1*0.1*(1-0.1)*J46+0.1*0.1*0.1*N46+(1-3*0.1*(1-0.1)*(1-0.1)-3*0.1*0.1*(1-0.1)-0.1*0.1*0.1)*B46</f>
        <v>3.0830000000000003E-7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4.4255440000000004</v>
      </c>
      <c r="I178">
        <f t="shared" si="147"/>
        <v>0</v>
      </c>
      <c r="J178">
        <f t="shared" si="148"/>
        <v>1.964E-4</v>
      </c>
      <c r="K178">
        <f t="shared" si="149"/>
        <v>5.1023509999999996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0</v>
      </c>
      <c r="V178">
        <f t="shared" si="153"/>
        <v>1.964E-4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4.0899999999999991E-5</v>
      </c>
      <c r="H179">
        <f t="shared" si="146"/>
        <v>4.5683509999999998</v>
      </c>
      <c r="I179">
        <f t="shared" si="147"/>
        <v>0</v>
      </c>
      <c r="J179">
        <f t="shared" si="148"/>
        <v>4.0899999999999991E-5</v>
      </c>
      <c r="K179">
        <f t="shared" si="149"/>
        <v>6.712057999999999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4.0899999999999998E-5</v>
      </c>
      <c r="U179">
        <f t="shared" si="152"/>
        <v>0</v>
      </c>
      <c r="V179">
        <f t="shared" si="153"/>
        <v>4.0899999999999998E-5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2.5999999999999999E-3</v>
      </c>
      <c r="L183">
        <f>3*0.2*(1-0.2)*(1-0.2)*F46+3*0.2*0.2*(1-0.2)*J46+0.2*0.2*0.2*N46+(1-3*0.2*(1-0.2)*(1-0.2)-3*0.2*0.2*(1-0.2)-0.2*0.2*0.2)*B46</f>
        <v>3.9439999999999998E-7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2.5999999999999999E-3</v>
      </c>
      <c r="X183">
        <f>3*0.3*(1-0.3)*(1-0.3)*F46+3*0.3*0.3*(1-0.3)*J46+0.3*0.3*0.3*N46+(1-3*0.3*(1-0.3)*(1-0.3)-3*0.3*0.3*(1-0.3)-0.3*0.3*0.3)*B46</f>
        <v>4.6009999999999994E-7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0</v>
      </c>
      <c r="J184">
        <f t="shared" si="157"/>
        <v>1.964E-4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0</v>
      </c>
      <c r="V184">
        <f t="shared" si="161"/>
        <v>1.9640000000000003E-4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4.0899999999999991E-5</v>
      </c>
      <c r="I185">
        <f t="shared" si="156"/>
        <v>0</v>
      </c>
      <c r="J185">
        <f t="shared" si="157"/>
        <v>4.0899999999999991E-5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4.0899999999999998E-5</v>
      </c>
      <c r="U185">
        <f t="shared" si="160"/>
        <v>0</v>
      </c>
      <c r="V185">
        <f t="shared" si="161"/>
        <v>4.0899999999999998E-5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2.150649</v>
      </c>
      <c r="I190">
        <f t="shared" ref="I190:I192" si="165">0.05*Y39+(1-0.05)*U39</f>
        <v>0</v>
      </c>
      <c r="J190">
        <f t="shared" ref="J190:J192" si="166">0.05*Z39+(1-0.05)*V39</f>
        <v>2.5999999999999999E-3</v>
      </c>
      <c r="K190">
        <f t="shared" ref="K190:K192" si="167">AA39+W39</f>
        <v>2.2499799999999999</v>
      </c>
      <c r="L190">
        <f>0.05*X46+(1-0.05)*T46</f>
        <v>1.8490000000000001E-5</v>
      </c>
      <c r="M190">
        <f>AA46+W46</f>
        <v>5.9740310000000001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0</v>
      </c>
      <c r="V190">
        <f t="shared" ref="V190:V192" si="171">0.1*Z39+(1-0.1)*V39</f>
        <v>2.5999999999999999E-3</v>
      </c>
      <c r="X190">
        <f>0.1*X46+(1-0.1)*T46</f>
        <v>1.8680000000000001E-5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2.162998</v>
      </c>
      <c r="I191">
        <f t="shared" si="165"/>
        <v>0</v>
      </c>
      <c r="J191">
        <f t="shared" si="166"/>
        <v>5.0279999999999997E-4</v>
      </c>
      <c r="K191">
        <f t="shared" si="167"/>
        <v>2.57443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0</v>
      </c>
      <c r="V191">
        <f t="shared" si="171"/>
        <v>5.0279999999999997E-4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1.87975E-4</v>
      </c>
      <c r="H192">
        <f t="shared" si="164"/>
        <v>2.2463959999999998</v>
      </c>
      <c r="I192">
        <f t="shared" si="165"/>
        <v>0</v>
      </c>
      <c r="J192">
        <f t="shared" si="166"/>
        <v>1.8737999999999998E-4</v>
      </c>
      <c r="K192">
        <f t="shared" si="167"/>
        <v>3.399289</v>
      </c>
      <c r="P192" s="62"/>
      <c r="Q192" t="s">
        <v>39</v>
      </c>
      <c r="R192">
        <f t="shared" si="168"/>
        <v>0</v>
      </c>
      <c r="S192">
        <f t="shared" si="169"/>
        <v>1.8885000000000001E-4</v>
      </c>
      <c r="U192">
        <f t="shared" si="170"/>
        <v>0</v>
      </c>
      <c r="V192">
        <f t="shared" si="171"/>
        <v>1.8766E-4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0</v>
      </c>
      <c r="J196">
        <f t="shared" ref="J196:J198" si="175">0.2*Z39+(1-0.2)*V39</f>
        <v>2.5999999999999999E-3</v>
      </c>
      <c r="L196">
        <f>0.2*X46+(1-0.2)*T46</f>
        <v>1.9060000000000004E-5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0</v>
      </c>
      <c r="V196">
        <f t="shared" ref="V196:V198" si="179">0.3*Z39+(1-0.3)*V39</f>
        <v>2.5999999999999999E-3</v>
      </c>
      <c r="X196">
        <f>0.3*X46+(1-0.3)*T46</f>
        <v>1.9439999999999997E-5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0</v>
      </c>
      <c r="J197">
        <f t="shared" si="175"/>
        <v>5.0279999999999997E-4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0</v>
      </c>
      <c r="V197">
        <f t="shared" si="179"/>
        <v>5.0279999999999997E-4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1.9060000000000003E-4</v>
      </c>
      <c r="I198">
        <f t="shared" si="174"/>
        <v>0</v>
      </c>
      <c r="J198">
        <f t="shared" si="175"/>
        <v>1.8822000000000001E-4</v>
      </c>
      <c r="P198" s="62"/>
      <c r="Q198" t="s">
        <v>39</v>
      </c>
      <c r="R198">
        <f t="shared" si="176"/>
        <v>0</v>
      </c>
      <c r="S198">
        <f t="shared" si="177"/>
        <v>1.9234999999999999E-4</v>
      </c>
      <c r="U198">
        <f t="shared" si="178"/>
        <v>0</v>
      </c>
      <c r="V198">
        <f t="shared" si="179"/>
        <v>1.8877999999999996E-4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3.1530169999999997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2.5999999999999999E-3</v>
      </c>
      <c r="K203">
        <f>AE39+AA39+W39</f>
        <v>3.3184800000000001</v>
      </c>
      <c r="L203">
        <f>(0.05*(1-0.05)+0.05*(1-0.05))*X46+0.05*0.05*AB46+(1-0.05*(1-0.05)-0.05*(1-0.05)-0.05*0.05)*T46</f>
        <v>1.8669750000000002E-5</v>
      </c>
      <c r="M203">
        <f>AE46+AA46+W46</f>
        <v>8.953443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2.6000000000000003E-3</v>
      </c>
      <c r="X203">
        <f>(0.1*0.9+0.1*0.9)*X46+0.1*0.1*AB46+(1-0.1*0.9-0.1*0.9-0.1*0.1)*T46</f>
        <v>1.9019000000000002E-5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3.2626589999999998</v>
      </c>
      <c r="I204">
        <f t="shared" si="183"/>
        <v>0</v>
      </c>
      <c r="J204">
        <f t="shared" si="184"/>
        <v>5.0279999999999997E-4</v>
      </c>
      <c r="K204">
        <f>AE40+AA40+W40</f>
        <v>3.8594270000000002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0</v>
      </c>
      <c r="V204">
        <f t="shared" si="188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1.8880625E-4</v>
      </c>
      <c r="H205">
        <f t="shared" si="182"/>
        <v>3.3827160000000003</v>
      </c>
      <c r="I205">
        <f t="shared" si="183"/>
        <v>0</v>
      </c>
      <c r="J205">
        <f t="shared" si="184"/>
        <v>1.8767149999999999E-4</v>
      </c>
      <c r="K205">
        <f>AE41+AA41+W41</f>
        <v>5.0681399999999996</v>
      </c>
      <c r="O205" s="66"/>
      <c r="P205" s="62"/>
      <c r="Q205" t="s">
        <v>39</v>
      </c>
      <c r="R205">
        <f t="shared" si="185"/>
        <v>0</v>
      </c>
      <c r="S205">
        <f t="shared" si="186"/>
        <v>1.9042500000000003E-4</v>
      </c>
      <c r="U205">
        <f t="shared" si="187"/>
        <v>0</v>
      </c>
      <c r="V205">
        <f t="shared" si="188"/>
        <v>1.8826600000000003E-4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2.5999999999999999E-3</v>
      </c>
      <c r="L209">
        <f>(0.2*0.8+0.2*0.8)*X46+0.2*0.2*AB46+(1-0.2*0.8-0.2*0.8-0.2*0.2)*T46</f>
        <v>1.9656E-5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2.5999999999999999E-3</v>
      </c>
      <c r="X209">
        <f>(0.3*0.7+0.3*0.7)*X46+0.3*0.3*AB46+(1-0.3*0.7-0.3*0.7-0.3*0.3)*T46</f>
        <v>2.0211E-5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0</v>
      </c>
      <c r="J210">
        <f t="shared" si="192"/>
        <v>5.0279999999999997E-4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0</v>
      </c>
      <c r="V210">
        <f t="shared" si="196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1.9339999999999998E-4</v>
      </c>
      <c r="I211">
        <f t="shared" si="191"/>
        <v>0</v>
      </c>
      <c r="J211">
        <f t="shared" si="192"/>
        <v>1.89524E-4</v>
      </c>
      <c r="O211" s="66"/>
      <c r="P211" s="62"/>
      <c r="Q211" t="s">
        <v>39</v>
      </c>
      <c r="R211">
        <f t="shared" si="193"/>
        <v>0</v>
      </c>
      <c r="S211">
        <f t="shared" si="194"/>
        <v>1.9602500000000001E-4</v>
      </c>
      <c r="U211">
        <f t="shared" si="195"/>
        <v>0</v>
      </c>
      <c r="V211">
        <f t="shared" si="196"/>
        <v>1.90874E-4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4.2379239999999996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2.5999999999999994E-3</v>
      </c>
      <c r="K216">
        <f t="shared" ref="K216:K218" si="202">AI39+AE39+AA39+W39</f>
        <v>4.4370370000000001</v>
      </c>
      <c r="L216">
        <f>3*0.05*(1-0.05)*(1-0.05)*X46+3*0.05*0.05*(1-0.05)*AB46+0.05*0.05*0.05*AF46+(1-3*0.05*(1-0.05)*(1-0.05)-3*0.05*0.05*(1-0.05)-0.05*0.05*0.05)*T46</f>
        <v>1.8840062499999997E-5</v>
      </c>
      <c r="M216">
        <f>AI46+AE46+AA46+W46</f>
        <v>11.700552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2.5999999999999999E-3</v>
      </c>
      <c r="X216">
        <f>3*0.1*(1-0.1)*(1-0.1)*X46+3*0.1*0.1*(1-0.1)*AB46+0.1*0.1*0.1*AF46+(1-3*0.1*(1-0.1)*(1-0.1)-3*0.1*0.1*(1-0.1)-0.1*0.1*0.1)*T46</f>
        <v>1.9323499999999999E-5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4.3968470000000002</v>
      </c>
      <c r="I217">
        <f t="shared" si="200"/>
        <v>0</v>
      </c>
      <c r="J217">
        <f t="shared" si="201"/>
        <v>5.0279999999999997E-4</v>
      </c>
      <c r="K217">
        <f t="shared" si="202"/>
        <v>5.4771710000000002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0</v>
      </c>
      <c r="V217">
        <f t="shared" si="206"/>
        <v>5.0279999999999997E-4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1.8959593749999997E-4</v>
      </c>
      <c r="H218">
        <f t="shared" si="199"/>
        <v>4.5766119999999999</v>
      </c>
      <c r="I218">
        <f t="shared" si="200"/>
        <v>0</v>
      </c>
      <c r="J218">
        <f t="shared" si="201"/>
        <v>1.8797286249999998E-4</v>
      </c>
      <c r="K218">
        <f t="shared" si="202"/>
        <v>6.7170169999999993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1.9184249999999999E-4</v>
      </c>
      <c r="U218">
        <f t="shared" si="205"/>
        <v>0</v>
      </c>
      <c r="V218">
        <f t="shared" si="206"/>
        <v>1.8890489999999997E-4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2.5999999999999999E-3</v>
      </c>
      <c r="L222">
        <f>3*0.2*(1-0.2)*(1-0.2)*X46+3*0.2*0.2*(1-0.2)*AB46+0.2*0.2*0.2*AF46+(1-3*0.2*(1-0.2)*(1-0.2)-3*0.2*0.2*(1-0.2)-0.2*0.2*0.2)*T46</f>
        <v>2.014E-5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2.5999999999999999E-3</v>
      </c>
      <c r="X222">
        <f>3*0.3*(1-0.3)*(1-0.3)*X46+3*0.3*0.3*(1-0.3)*AB46+0.3*0.3*0.3*AF46+(1-3*0.3*(1-0.3)*(1-0.3)-3*0.3*0.3*(1-0.3)-0.3*0.3*0.3)*T46</f>
        <v>2.0788499999999999E-5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0</v>
      </c>
      <c r="J223">
        <f t="shared" si="210"/>
        <v>5.0279999999999997E-4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0</v>
      </c>
      <c r="V223">
        <f t="shared" si="214"/>
        <v>5.0279999999999997E-4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1.9564000000000002E-4</v>
      </c>
      <c r="I224">
        <f t="shared" si="209"/>
        <v>0</v>
      </c>
      <c r="J224">
        <f t="shared" si="210"/>
        <v>1.9090719999999999E-4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1.9859750000000002E-4</v>
      </c>
      <c r="U224">
        <f t="shared" si="213"/>
        <v>0</v>
      </c>
      <c r="V224">
        <f t="shared" si="214"/>
        <v>1.9302830000000003E-4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2.1922619999999999</v>
      </c>
      <c r="I229">
        <f t="shared" ref="I229:I231" si="218">0.05*G59+(1-0.05)*C59</f>
        <v>0</v>
      </c>
      <c r="J229">
        <f t="shared" ref="J229:J231" si="219">0.05*H59+(1-0.05)*D59</f>
        <v>2.5999999999999999E-3</v>
      </c>
      <c r="K229">
        <f t="shared" ref="K229:K231" si="220">I59+E59</f>
        <v>2.1709640000000001</v>
      </c>
      <c r="L229">
        <f>0.05*G66+(1-0.05)*B66</f>
        <v>3.1315499999999997E-4</v>
      </c>
      <c r="M229">
        <f>I66+E66</f>
        <v>5.9836809999999998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0</v>
      </c>
      <c r="V229">
        <f t="shared" ref="V229:V231" si="224">0.1*H59+(1-0.1)*D59</f>
        <v>2.5999999999999999E-3</v>
      </c>
      <c r="X229">
        <f>0.1*G66+(1-0.1)*B66</f>
        <v>3.1420999999999999E-4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2.19442</v>
      </c>
      <c r="I230">
        <f t="shared" si="218"/>
        <v>0</v>
      </c>
      <c r="J230">
        <f t="shared" si="219"/>
        <v>1.2949999999999999E-3</v>
      </c>
      <c r="K230">
        <f t="shared" si="220"/>
        <v>2.6212910000000003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0</v>
      </c>
      <c r="V230">
        <f t="shared" si="224"/>
        <v>1.2899999999999999E-3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7.9830000000000005E-4</v>
      </c>
      <c r="H231">
        <f t="shared" si="217"/>
        <v>2.2926869999999999</v>
      </c>
      <c r="I231">
        <f t="shared" si="218"/>
        <v>0</v>
      </c>
      <c r="J231">
        <f t="shared" si="219"/>
        <v>7.9518500000000001E-4</v>
      </c>
      <c r="K231">
        <f t="shared" si="220"/>
        <v>3.5241389999999999</v>
      </c>
      <c r="P231" s="62"/>
      <c r="Q231" t="s">
        <v>39</v>
      </c>
      <c r="R231">
        <f t="shared" si="221"/>
        <v>0</v>
      </c>
      <c r="S231">
        <f t="shared" si="222"/>
        <v>8.0130000000000002E-4</v>
      </c>
      <c r="U231">
        <f t="shared" si="223"/>
        <v>0</v>
      </c>
      <c r="V231">
        <f t="shared" si="224"/>
        <v>7.9507000000000004E-4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0</v>
      </c>
      <c r="J235">
        <f t="shared" ref="J235:J237" si="228">0.2*H59+(1-0.2)*D59</f>
        <v>2.5999999999999999E-3</v>
      </c>
      <c r="L235">
        <f>0.2*G66+(1-0.2)*B66</f>
        <v>3.1632000000000003E-4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0</v>
      </c>
      <c r="V235">
        <f t="shared" ref="V235:V237" si="232">0.3*H59+(1-0.3)*D59</f>
        <v>2.5999999999999999E-3</v>
      </c>
      <c r="X235">
        <f>0.3*G66+(1-0.3)*B66</f>
        <v>3.1842999999999997E-4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0</v>
      </c>
      <c r="J236">
        <f t="shared" si="228"/>
        <v>1.2799999999999999E-3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0</v>
      </c>
      <c r="V236">
        <f t="shared" si="232"/>
        <v>1.2699999999999999E-3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8.0730000000000005E-4</v>
      </c>
      <c r="I237">
        <f t="shared" si="227"/>
        <v>0</v>
      </c>
      <c r="J237">
        <f t="shared" si="228"/>
        <v>7.9484E-4</v>
      </c>
      <c r="P237" s="62"/>
      <c r="Q237" t="s">
        <v>39</v>
      </c>
      <c r="R237">
        <f t="shared" si="229"/>
        <v>0</v>
      </c>
      <c r="S237">
        <f t="shared" si="230"/>
        <v>8.1329999999999998E-4</v>
      </c>
      <c r="U237">
        <f t="shared" si="231"/>
        <v>0</v>
      </c>
      <c r="V237">
        <f t="shared" si="232"/>
        <v>7.9460999999999996E-4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3.2587169999999999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2.5999999999999999E-3</v>
      </c>
      <c r="K242">
        <f t="shared" ref="K242:K244" si="238">M59+I59+E59</f>
        <v>3.2429040000000002</v>
      </c>
      <c r="L242">
        <f>(0.05*(1-0.05)+0.05*(1-0.05))*G66+0.05*0.05*J66+(1-0.05*(1-0.05)-0.05*(1-0.05)-0.05*0.05)*B66</f>
        <v>3.14214E-4</v>
      </c>
      <c r="M242">
        <f>M66+I66+E66</f>
        <v>8.9734999999999996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2.6000000000000003E-3</v>
      </c>
      <c r="X242">
        <f>(0.1*0.9+0.1*0.9)*G66+0.1*0.1*J66+(1-0.1*0.9-0.1*0.9-0.1*0.1)*B66</f>
        <v>3.1633600000000007E-4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3.2859669999999999</v>
      </c>
      <c r="I243">
        <f t="shared" si="236"/>
        <v>0</v>
      </c>
      <c r="J243">
        <f t="shared" si="237"/>
        <v>1.2902499999999999E-3</v>
      </c>
      <c r="K243">
        <f t="shared" si="238"/>
        <v>3.9153989999999999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0</v>
      </c>
      <c r="V243">
        <f t="shared" si="242"/>
        <v>1.281E-3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8.0121575000000002E-4</v>
      </c>
      <c r="H244">
        <f t="shared" si="235"/>
        <v>3.4286329999999996</v>
      </c>
      <c r="I244">
        <f t="shared" si="236"/>
        <v>0</v>
      </c>
      <c r="J244">
        <f t="shared" si="237"/>
        <v>7.9509025000000012E-4</v>
      </c>
      <c r="K244">
        <f t="shared" si="238"/>
        <v>5.2342779999999998</v>
      </c>
      <c r="O244" s="66"/>
      <c r="P244" s="62"/>
      <c r="Q244" t="s">
        <v>39</v>
      </c>
      <c r="R244">
        <f t="shared" si="239"/>
        <v>0</v>
      </c>
      <c r="S244">
        <f t="shared" si="240"/>
        <v>8.0696300000000006E-4</v>
      </c>
      <c r="U244">
        <f t="shared" si="241"/>
        <v>0</v>
      </c>
      <c r="V244">
        <f t="shared" si="242"/>
        <v>7.9492100000000008E-4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2.5999999999999999E-3</v>
      </c>
      <c r="L248">
        <f>(0.2*0.8+0.2*0.8)*G66+0.2*0.2*J66+(1-0.2*0.8-0.2*0.8-0.2*0.2)*B66</f>
        <v>3.20604E-4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2.5999999999999999E-3</v>
      </c>
      <c r="X248">
        <f>(0.3*0.7+0.3*0.7)*G66+0.3*0.3*J66+(1-0.3*0.7-0.3*0.7-0.3*0.3)*B66</f>
        <v>3.2490399999999999E-4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0</v>
      </c>
      <c r="J249">
        <f t="shared" si="246"/>
        <v>1.2639999999999999E-3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0</v>
      </c>
      <c r="V249">
        <f t="shared" si="250"/>
        <v>1.2490000000000001E-3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8.1795200000000005E-4</v>
      </c>
      <c r="I250">
        <f t="shared" si="245"/>
        <v>0</v>
      </c>
      <c r="J250">
        <f t="shared" si="246"/>
        <v>7.9470400000000003E-4</v>
      </c>
      <c r="O250" s="66"/>
      <c r="P250" s="62"/>
      <c r="Q250" t="s">
        <v>39</v>
      </c>
      <c r="R250">
        <f t="shared" si="247"/>
        <v>0</v>
      </c>
      <c r="S250">
        <f t="shared" si="248"/>
        <v>8.2826700000000004E-4</v>
      </c>
      <c r="U250">
        <f t="shared" si="249"/>
        <v>0</v>
      </c>
      <c r="V250">
        <f t="shared" si="250"/>
        <v>7.9464900000000003E-4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4.4877269999999996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2.5999999999999994E-3</v>
      </c>
      <c r="K255">
        <f t="shared" ref="K255:K257" si="256">Q59+M59+I59+E59</f>
        <v>4.3656700000000006</v>
      </c>
      <c r="L255">
        <f>3*0.05*(1-0.05)*(1-0.05)*G66+3*0.05*0.05*(1-0.05)*J66+0.05*0.05*0.05*N66+(1-3*0.05*(1-0.05)*(1-0.05)-3*0.05*0.05*(1-0.05)-0.05*0.05*0.05)*B66</f>
        <v>3.1527551249999996E-4</v>
      </c>
      <c r="M255">
        <f>Q66+M66+I66+E66</f>
        <v>11.797305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2.5999999999999999E-3</v>
      </c>
      <c r="X255">
        <f>3*0.1*(1-0.1)*(1-0.1)*G66+3*0.1*0.1*(1-0.1)*J66+0.1*0.1*0.1*N66+(1-3*0.1*(1-0.1)*(1-0.1)-3*0.1*0.1*(1-0.1)-0.1*0.1*0.1)*B66</f>
        <v>3.1846609999999998E-4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4.6522950000000005</v>
      </c>
      <c r="I256">
        <f t="shared" si="254"/>
        <v>0</v>
      </c>
      <c r="J256">
        <f t="shared" si="255"/>
        <v>1.2857499999999998E-3</v>
      </c>
      <c r="K256">
        <f t="shared" si="256"/>
        <v>5.2261160000000002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0</v>
      </c>
      <c r="V256">
        <f t="shared" si="260"/>
        <v>1.2729999999999998E-3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8.0404817499999987E-4</v>
      </c>
      <c r="H257">
        <f t="shared" si="253"/>
        <v>4.7032629999999997</v>
      </c>
      <c r="I257">
        <f t="shared" si="254"/>
        <v>0</v>
      </c>
      <c r="J257">
        <f t="shared" si="255"/>
        <v>7.9501531249999988E-4</v>
      </c>
      <c r="K257">
        <f t="shared" si="256"/>
        <v>6.9607130000000002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8.1229640000000003E-4</v>
      </c>
      <c r="U257">
        <f t="shared" si="259"/>
        <v>0</v>
      </c>
      <c r="V257">
        <f t="shared" si="260"/>
        <v>7.9484949999999999E-4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2.5999999999999999E-3</v>
      </c>
      <c r="L261">
        <f>3*0.2*(1-0.2)*(1-0.2)*G66+3*0.2*0.2*(1-0.2)*J66+0.2*0.2*0.2*N66+(1-3*0.2*(1-0.2)*(1-0.2)-3*0.2*0.2*(1-0.2)-0.2*0.2*0.2)*B66</f>
        <v>3.248568E-4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2.5999999999999999E-3</v>
      </c>
      <c r="X261">
        <f>3*0.3*(1-0.3)*(1-0.3)*G66+3*0.3*0.3*(1-0.3)*J66+0.3*0.3*0.3*N66+(1-3*0.3*(1-0.3)*(1-0.3)-3*0.3*0.3*(1-0.3)-0.3*0.3*0.3)*B66</f>
        <v>3.312007E-4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0</v>
      </c>
      <c r="J262">
        <f t="shared" si="264"/>
        <v>1.2519999999999999E-3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0</v>
      </c>
      <c r="V262">
        <f t="shared" si="268"/>
        <v>1.237E-3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8.2731519999999998E-4</v>
      </c>
      <c r="I263">
        <f t="shared" si="263"/>
        <v>0</v>
      </c>
      <c r="J263">
        <f t="shared" si="264"/>
        <v>7.9486399999999994E-4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8.404008000000001E-4</v>
      </c>
      <c r="U263">
        <f t="shared" si="267"/>
        <v>0</v>
      </c>
      <c r="V263">
        <f t="shared" si="268"/>
        <v>7.9532250000000006E-4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F362-2CDB-4705-98F7-50C9D5711F68}">
  <dimension ref="A1:AI263"/>
  <sheetViews>
    <sheetView zoomScale="40" zoomScaleNormal="40" workbookViewId="0">
      <selection activeCell="C54" sqref="C54:D54"/>
    </sheetView>
  </sheetViews>
  <sheetFormatPr defaultColWidth="9" defaultRowHeight="14.4" x14ac:dyDescent="0.25"/>
  <cols>
    <col min="2" max="2" width="13.6640625" customWidth="1"/>
    <col min="4" max="4" width="14.88671875" customWidth="1"/>
    <col min="5" max="5" width="10.109375" customWidth="1"/>
    <col min="6" max="6" width="14.33203125" customWidth="1"/>
    <col min="7" max="7" width="12.5546875" customWidth="1"/>
    <col min="8" max="8" width="13.21875" customWidth="1"/>
    <col min="9" max="9" width="12.44140625" customWidth="1"/>
    <col min="10" max="10" width="12.88671875" customWidth="1"/>
    <col min="11" max="11" width="12.33203125" customWidth="1"/>
    <col min="12" max="12" width="11.5546875" customWidth="1"/>
    <col min="14" max="14" width="12.33203125" customWidth="1"/>
    <col min="15" max="15" width="13.21875" customWidth="1"/>
    <col min="19" max="19" width="12.21875" customWidth="1"/>
    <col min="20" max="20" width="13.44140625" customWidth="1"/>
    <col min="23" max="23" width="13.33203125" customWidth="1"/>
    <col min="24" max="24" width="14.33203125" customWidth="1"/>
    <col min="27" max="27" width="13.44140625" customWidth="1"/>
    <col min="28" max="28" width="12.109375" customWidth="1"/>
    <col min="29" max="29" width="16.77734375" customWidth="1"/>
    <col min="32" max="32" width="12.6640625" customWidth="1"/>
    <col min="33" max="33" width="12" customWidth="1"/>
    <col min="37" max="37" width="12.88671875" customWidth="1"/>
    <col min="41" max="41" width="15.5546875" customWidth="1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70</v>
      </c>
      <c r="C9" s="70"/>
      <c r="D9" s="70"/>
      <c r="E9" s="70"/>
      <c r="F9" s="70" t="s">
        <v>71</v>
      </c>
      <c r="G9" s="70"/>
      <c r="H9" s="70"/>
      <c r="I9" s="70"/>
      <c r="J9" s="70" t="s">
        <v>72</v>
      </c>
      <c r="K9" s="70"/>
      <c r="L9" s="70"/>
      <c r="M9" s="70"/>
      <c r="N9" s="73" t="s">
        <v>73</v>
      </c>
      <c r="O9" s="73"/>
      <c r="P9" s="73"/>
      <c r="Q9" s="73"/>
      <c r="S9" s="63" t="s">
        <v>12</v>
      </c>
      <c r="T9" s="70" t="s">
        <v>70</v>
      </c>
      <c r="U9" s="70"/>
      <c r="V9" s="70"/>
      <c r="W9" s="70"/>
      <c r="X9" s="70" t="s">
        <v>71</v>
      </c>
      <c r="Y9" s="70"/>
      <c r="Z9" s="70"/>
      <c r="AA9" s="70"/>
      <c r="AB9" s="70" t="s">
        <v>72</v>
      </c>
      <c r="AC9" s="70"/>
      <c r="AD9" s="70"/>
      <c r="AE9" s="70"/>
      <c r="AF9" s="73" t="s">
        <v>73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1.069796</v>
      </c>
      <c r="F11" t="s">
        <v>20</v>
      </c>
      <c r="G11">
        <v>0</v>
      </c>
      <c r="H11">
        <v>2.5999999999999999E-3</v>
      </c>
      <c r="I11">
        <v>1.1086309999999999</v>
      </c>
      <c r="J11" t="s">
        <v>20</v>
      </c>
      <c r="K11">
        <v>0</v>
      </c>
      <c r="L11">
        <v>2.5999999999999999E-3</v>
      </c>
      <c r="M11">
        <v>1.0883050000000001</v>
      </c>
      <c r="N11" s="32" t="s">
        <v>20</v>
      </c>
      <c r="O11" s="32">
        <v>0</v>
      </c>
      <c r="P11" s="32">
        <v>2.5999999999999999E-3</v>
      </c>
      <c r="Q11" s="32">
        <v>1.3546530000000001</v>
      </c>
      <c r="S11" s="63"/>
      <c r="T11" t="s">
        <v>20</v>
      </c>
      <c r="U11">
        <v>0</v>
      </c>
      <c r="V11">
        <v>2.5999999999999999E-3</v>
      </c>
      <c r="W11">
        <v>0.96533599999999997</v>
      </c>
      <c r="X11" t="s">
        <v>20</v>
      </c>
      <c r="Y11">
        <v>0</v>
      </c>
      <c r="Z11">
        <v>2.5999999999999999E-3</v>
      </c>
      <c r="AA11">
        <v>0.97294700000000001</v>
      </c>
      <c r="AB11" t="s">
        <v>20</v>
      </c>
      <c r="AC11">
        <v>0</v>
      </c>
      <c r="AD11">
        <v>2.5999999999999999E-3</v>
      </c>
      <c r="AE11">
        <v>1.0652779999999999</v>
      </c>
      <c r="AF11" s="32" t="s">
        <v>20</v>
      </c>
      <c r="AG11" s="32">
        <v>0</v>
      </c>
      <c r="AH11" s="32">
        <v>2.5999999999999999E-3</v>
      </c>
      <c r="AI11" s="32">
        <v>1.096422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1.1231100000000001</v>
      </c>
      <c r="F12" t="s">
        <v>21</v>
      </c>
      <c r="G12">
        <v>0</v>
      </c>
      <c r="H12">
        <v>1.579E-5</v>
      </c>
      <c r="I12">
        <v>1.1383049999999999</v>
      </c>
      <c r="J12" t="s">
        <v>21</v>
      </c>
      <c r="K12">
        <v>0</v>
      </c>
      <c r="L12">
        <v>1.579E-5</v>
      </c>
      <c r="M12">
        <v>1.1511910000000001</v>
      </c>
      <c r="N12" s="32" t="s">
        <v>21</v>
      </c>
      <c r="O12" s="32">
        <v>0</v>
      </c>
      <c r="P12" s="32">
        <v>1.579E-5</v>
      </c>
      <c r="Q12" s="32">
        <v>1.150153</v>
      </c>
      <c r="S12" s="63"/>
      <c r="T12" t="s">
        <v>21</v>
      </c>
      <c r="U12">
        <v>0</v>
      </c>
      <c r="V12">
        <v>6.4850000000000004E-5</v>
      </c>
      <c r="W12">
        <v>1.1066959999999999</v>
      </c>
      <c r="X12" t="s">
        <v>21</v>
      </c>
      <c r="Y12">
        <v>0</v>
      </c>
      <c r="Z12">
        <v>6.4850000000000004E-5</v>
      </c>
      <c r="AA12">
        <v>1.0911770000000001</v>
      </c>
      <c r="AB12" t="s">
        <v>21</v>
      </c>
      <c r="AC12">
        <v>0</v>
      </c>
      <c r="AD12">
        <v>6.4850000000000004E-5</v>
      </c>
      <c r="AE12">
        <v>1.13384</v>
      </c>
      <c r="AF12" s="32" t="s">
        <v>21</v>
      </c>
      <c r="AG12" s="32">
        <v>0</v>
      </c>
      <c r="AH12" s="32">
        <v>6.4850000000000004E-5</v>
      </c>
      <c r="AI12" s="32">
        <v>1.1296759999999999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1.1530339999999999</v>
      </c>
      <c r="F13" t="s">
        <v>22</v>
      </c>
      <c r="G13">
        <v>0</v>
      </c>
      <c r="H13">
        <v>2.4530000000000001E-7</v>
      </c>
      <c r="I13">
        <v>1.2102390000000001</v>
      </c>
      <c r="J13" t="s">
        <v>22</v>
      </c>
      <c r="K13">
        <v>0</v>
      </c>
      <c r="L13">
        <v>3.094E-7</v>
      </c>
      <c r="M13">
        <v>1.1505879999999999</v>
      </c>
      <c r="N13" s="32" t="s">
        <v>22</v>
      </c>
      <c r="O13" s="32">
        <v>0</v>
      </c>
      <c r="P13" s="32">
        <v>3.791E-7</v>
      </c>
      <c r="Q13" s="32">
        <v>1.208936</v>
      </c>
      <c r="S13" s="63"/>
      <c r="T13" t="s">
        <v>22</v>
      </c>
      <c r="U13">
        <v>0</v>
      </c>
      <c r="V13">
        <v>4.8799999999999999E-6</v>
      </c>
      <c r="W13">
        <v>1.1675660000000001</v>
      </c>
      <c r="X13" t="s">
        <v>22</v>
      </c>
      <c r="Y13">
        <v>0</v>
      </c>
      <c r="Z13">
        <v>5.7760000000000003E-6</v>
      </c>
      <c r="AA13">
        <v>1.1593910000000001</v>
      </c>
      <c r="AB13" t="s">
        <v>22</v>
      </c>
      <c r="AC13">
        <v>0</v>
      </c>
      <c r="AD13">
        <v>4.8799999999999999E-6</v>
      </c>
      <c r="AE13">
        <v>1.1964509999999999</v>
      </c>
      <c r="AF13" s="32" t="s">
        <v>22</v>
      </c>
      <c r="AG13" s="32">
        <v>0</v>
      </c>
      <c r="AH13" s="32">
        <v>4.8799999999999999E-6</v>
      </c>
      <c r="AI13" s="32">
        <v>1.1888069999999999</v>
      </c>
    </row>
    <row r="14" spans="1:35" x14ac:dyDescent="0.25">
      <c r="N14" s="32"/>
      <c r="O14" s="32"/>
      <c r="P14" s="32"/>
      <c r="Q14" s="32"/>
      <c r="AF14" s="32"/>
      <c r="AG14" s="32"/>
      <c r="AH14" s="32"/>
      <c r="AI14" s="32"/>
    </row>
    <row r="15" spans="1:35" x14ac:dyDescent="0.25">
      <c r="N15" s="32"/>
      <c r="O15" s="32"/>
      <c r="P15" s="32"/>
      <c r="Q15" s="32"/>
      <c r="AF15" s="32"/>
      <c r="AG15" s="32"/>
      <c r="AH15" s="32"/>
      <c r="AI15" s="32"/>
    </row>
    <row r="16" spans="1:35" x14ac:dyDescent="0.25">
      <c r="A16" s="64" t="s">
        <v>23</v>
      </c>
      <c r="B16" s="70" t="s">
        <v>70</v>
      </c>
      <c r="C16" s="70"/>
      <c r="D16" s="70"/>
      <c r="E16" s="70"/>
      <c r="F16" s="70" t="s">
        <v>71</v>
      </c>
      <c r="G16" s="70"/>
      <c r="H16" s="70"/>
      <c r="I16" s="70"/>
      <c r="J16" s="70" t="s">
        <v>72</v>
      </c>
      <c r="K16" s="70"/>
      <c r="L16" s="70"/>
      <c r="M16" s="70"/>
      <c r="N16" s="73" t="s">
        <v>73</v>
      </c>
      <c r="O16" s="73"/>
      <c r="P16" s="73"/>
      <c r="Q16" s="73"/>
      <c r="S16" s="64" t="s">
        <v>23</v>
      </c>
      <c r="T16" s="70" t="s">
        <v>70</v>
      </c>
      <c r="U16" s="70"/>
      <c r="V16" s="70"/>
      <c r="W16" s="70"/>
      <c r="X16" s="70" t="s">
        <v>71</v>
      </c>
      <c r="Y16" s="70"/>
      <c r="Z16" s="70"/>
      <c r="AA16" s="70"/>
      <c r="AB16" s="70" t="s">
        <v>72</v>
      </c>
      <c r="AC16" s="70"/>
      <c r="AD16" s="70"/>
      <c r="AE16" s="70"/>
      <c r="AF16" s="73" t="s">
        <v>73</v>
      </c>
      <c r="AG16" s="73"/>
      <c r="AH16" s="73"/>
      <c r="AI16" s="73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32"/>
      <c r="O17" s="32" t="s">
        <v>17</v>
      </c>
      <c r="P17" s="32" t="s">
        <v>18</v>
      </c>
      <c r="Q17" s="32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32"/>
      <c r="AG17" s="32" t="s">
        <v>17</v>
      </c>
      <c r="AH17" s="32" t="s">
        <v>18</v>
      </c>
      <c r="AI17" s="32" t="s">
        <v>19</v>
      </c>
    </row>
    <row r="18" spans="1:35" x14ac:dyDescent="0.25">
      <c r="A18" s="64"/>
      <c r="B18" t="s">
        <v>20</v>
      </c>
      <c r="C18">
        <v>0</v>
      </c>
      <c r="D18">
        <v>2.5999999999999999E-3</v>
      </c>
      <c r="E18">
        <v>1.4274070000000001</v>
      </c>
      <c r="F18" t="s">
        <v>20</v>
      </c>
      <c r="G18">
        <v>0</v>
      </c>
      <c r="H18">
        <v>2.5999999999999999E-3</v>
      </c>
      <c r="I18">
        <v>1.3585560000000001</v>
      </c>
      <c r="J18" t="s">
        <v>20</v>
      </c>
      <c r="K18">
        <v>0</v>
      </c>
      <c r="L18">
        <v>2.5999999999999999E-3</v>
      </c>
      <c r="M18">
        <v>1.0489409999999999</v>
      </c>
      <c r="N18" s="32" t="s">
        <v>20</v>
      </c>
      <c r="O18" s="32">
        <v>0</v>
      </c>
      <c r="P18" s="32">
        <v>2.5999999999999999E-3</v>
      </c>
      <c r="Q18" s="32">
        <v>1.1678059999999999</v>
      </c>
      <c r="S18" s="64"/>
      <c r="T18" t="s">
        <v>20</v>
      </c>
      <c r="U18">
        <v>0</v>
      </c>
      <c r="V18">
        <v>2.5999999999999999E-3</v>
      </c>
      <c r="W18">
        <v>1.473684</v>
      </c>
      <c r="X18" t="s">
        <v>20</v>
      </c>
      <c r="Y18">
        <v>0</v>
      </c>
      <c r="Z18">
        <v>2.5999999999999999E-3</v>
      </c>
      <c r="AA18">
        <v>1.364036</v>
      </c>
      <c r="AB18" t="s">
        <v>20</v>
      </c>
      <c r="AC18">
        <v>0</v>
      </c>
      <c r="AD18">
        <v>2.5999999999999999E-3</v>
      </c>
      <c r="AE18">
        <v>1.193962</v>
      </c>
      <c r="AF18" s="32" t="s">
        <v>20</v>
      </c>
      <c r="AG18" s="32">
        <v>0</v>
      </c>
      <c r="AH18" s="32">
        <v>2.5999999999999999E-3</v>
      </c>
      <c r="AI18" s="32">
        <v>1.2390559999999999</v>
      </c>
    </row>
    <row r="19" spans="1:35" x14ac:dyDescent="0.25">
      <c r="A19" s="64"/>
      <c r="B19" t="s">
        <v>21</v>
      </c>
      <c r="C19">
        <v>0</v>
      </c>
      <c r="D19">
        <v>1.579E-5</v>
      </c>
      <c r="E19">
        <v>2.0545779999999998</v>
      </c>
      <c r="F19" t="s">
        <v>21</v>
      </c>
      <c r="G19">
        <v>0</v>
      </c>
      <c r="H19">
        <v>1.579E-5</v>
      </c>
      <c r="I19">
        <v>2.066322</v>
      </c>
      <c r="J19" t="s">
        <v>21</v>
      </c>
      <c r="K19">
        <v>0</v>
      </c>
      <c r="L19">
        <v>1.579E-5</v>
      </c>
      <c r="M19">
        <v>2.0823589999999998</v>
      </c>
      <c r="N19" s="32" t="s">
        <v>21</v>
      </c>
      <c r="O19" s="32">
        <v>0</v>
      </c>
      <c r="P19" s="32">
        <v>1.579E-5</v>
      </c>
      <c r="Q19" s="32">
        <v>2.0773779999999999</v>
      </c>
      <c r="S19" s="64"/>
      <c r="T19" t="s">
        <v>21</v>
      </c>
      <c r="U19">
        <v>0</v>
      </c>
      <c r="V19">
        <v>6.4850000000000004E-5</v>
      </c>
      <c r="W19">
        <v>2.08474</v>
      </c>
      <c r="X19" t="s">
        <v>21</v>
      </c>
      <c r="Y19">
        <v>0</v>
      </c>
      <c r="Z19">
        <v>6.4850000000000004E-5</v>
      </c>
      <c r="AA19">
        <v>2.0751849999999998</v>
      </c>
      <c r="AB19" t="s">
        <v>21</v>
      </c>
      <c r="AC19">
        <v>0</v>
      </c>
      <c r="AD19">
        <v>6.4850000000000004E-5</v>
      </c>
      <c r="AE19">
        <v>2.0861079999999999</v>
      </c>
      <c r="AF19" s="32" t="s">
        <v>21</v>
      </c>
      <c r="AG19" s="32">
        <v>0</v>
      </c>
      <c r="AH19" s="32">
        <v>6.4850000000000004E-5</v>
      </c>
      <c r="AI19" s="32">
        <v>2.1737959999999998</v>
      </c>
    </row>
    <row r="20" spans="1:35" x14ac:dyDescent="0.25">
      <c r="A20" s="64"/>
      <c r="B20" t="s">
        <v>22</v>
      </c>
      <c r="C20">
        <v>0</v>
      </c>
      <c r="D20">
        <v>1.9219999999999999E-7</v>
      </c>
      <c r="E20">
        <v>3.2083349999999999</v>
      </c>
      <c r="F20" t="s">
        <v>22</v>
      </c>
      <c r="G20">
        <v>0</v>
      </c>
      <c r="H20">
        <v>1.9219999999999999E-7</v>
      </c>
      <c r="I20">
        <v>3.333847</v>
      </c>
      <c r="J20" t="s">
        <v>22</v>
      </c>
      <c r="K20">
        <v>0</v>
      </c>
      <c r="L20">
        <v>1.9219999999999999E-7</v>
      </c>
      <c r="M20">
        <v>3.276106</v>
      </c>
      <c r="N20" s="32" t="s">
        <v>22</v>
      </c>
      <c r="O20" s="32">
        <v>0</v>
      </c>
      <c r="P20" s="32">
        <v>1.9219999999999999E-7</v>
      </c>
      <c r="Q20" s="32">
        <v>3.4895719999999999</v>
      </c>
      <c r="S20" s="64"/>
      <c r="T20" t="s">
        <v>22</v>
      </c>
      <c r="U20">
        <v>0</v>
      </c>
      <c r="V20">
        <v>4.8799999999999999E-6</v>
      </c>
      <c r="W20">
        <v>3.2293769999999999</v>
      </c>
      <c r="X20" t="s">
        <v>22</v>
      </c>
      <c r="Y20">
        <v>0</v>
      </c>
      <c r="Z20">
        <v>4.8799999999999999E-6</v>
      </c>
      <c r="AA20">
        <v>3.6947329999999998</v>
      </c>
      <c r="AB20" t="s">
        <v>22</v>
      </c>
      <c r="AC20">
        <v>0</v>
      </c>
      <c r="AD20">
        <v>4.8799999999999999E-6</v>
      </c>
      <c r="AE20">
        <v>3.730051</v>
      </c>
      <c r="AF20" s="32" t="s">
        <v>22</v>
      </c>
      <c r="AG20" s="32">
        <v>0</v>
      </c>
      <c r="AH20" s="32">
        <v>4.8799999999999999E-6</v>
      </c>
      <c r="AI20" s="32">
        <v>3.770594</v>
      </c>
    </row>
    <row r="21" spans="1:35" x14ac:dyDescent="0.25">
      <c r="N21" s="32"/>
      <c r="O21" s="32"/>
      <c r="P21" s="32"/>
      <c r="Q21" s="32"/>
      <c r="AF21" s="32"/>
      <c r="AG21" s="32"/>
      <c r="AH21" s="32"/>
      <c r="AI21" s="32"/>
    </row>
    <row r="22" spans="1:35" x14ac:dyDescent="0.25">
      <c r="N22" s="32"/>
      <c r="O22" s="32"/>
      <c r="P22" s="32"/>
      <c r="Q22" s="32"/>
      <c r="AF22" s="32"/>
      <c r="AG22" s="32"/>
      <c r="AH22" s="32"/>
      <c r="AI22" s="32"/>
    </row>
    <row r="23" spans="1:35" x14ac:dyDescent="0.25">
      <c r="A23" s="65" t="s">
        <v>24</v>
      </c>
      <c r="B23" s="70" t="s">
        <v>70</v>
      </c>
      <c r="C23" s="70"/>
      <c r="D23" s="70"/>
      <c r="E23" s="70"/>
      <c r="F23" s="70" t="s">
        <v>71</v>
      </c>
      <c r="G23" s="70"/>
      <c r="H23" s="70"/>
      <c r="I23" s="70"/>
      <c r="J23" s="70" t="s">
        <v>72</v>
      </c>
      <c r="K23" s="70"/>
      <c r="L23" s="70"/>
      <c r="M23" s="70"/>
      <c r="N23" s="73" t="s">
        <v>73</v>
      </c>
      <c r="O23" s="73"/>
      <c r="P23" s="73"/>
      <c r="Q23" s="73"/>
      <c r="S23" s="65" t="s">
        <v>24</v>
      </c>
      <c r="T23" s="70" t="s">
        <v>70</v>
      </c>
      <c r="U23" s="70"/>
      <c r="V23" s="70"/>
      <c r="W23" s="70"/>
      <c r="X23" s="70" t="s">
        <v>71</v>
      </c>
      <c r="Y23" s="70"/>
      <c r="Z23" s="70"/>
      <c r="AA23" s="70"/>
      <c r="AB23" s="70" t="s">
        <v>72</v>
      </c>
      <c r="AC23" s="70"/>
      <c r="AD23" s="70"/>
      <c r="AE23" s="70"/>
      <c r="AF23" s="73" t="s">
        <v>73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ht="21" customHeight="1" x14ac:dyDescent="0.25">
      <c r="A25" s="65"/>
      <c r="B25" s="5">
        <v>0</v>
      </c>
      <c r="C25" s="5"/>
      <c r="D25" s="5"/>
      <c r="E25">
        <v>3.4096850000000001</v>
      </c>
      <c r="F25" s="5">
        <v>0</v>
      </c>
      <c r="G25" s="5"/>
      <c r="H25" s="5"/>
      <c r="I25">
        <v>2.9909140000000001</v>
      </c>
      <c r="J25" s="27">
        <v>0</v>
      </c>
      <c r="K25" s="27"/>
      <c r="L25" s="27"/>
      <c r="M25">
        <v>3.3148810000000002</v>
      </c>
      <c r="N25" s="33">
        <v>0</v>
      </c>
      <c r="O25" s="33"/>
      <c r="P25" s="33"/>
      <c r="Q25" s="32">
        <v>3.2419060000000002</v>
      </c>
      <c r="S25" s="65"/>
      <c r="T25" s="5">
        <v>0</v>
      </c>
      <c r="U25" s="5"/>
      <c r="V25" s="5"/>
      <c r="W25">
        <v>3.0052430000000001</v>
      </c>
      <c r="X25" s="5">
        <v>0</v>
      </c>
      <c r="Y25" s="5"/>
      <c r="Z25" s="5"/>
      <c r="AA25">
        <v>2.9091049999999998</v>
      </c>
      <c r="AB25" s="5">
        <v>0</v>
      </c>
      <c r="AC25" s="5"/>
      <c r="AD25" s="5"/>
      <c r="AE25">
        <v>2.9927100000000002</v>
      </c>
      <c r="AF25" s="33">
        <v>0</v>
      </c>
      <c r="AG25" s="33"/>
      <c r="AH25" s="33"/>
      <c r="AI25" s="32">
        <v>3.0009649999999999</v>
      </c>
    </row>
    <row r="26" spans="1:35" x14ac:dyDescent="0.25">
      <c r="N26" s="32"/>
      <c r="O26" s="32"/>
      <c r="P26" s="32"/>
      <c r="Q26" s="32"/>
      <c r="AF26" s="32"/>
      <c r="AG26" s="32"/>
      <c r="AH26" s="32"/>
      <c r="AI26" s="32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34"/>
      <c r="O27" s="34"/>
      <c r="P27" s="34"/>
      <c r="Q27" s="34"/>
      <c r="R27" s="7"/>
      <c r="S27" s="7"/>
      <c r="T27" s="7"/>
      <c r="AF27" s="32"/>
      <c r="AG27" s="32"/>
      <c r="AH27" s="32"/>
      <c r="AI27" s="32"/>
    </row>
    <row r="28" spans="1:35" x14ac:dyDescent="0.25">
      <c r="A28" s="1" t="s">
        <v>26</v>
      </c>
      <c r="N28" s="32"/>
      <c r="O28" s="32"/>
      <c r="P28" s="32"/>
      <c r="Q28" s="32"/>
      <c r="S28" s="1" t="s">
        <v>27</v>
      </c>
      <c r="AF28" s="32"/>
      <c r="AG28" s="32"/>
      <c r="AH28" s="32"/>
      <c r="AI28" s="32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70</v>
      </c>
      <c r="C30" s="70"/>
      <c r="D30" s="70"/>
      <c r="E30" s="70"/>
      <c r="F30" s="70" t="s">
        <v>71</v>
      </c>
      <c r="G30" s="70"/>
      <c r="H30" s="70"/>
      <c r="I30" s="70"/>
      <c r="J30" s="70" t="s">
        <v>72</v>
      </c>
      <c r="K30" s="70"/>
      <c r="L30" s="70"/>
      <c r="M30" s="70"/>
      <c r="N30" s="73" t="s">
        <v>73</v>
      </c>
      <c r="O30" s="73"/>
      <c r="P30" s="73"/>
      <c r="Q30" s="73"/>
      <c r="S30" s="63" t="s">
        <v>12</v>
      </c>
      <c r="T30" s="70" t="s">
        <v>70</v>
      </c>
      <c r="U30" s="70"/>
      <c r="V30" s="70"/>
      <c r="W30" s="70"/>
      <c r="X30" s="70" t="s">
        <v>71</v>
      </c>
      <c r="Y30" s="70"/>
      <c r="Z30" s="70"/>
      <c r="AA30" s="70"/>
      <c r="AB30" s="70" t="s">
        <v>72</v>
      </c>
      <c r="AC30" s="70"/>
      <c r="AD30" s="70"/>
      <c r="AE30" s="70"/>
      <c r="AF30" s="73" t="s">
        <v>73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1.057077</v>
      </c>
      <c r="F32" t="s">
        <v>20</v>
      </c>
      <c r="G32">
        <v>0</v>
      </c>
      <c r="H32">
        <v>2.5999999999999999E-3</v>
      </c>
      <c r="I32">
        <v>0.96562300000000001</v>
      </c>
      <c r="J32" t="s">
        <v>20</v>
      </c>
      <c r="K32">
        <v>0</v>
      </c>
      <c r="L32">
        <v>2.5999999999999999E-3</v>
      </c>
      <c r="M32">
        <v>1.090573</v>
      </c>
      <c r="N32" s="32" t="s">
        <v>20</v>
      </c>
      <c r="O32" s="32">
        <v>0</v>
      </c>
      <c r="P32" s="32">
        <v>2.5999999999999999E-3</v>
      </c>
      <c r="Q32" s="32">
        <v>1.013082</v>
      </c>
      <c r="S32" s="63"/>
      <c r="T32" t="s">
        <v>20</v>
      </c>
      <c r="U32">
        <v>0</v>
      </c>
      <c r="V32">
        <v>2.5999999999999999E-3</v>
      </c>
      <c r="W32">
        <v>1.096824</v>
      </c>
      <c r="X32" t="s">
        <v>20</v>
      </c>
      <c r="Y32">
        <v>0</v>
      </c>
      <c r="Z32">
        <v>2.5999999999999999E-3</v>
      </c>
      <c r="AA32">
        <v>1.0776159999999999</v>
      </c>
      <c r="AB32" t="s">
        <v>20</v>
      </c>
      <c r="AC32">
        <v>0</v>
      </c>
      <c r="AD32">
        <v>2.5999999999999999E-3</v>
      </c>
      <c r="AE32">
        <v>1.074176</v>
      </c>
      <c r="AF32" s="32" t="s">
        <v>20</v>
      </c>
      <c r="AG32" s="32">
        <v>0</v>
      </c>
      <c r="AH32" s="32">
        <v>2.5999999999999999E-3</v>
      </c>
      <c r="AI32" s="32">
        <v>1.06273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1.1330199999999999</v>
      </c>
      <c r="F33" t="s">
        <v>21</v>
      </c>
      <c r="G33">
        <v>0</v>
      </c>
      <c r="H33">
        <v>1.964E-4</v>
      </c>
      <c r="I33">
        <v>1.120968</v>
      </c>
      <c r="J33" t="s">
        <v>21</v>
      </c>
      <c r="K33">
        <v>0</v>
      </c>
      <c r="L33">
        <v>1.964E-4</v>
      </c>
      <c r="M33">
        <v>1.123181</v>
      </c>
      <c r="N33" s="32" t="s">
        <v>21</v>
      </c>
      <c r="O33" s="32">
        <v>0</v>
      </c>
      <c r="P33" s="32">
        <v>1.964E-4</v>
      </c>
      <c r="Q33" s="32">
        <v>1.135019</v>
      </c>
      <c r="S33" s="63"/>
      <c r="T33" t="s">
        <v>21</v>
      </c>
      <c r="U33">
        <v>0</v>
      </c>
      <c r="V33">
        <v>5.0279999999999997E-4</v>
      </c>
      <c r="W33">
        <v>1.1464650000000001</v>
      </c>
      <c r="X33" t="s">
        <v>21</v>
      </c>
      <c r="Y33">
        <v>0</v>
      </c>
      <c r="Z33">
        <v>5.0279999999999997E-4</v>
      </c>
      <c r="AA33">
        <v>1.1442399999999999</v>
      </c>
      <c r="AB33" t="s">
        <v>21</v>
      </c>
      <c r="AC33">
        <v>0</v>
      </c>
      <c r="AD33">
        <v>5.0279999999999997E-4</v>
      </c>
      <c r="AE33">
        <v>1.1168400000000001</v>
      </c>
      <c r="AF33" s="32" t="s">
        <v>21</v>
      </c>
      <c r="AG33" s="32">
        <v>0</v>
      </c>
      <c r="AH33" s="32">
        <v>5.0279999999999997E-4</v>
      </c>
      <c r="AI33" s="32">
        <v>1.1529700000000001</v>
      </c>
    </row>
    <row r="34" spans="1:35" x14ac:dyDescent="0.25">
      <c r="A34" s="63"/>
      <c r="B34" t="s">
        <v>22</v>
      </c>
      <c r="C34">
        <v>0</v>
      </c>
      <c r="D34">
        <v>4.0899999999999998E-5</v>
      </c>
      <c r="E34">
        <v>1.200313</v>
      </c>
      <c r="F34" t="s">
        <v>22</v>
      </c>
      <c r="G34">
        <v>0</v>
      </c>
      <c r="H34">
        <v>4.0899999999999998E-5</v>
      </c>
      <c r="I34">
        <v>1.1669309999999999</v>
      </c>
      <c r="J34" t="s">
        <v>22</v>
      </c>
      <c r="K34">
        <v>0</v>
      </c>
      <c r="L34">
        <v>4.0899999999999998E-5</v>
      </c>
      <c r="M34">
        <v>1.2254430000000001</v>
      </c>
      <c r="N34" s="32" t="s">
        <v>22</v>
      </c>
      <c r="O34" s="32">
        <v>0</v>
      </c>
      <c r="P34" s="32">
        <v>4.0899999999999998E-5</v>
      </c>
      <c r="Q34" s="32">
        <v>1.141408</v>
      </c>
      <c r="S34" s="63"/>
      <c r="T34" t="s">
        <v>22</v>
      </c>
      <c r="U34">
        <v>0</v>
      </c>
      <c r="V34">
        <v>1.839E-4</v>
      </c>
      <c r="W34">
        <v>1.1986319999999999</v>
      </c>
      <c r="X34" t="s">
        <v>22</v>
      </c>
      <c r="Y34">
        <v>0</v>
      </c>
      <c r="Z34">
        <v>2.019E-4</v>
      </c>
      <c r="AA34">
        <v>1.1891510000000001</v>
      </c>
      <c r="AB34" t="s">
        <v>22</v>
      </c>
      <c r="AC34">
        <v>0</v>
      </c>
      <c r="AD34">
        <v>2.0460000000000001E-4</v>
      </c>
      <c r="AE34">
        <v>1.1450819999999999</v>
      </c>
      <c r="AF34" s="32" t="s">
        <v>22</v>
      </c>
      <c r="AG34" s="32">
        <v>0</v>
      </c>
      <c r="AH34" s="32">
        <v>2.0460000000000001E-4</v>
      </c>
      <c r="AI34" s="32">
        <v>1.2122850000000001</v>
      </c>
    </row>
    <row r="35" spans="1:35" x14ac:dyDescent="0.25">
      <c r="N35" s="32"/>
      <c r="O35" s="32"/>
      <c r="P35" s="32"/>
      <c r="Q35" s="32"/>
      <c r="AF35" s="32"/>
      <c r="AG35" s="32"/>
      <c r="AH35" s="32"/>
      <c r="AI35" s="32"/>
    </row>
    <row r="36" spans="1:35" x14ac:dyDescent="0.25">
      <c r="N36" s="32"/>
      <c r="O36" s="32"/>
      <c r="P36" s="32"/>
      <c r="Q36" s="32"/>
      <c r="AF36" s="32"/>
      <c r="AG36" s="32"/>
      <c r="AH36" s="32"/>
      <c r="AI36" s="32"/>
    </row>
    <row r="37" spans="1:35" x14ac:dyDescent="0.25">
      <c r="A37" s="64" t="s">
        <v>23</v>
      </c>
      <c r="B37" s="70" t="s">
        <v>70</v>
      </c>
      <c r="C37" s="70"/>
      <c r="D37" s="70"/>
      <c r="E37" s="70"/>
      <c r="F37" s="70" t="s">
        <v>71</v>
      </c>
      <c r="G37" s="70"/>
      <c r="H37" s="70"/>
      <c r="I37" s="70"/>
      <c r="J37" s="70" t="s">
        <v>72</v>
      </c>
      <c r="K37" s="70"/>
      <c r="L37" s="70"/>
      <c r="M37" s="70"/>
      <c r="N37" s="73" t="s">
        <v>73</v>
      </c>
      <c r="O37" s="73"/>
      <c r="P37" s="73"/>
      <c r="Q37" s="73"/>
      <c r="S37" s="64" t="s">
        <v>23</v>
      </c>
      <c r="T37" s="70" t="s">
        <v>70</v>
      </c>
      <c r="U37" s="70"/>
      <c r="V37" s="70"/>
      <c r="W37" s="70"/>
      <c r="X37" s="70" t="s">
        <v>71</v>
      </c>
      <c r="Y37" s="70"/>
      <c r="Z37" s="70"/>
      <c r="AA37" s="70"/>
      <c r="AB37" s="70" t="s">
        <v>72</v>
      </c>
      <c r="AC37" s="70"/>
      <c r="AD37" s="70"/>
      <c r="AE37" s="70"/>
      <c r="AF37" s="73" t="s">
        <v>73</v>
      </c>
      <c r="AG37" s="73"/>
      <c r="AH37" s="73"/>
      <c r="AI37" s="73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32"/>
      <c r="O38" s="32" t="s">
        <v>17</v>
      </c>
      <c r="P38" s="32" t="s">
        <v>18</v>
      </c>
      <c r="Q38" s="32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32"/>
      <c r="AG38" s="32" t="s">
        <v>17</v>
      </c>
      <c r="AH38" s="32" t="s">
        <v>18</v>
      </c>
      <c r="AI38" s="32" t="s">
        <v>19</v>
      </c>
    </row>
    <row r="39" spans="1:35" x14ac:dyDescent="0.25">
      <c r="A39" s="64"/>
      <c r="B39" t="s">
        <v>20</v>
      </c>
      <c r="C39">
        <v>0</v>
      </c>
      <c r="D39">
        <v>2.5999999999999999E-3</v>
      </c>
      <c r="E39">
        <v>1.375658</v>
      </c>
      <c r="F39" t="s">
        <v>20</v>
      </c>
      <c r="G39">
        <v>0</v>
      </c>
      <c r="H39">
        <v>2.5999999999999999E-3</v>
      </c>
      <c r="I39">
        <v>1.381305</v>
      </c>
      <c r="J39" t="s">
        <v>20</v>
      </c>
      <c r="K39">
        <v>0</v>
      </c>
      <c r="L39">
        <v>2.5999999999999999E-3</v>
      </c>
      <c r="M39">
        <v>1.1477040000000001</v>
      </c>
      <c r="N39" s="32" t="s">
        <v>20</v>
      </c>
      <c r="O39" s="32">
        <v>0</v>
      </c>
      <c r="P39" s="32">
        <v>2.5999999999999999E-3</v>
      </c>
      <c r="Q39" s="32">
        <v>1.0501400000000001</v>
      </c>
      <c r="S39" s="64"/>
      <c r="T39" t="s">
        <v>20</v>
      </c>
      <c r="U39">
        <v>0</v>
      </c>
      <c r="V39">
        <v>2.5999999999999999E-3</v>
      </c>
      <c r="W39">
        <v>1.460059</v>
      </c>
      <c r="X39" t="s">
        <v>20</v>
      </c>
      <c r="Y39">
        <v>0</v>
      </c>
      <c r="Z39">
        <v>2.5999999999999999E-3</v>
      </c>
      <c r="AA39">
        <v>1.4072089999999999</v>
      </c>
      <c r="AB39" t="s">
        <v>20</v>
      </c>
      <c r="AC39">
        <v>0</v>
      </c>
      <c r="AD39">
        <v>2.5999999999999999E-3</v>
      </c>
      <c r="AE39">
        <v>1.040575</v>
      </c>
      <c r="AF39" s="32" t="s">
        <v>20</v>
      </c>
      <c r="AG39" s="32">
        <v>0</v>
      </c>
      <c r="AH39" s="32">
        <v>2.5999999999999999E-3</v>
      </c>
      <c r="AI39" s="32">
        <v>1.1275949999999999</v>
      </c>
    </row>
    <row r="40" spans="1:35" x14ac:dyDescent="0.25">
      <c r="A40" s="64"/>
      <c r="B40" t="s">
        <v>21</v>
      </c>
      <c r="C40">
        <v>0</v>
      </c>
      <c r="D40">
        <v>1.964E-4</v>
      </c>
      <c r="E40">
        <v>2.0450689999999998</v>
      </c>
      <c r="F40" t="s">
        <v>21</v>
      </c>
      <c r="G40">
        <v>0</v>
      </c>
      <c r="H40">
        <v>1.964E-4</v>
      </c>
      <c r="I40">
        <v>2.0523989999999999</v>
      </c>
      <c r="J40" t="s">
        <v>21</v>
      </c>
      <c r="K40">
        <v>0</v>
      </c>
      <c r="L40">
        <v>1.964E-4</v>
      </c>
      <c r="M40">
        <v>2.0858089999999998</v>
      </c>
      <c r="N40" s="32" t="s">
        <v>21</v>
      </c>
      <c r="O40" s="32">
        <v>0</v>
      </c>
      <c r="P40" s="32">
        <v>1.964E-4</v>
      </c>
      <c r="Q40" s="32">
        <v>2.124161</v>
      </c>
      <c r="S40" s="64"/>
      <c r="T40" t="s">
        <v>21</v>
      </c>
      <c r="U40">
        <v>0</v>
      </c>
      <c r="V40">
        <v>5.0279999999999997E-4</v>
      </c>
      <c r="W40">
        <v>2.1149930000000001</v>
      </c>
      <c r="X40" t="s">
        <v>21</v>
      </c>
      <c r="Y40">
        <v>0</v>
      </c>
      <c r="Z40">
        <v>5.0279999999999997E-4</v>
      </c>
      <c r="AA40">
        <v>2.1551010000000002</v>
      </c>
      <c r="AB40" t="s">
        <v>21</v>
      </c>
      <c r="AC40">
        <v>0</v>
      </c>
      <c r="AD40">
        <v>5.0279999999999997E-4</v>
      </c>
      <c r="AE40">
        <v>2.1221320000000001</v>
      </c>
      <c r="AF40" s="32" t="s">
        <v>21</v>
      </c>
      <c r="AG40" s="32">
        <v>0</v>
      </c>
      <c r="AH40" s="32">
        <v>5.0279999999999997E-4</v>
      </c>
      <c r="AI40" s="32">
        <v>2.1632980000000002</v>
      </c>
    </row>
    <row r="41" spans="1:35" x14ac:dyDescent="0.25">
      <c r="A41" s="64"/>
      <c r="B41" t="s">
        <v>22</v>
      </c>
      <c r="C41">
        <v>0</v>
      </c>
      <c r="D41">
        <v>4.0899999999999998E-5</v>
      </c>
      <c r="E41">
        <v>3.340001</v>
      </c>
      <c r="F41" t="s">
        <v>22</v>
      </c>
      <c r="G41">
        <v>0</v>
      </c>
      <c r="H41">
        <v>4.0899999999999998E-5</v>
      </c>
      <c r="I41">
        <v>3.6488909999999999</v>
      </c>
      <c r="J41" t="s">
        <v>22</v>
      </c>
      <c r="K41">
        <v>0</v>
      </c>
      <c r="L41">
        <v>4.0899999999999998E-5</v>
      </c>
      <c r="M41">
        <v>3.6519430000000002</v>
      </c>
      <c r="N41" s="32" t="s">
        <v>22</v>
      </c>
      <c r="O41" s="32">
        <v>0</v>
      </c>
      <c r="P41" s="32">
        <v>4.0899999999999998E-5</v>
      </c>
      <c r="Q41" s="32">
        <v>3.7372390000000002</v>
      </c>
      <c r="S41" s="64"/>
      <c r="T41" t="s">
        <v>22</v>
      </c>
      <c r="U41">
        <v>0</v>
      </c>
      <c r="V41">
        <v>1.839E-4</v>
      </c>
      <c r="W41">
        <v>3.7512539999999999</v>
      </c>
      <c r="X41" t="s">
        <v>22</v>
      </c>
      <c r="Y41">
        <v>0</v>
      </c>
      <c r="Z41">
        <v>1.8709999999999999E-4</v>
      </c>
      <c r="AA41">
        <v>3.690391</v>
      </c>
      <c r="AB41" t="s">
        <v>22</v>
      </c>
      <c r="AC41">
        <v>0</v>
      </c>
      <c r="AD41">
        <v>1.9269999999999999E-4</v>
      </c>
      <c r="AE41">
        <v>3.7345709999999999</v>
      </c>
      <c r="AF41" s="32" t="s">
        <v>22</v>
      </c>
      <c r="AG41" s="32">
        <v>0</v>
      </c>
      <c r="AH41" s="32">
        <v>2.029E-4</v>
      </c>
      <c r="AI41" s="32">
        <v>3.8372220000000001</v>
      </c>
    </row>
    <row r="42" spans="1:35" x14ac:dyDescent="0.25">
      <c r="N42" s="32"/>
      <c r="O42" s="32"/>
      <c r="P42" s="32"/>
      <c r="Q42" s="32"/>
      <c r="AF42" s="32"/>
      <c r="AG42" s="32"/>
      <c r="AH42" s="32"/>
      <c r="AI42" s="32"/>
    </row>
    <row r="43" spans="1:35" x14ac:dyDescent="0.25">
      <c r="N43" s="32"/>
      <c r="O43" s="32"/>
      <c r="P43" s="32"/>
      <c r="Q43" s="32"/>
      <c r="AF43" s="32"/>
      <c r="AG43" s="32"/>
      <c r="AH43" s="32"/>
      <c r="AI43" s="32"/>
    </row>
    <row r="44" spans="1:35" x14ac:dyDescent="0.25">
      <c r="A44" s="65" t="s">
        <v>24</v>
      </c>
      <c r="B44" s="70" t="s">
        <v>70</v>
      </c>
      <c r="C44" s="70"/>
      <c r="D44" s="70"/>
      <c r="E44" s="70"/>
      <c r="F44" s="70" t="s">
        <v>71</v>
      </c>
      <c r="G44" s="70"/>
      <c r="H44" s="70"/>
      <c r="I44" s="70"/>
      <c r="J44" s="70" t="s">
        <v>72</v>
      </c>
      <c r="K44" s="70"/>
      <c r="L44" s="70"/>
      <c r="M44" s="70"/>
      <c r="N44" s="73" t="s">
        <v>73</v>
      </c>
      <c r="O44" s="73"/>
      <c r="P44" s="73"/>
      <c r="Q44" s="73"/>
      <c r="S44" s="65" t="s">
        <v>24</v>
      </c>
      <c r="T44" s="70" t="s">
        <v>70</v>
      </c>
      <c r="U44" s="70"/>
      <c r="V44" s="70"/>
      <c r="W44" s="70"/>
      <c r="X44" s="70" t="s">
        <v>71</v>
      </c>
      <c r="Y44" s="70"/>
      <c r="Z44" s="70"/>
      <c r="AA44" s="70"/>
      <c r="AB44" s="70" t="s">
        <v>72</v>
      </c>
      <c r="AC44" s="70"/>
      <c r="AD44" s="70"/>
      <c r="AE44" s="70"/>
      <c r="AF44" s="73" t="s">
        <v>73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19">
        <v>3.9999999999999998E-7</v>
      </c>
      <c r="C46" s="5"/>
      <c r="D46" s="5"/>
      <c r="E46">
        <v>2.9986199999999998</v>
      </c>
      <c r="F46" s="19">
        <v>7.9999999999999996E-7</v>
      </c>
      <c r="G46" s="5"/>
      <c r="H46" s="5"/>
      <c r="I46">
        <v>2.9263720000000002</v>
      </c>
      <c r="J46" s="5">
        <v>0</v>
      </c>
      <c r="K46" s="5"/>
      <c r="L46" s="5"/>
      <c r="M46">
        <v>2.9289640000000001</v>
      </c>
      <c r="N46" s="35">
        <v>3.9999999999999998E-7</v>
      </c>
      <c r="O46" s="33"/>
      <c r="P46" s="33"/>
      <c r="Q46" s="32">
        <v>3.000375</v>
      </c>
      <c r="S46" s="65"/>
      <c r="T46" s="19">
        <v>1.45E-5</v>
      </c>
      <c r="U46" s="5"/>
      <c r="V46" s="5"/>
      <c r="W46">
        <v>3.2834500000000002</v>
      </c>
      <c r="X46" s="19">
        <v>1.5500000000000001E-5</v>
      </c>
      <c r="Y46" s="5"/>
      <c r="Z46" s="5"/>
      <c r="AA46">
        <v>3.0223179999999998</v>
      </c>
      <c r="AB46" s="19">
        <v>1.7900000000000001E-5</v>
      </c>
      <c r="AC46" s="5"/>
      <c r="AD46" s="5"/>
      <c r="AE46">
        <v>2.967536</v>
      </c>
      <c r="AF46" s="35">
        <v>1.91E-5</v>
      </c>
      <c r="AG46" s="33"/>
      <c r="AH46" s="33"/>
      <c r="AI46" s="32">
        <v>2.976426</v>
      </c>
    </row>
    <row r="47" spans="1:35" x14ac:dyDescent="0.25">
      <c r="N47" s="32"/>
      <c r="O47" s="32"/>
      <c r="P47" s="32"/>
      <c r="Q47" s="32"/>
    </row>
    <row r="48" spans="1:35" x14ac:dyDescent="0.25">
      <c r="A48" s="1" t="s">
        <v>31</v>
      </c>
      <c r="N48" s="32"/>
      <c r="O48" s="32"/>
      <c r="P48" s="32"/>
      <c r="Q48" s="32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70</v>
      </c>
      <c r="C50" s="70"/>
      <c r="D50" s="70"/>
      <c r="E50" s="70"/>
      <c r="F50" s="70" t="s">
        <v>71</v>
      </c>
      <c r="G50" s="70"/>
      <c r="H50" s="70"/>
      <c r="I50" s="70"/>
      <c r="J50" s="70" t="s">
        <v>72</v>
      </c>
      <c r="K50" s="70"/>
      <c r="L50" s="70"/>
      <c r="M50" s="70"/>
      <c r="N50" s="73" t="s">
        <v>73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1.096638</v>
      </c>
      <c r="F52" t="s">
        <v>20</v>
      </c>
      <c r="G52">
        <v>0</v>
      </c>
      <c r="H52">
        <v>2.5999999999999999E-3</v>
      </c>
      <c r="I52">
        <v>1.0872949999999999</v>
      </c>
      <c r="J52" t="s">
        <v>20</v>
      </c>
      <c r="K52">
        <v>0</v>
      </c>
      <c r="L52">
        <v>2.5999999999999999E-3</v>
      </c>
      <c r="M52">
        <v>0.97289499999999995</v>
      </c>
      <c r="N52" s="32" t="s">
        <v>20</v>
      </c>
      <c r="O52" s="32">
        <v>0</v>
      </c>
      <c r="P52" s="32">
        <v>2.5999999999999999E-3</v>
      </c>
      <c r="Q52" s="32">
        <v>1.059021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1.143686</v>
      </c>
      <c r="F53" t="s">
        <v>21</v>
      </c>
      <c r="G53">
        <v>0</v>
      </c>
      <c r="H53">
        <v>1.2999999999999999E-3</v>
      </c>
      <c r="I53">
        <v>1.1442190000000001</v>
      </c>
      <c r="J53" t="s">
        <v>21</v>
      </c>
      <c r="K53">
        <v>0</v>
      </c>
      <c r="L53">
        <v>1.2999999999999999E-3</v>
      </c>
      <c r="M53">
        <v>1.15564</v>
      </c>
      <c r="N53" s="32" t="s">
        <v>21</v>
      </c>
      <c r="O53" s="32">
        <v>0</v>
      </c>
      <c r="P53" s="32">
        <v>1.2999999999999999E-3</v>
      </c>
      <c r="Q53" s="32">
        <v>1.1143350000000001</v>
      </c>
    </row>
    <row r="54" spans="1:17" x14ac:dyDescent="0.25">
      <c r="A54" s="63"/>
      <c r="B54" t="s">
        <v>22</v>
      </c>
      <c r="C54">
        <v>0</v>
      </c>
      <c r="D54">
        <v>7.9390000000000005E-4</v>
      </c>
      <c r="E54">
        <v>1.150115</v>
      </c>
      <c r="F54" t="s">
        <v>22</v>
      </c>
      <c r="G54">
        <v>0</v>
      </c>
      <c r="H54">
        <v>8.4780000000000001E-4</v>
      </c>
      <c r="I54">
        <v>1.149772</v>
      </c>
      <c r="J54" t="s">
        <v>22</v>
      </c>
      <c r="K54">
        <v>0</v>
      </c>
      <c r="L54">
        <v>8.8159999999999996E-4</v>
      </c>
      <c r="M54">
        <v>1.151799</v>
      </c>
      <c r="N54" s="32" t="s">
        <v>22</v>
      </c>
      <c r="O54" s="32">
        <v>0</v>
      </c>
      <c r="P54" s="32">
        <v>8.8159999999999996E-4</v>
      </c>
      <c r="Q54" s="32">
        <v>1.1345590000000001</v>
      </c>
    </row>
    <row r="55" spans="1:17" x14ac:dyDescent="0.25">
      <c r="N55" s="32"/>
      <c r="O55" s="32"/>
      <c r="P55" s="32"/>
      <c r="Q55" s="32"/>
    </row>
    <row r="56" spans="1:17" x14ac:dyDescent="0.25">
      <c r="N56" s="32"/>
      <c r="O56" s="32"/>
      <c r="P56" s="32"/>
      <c r="Q56" s="32"/>
    </row>
    <row r="57" spans="1:17" x14ac:dyDescent="0.25">
      <c r="A57" s="64" t="s">
        <v>23</v>
      </c>
      <c r="B57" s="70" t="s">
        <v>70</v>
      </c>
      <c r="C57" s="70"/>
      <c r="D57" s="70"/>
      <c r="E57" s="70"/>
      <c r="F57" s="70" t="s">
        <v>71</v>
      </c>
      <c r="G57" s="70"/>
      <c r="H57" s="70"/>
      <c r="I57" s="70"/>
      <c r="J57" s="70" t="s">
        <v>72</v>
      </c>
      <c r="K57" s="70"/>
      <c r="L57" s="70"/>
      <c r="M57" s="70"/>
      <c r="N57" s="73" t="s">
        <v>73</v>
      </c>
      <c r="O57" s="73"/>
      <c r="P57" s="73"/>
      <c r="Q57" s="73"/>
    </row>
    <row r="58" spans="1:17" x14ac:dyDescent="0.25">
      <c r="A58" s="64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32"/>
      <c r="O58" s="32" t="s">
        <v>17</v>
      </c>
      <c r="P58" s="32" t="s">
        <v>18</v>
      </c>
      <c r="Q58" s="32" t="s">
        <v>19</v>
      </c>
    </row>
    <row r="59" spans="1:17" x14ac:dyDescent="0.25">
      <c r="A59" s="64"/>
      <c r="B59" t="s">
        <v>20</v>
      </c>
      <c r="C59">
        <v>0</v>
      </c>
      <c r="D59">
        <v>2.5999999999999999E-3</v>
      </c>
      <c r="E59">
        <v>1.525598</v>
      </c>
      <c r="F59" t="s">
        <v>20</v>
      </c>
      <c r="G59">
        <v>0</v>
      </c>
      <c r="H59">
        <v>2.5999999999999999E-3</v>
      </c>
      <c r="I59">
        <v>1.4188689999999999</v>
      </c>
      <c r="J59" t="s">
        <v>20</v>
      </c>
      <c r="K59">
        <v>0</v>
      </c>
      <c r="L59">
        <v>2.5999999999999999E-3</v>
      </c>
      <c r="M59">
        <v>1.145354</v>
      </c>
      <c r="N59" s="32" t="s">
        <v>20</v>
      </c>
      <c r="O59" s="32">
        <v>0</v>
      </c>
      <c r="P59" s="32">
        <v>2.5999999999999999E-3</v>
      </c>
      <c r="Q59" s="32">
        <v>1.167362</v>
      </c>
    </row>
    <row r="60" spans="1:17" x14ac:dyDescent="0.25">
      <c r="A60" s="64"/>
      <c r="B60" t="s">
        <v>21</v>
      </c>
      <c r="C60">
        <v>0</v>
      </c>
      <c r="D60">
        <v>1.2999999999999999E-3</v>
      </c>
      <c r="E60">
        <v>2.0959759999999998</v>
      </c>
      <c r="F60" t="s">
        <v>21</v>
      </c>
      <c r="G60">
        <v>0</v>
      </c>
      <c r="H60">
        <v>1.1999999999999999E-3</v>
      </c>
      <c r="I60">
        <v>2.14886</v>
      </c>
      <c r="J60" t="s">
        <v>21</v>
      </c>
      <c r="K60">
        <v>0</v>
      </c>
      <c r="L60">
        <v>1.1999999999999999E-3</v>
      </c>
      <c r="M60">
        <v>2.1016349999999999</v>
      </c>
      <c r="N60" s="32" t="s">
        <v>21</v>
      </c>
      <c r="O60" s="32">
        <v>0</v>
      </c>
      <c r="P60" s="32">
        <v>1.1999999999999999E-3</v>
      </c>
      <c r="Q60" s="32">
        <v>2.1092900000000001</v>
      </c>
    </row>
    <row r="61" spans="1:17" x14ac:dyDescent="0.25">
      <c r="A61" s="64"/>
      <c r="B61" t="s">
        <v>22</v>
      </c>
      <c r="C61">
        <v>0</v>
      </c>
      <c r="D61">
        <v>7.9390000000000005E-4</v>
      </c>
      <c r="E61">
        <v>4.0709439999999999</v>
      </c>
      <c r="F61" t="s">
        <v>22</v>
      </c>
      <c r="G61">
        <v>0</v>
      </c>
      <c r="H61">
        <v>7.9120000000000004E-4</v>
      </c>
      <c r="I61">
        <v>3.8765719999999999</v>
      </c>
      <c r="J61" t="s">
        <v>22</v>
      </c>
      <c r="K61">
        <v>0</v>
      </c>
      <c r="L61">
        <v>7.917E-4</v>
      </c>
      <c r="M61">
        <v>3.6520899999999998</v>
      </c>
      <c r="N61" s="32" t="s">
        <v>22</v>
      </c>
      <c r="O61" s="32">
        <v>0</v>
      </c>
      <c r="P61" s="32">
        <v>7.9880000000000001E-4</v>
      </c>
      <c r="Q61" s="32">
        <v>3.9069989999999999</v>
      </c>
    </row>
    <row r="62" spans="1:17" x14ac:dyDescent="0.25">
      <c r="N62" s="32"/>
      <c r="O62" s="32"/>
      <c r="P62" s="32"/>
      <c r="Q62" s="32"/>
    </row>
    <row r="63" spans="1:17" x14ac:dyDescent="0.25">
      <c r="N63" s="32"/>
      <c r="O63" s="32"/>
      <c r="P63" s="32"/>
      <c r="Q63" s="32"/>
    </row>
    <row r="64" spans="1:17" x14ac:dyDescent="0.25">
      <c r="A64" s="65" t="s">
        <v>24</v>
      </c>
      <c r="B64" s="70" t="s">
        <v>70</v>
      </c>
      <c r="C64" s="70"/>
      <c r="D64" s="70"/>
      <c r="E64" s="70"/>
      <c r="F64" s="70" t="s">
        <v>71</v>
      </c>
      <c r="G64" s="70"/>
      <c r="H64" s="70"/>
      <c r="I64" s="70"/>
      <c r="J64" s="70" t="s">
        <v>72</v>
      </c>
      <c r="K64" s="70"/>
      <c r="L64" s="70"/>
      <c r="M64" s="70"/>
      <c r="N64" s="73" t="s">
        <v>73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2.9359999999999998E-4</v>
      </c>
      <c r="C66" s="5"/>
      <c r="D66" s="5"/>
      <c r="E66">
        <v>3.0065270000000002</v>
      </c>
      <c r="F66" s="5"/>
      <c r="G66" s="19">
        <v>3.0679999999999998E-4</v>
      </c>
      <c r="H66" s="5"/>
      <c r="I66">
        <v>2.9125760000000001</v>
      </c>
      <c r="J66" s="19">
        <v>3.2670000000000003E-4</v>
      </c>
      <c r="K66" s="5"/>
      <c r="L66" s="5"/>
      <c r="M66">
        <v>3.2610790000000001</v>
      </c>
      <c r="N66" s="35">
        <v>3.4370000000000001E-4</v>
      </c>
      <c r="O66" s="33"/>
      <c r="P66" s="33"/>
      <c r="Q66" s="32">
        <v>2.9748519999999998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G75" si="0">0.05*G11+(1-0.05)*C11</f>
        <v>0</v>
      </c>
      <c r="G73">
        <f t="shared" si="0"/>
        <v>2.5999999999999999E-3</v>
      </c>
      <c r="H73">
        <f t="shared" ref="H73:H75" si="1">E11+I11</f>
        <v>2.1784270000000001</v>
      </c>
      <c r="I73">
        <f t="shared" ref="I73:J75" si="2">0.05*G18+(1-0.05)*C18</f>
        <v>0</v>
      </c>
      <c r="J73">
        <f t="shared" si="2"/>
        <v>2.5999999999999999E-3</v>
      </c>
      <c r="K73">
        <f t="shared" ref="K73:K75" si="3">I18+E18</f>
        <v>2.7859630000000002</v>
      </c>
      <c r="L73">
        <f>0.05*F25+(1-0.05)*B25</f>
        <v>0</v>
      </c>
      <c r="M73">
        <f>I25+E25</f>
        <v>6.4005989999999997</v>
      </c>
      <c r="P73" s="62" t="s">
        <v>37</v>
      </c>
      <c r="Q73" t="s">
        <v>36</v>
      </c>
      <c r="R73">
        <f t="shared" ref="R73:S75" si="4">0.1*G11+(1-0.1)*C11</f>
        <v>0</v>
      </c>
      <c r="S73">
        <f t="shared" si="4"/>
        <v>2.5999999999999999E-3</v>
      </c>
      <c r="U73">
        <f t="shared" ref="U73:V75" si="5">0.1*G18+(1-0.1)*C18</f>
        <v>0</v>
      </c>
      <c r="V73">
        <f t="shared" si="5"/>
        <v>2.5999999999999999E-3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0"/>
        <v>1.579E-5</v>
      </c>
      <c r="H74">
        <f t="shared" si="1"/>
        <v>2.261415</v>
      </c>
      <c r="I74">
        <f t="shared" si="2"/>
        <v>0</v>
      </c>
      <c r="J74">
        <f t="shared" si="2"/>
        <v>1.579E-5</v>
      </c>
      <c r="K74">
        <f t="shared" si="3"/>
        <v>4.1208999999999998</v>
      </c>
      <c r="P74" s="62"/>
      <c r="Q74" t="s">
        <v>38</v>
      </c>
      <c r="R74">
        <f t="shared" si="4"/>
        <v>0</v>
      </c>
      <c r="S74">
        <f t="shared" si="4"/>
        <v>1.579E-5</v>
      </c>
      <c r="U74">
        <f t="shared" si="5"/>
        <v>0</v>
      </c>
      <c r="V74">
        <f t="shared" si="5"/>
        <v>1.579E-5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0"/>
        <v>1.9485499999999998E-7</v>
      </c>
      <c r="H75">
        <f t="shared" si="1"/>
        <v>2.363273</v>
      </c>
      <c r="I75">
        <f t="shared" si="2"/>
        <v>0</v>
      </c>
      <c r="J75">
        <f t="shared" si="2"/>
        <v>1.9219999999999996E-7</v>
      </c>
      <c r="K75">
        <f t="shared" si="3"/>
        <v>6.5421820000000004</v>
      </c>
      <c r="P75" s="62"/>
      <c r="Q75" t="s">
        <v>39</v>
      </c>
      <c r="R75">
        <f t="shared" si="4"/>
        <v>0</v>
      </c>
      <c r="S75">
        <f t="shared" si="4"/>
        <v>1.9751E-7</v>
      </c>
      <c r="U75">
        <f t="shared" si="5"/>
        <v>0</v>
      </c>
      <c r="V75">
        <f t="shared" si="5"/>
        <v>1.9220000000000001E-7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G81" si="6">0.2*G11+(1-0.2)*C11</f>
        <v>0</v>
      </c>
      <c r="G79">
        <f t="shared" si="6"/>
        <v>2.5999999999999999E-3</v>
      </c>
      <c r="I79">
        <f t="shared" ref="I79:J81" si="7">0.2*G18+(1-0.2)*C18</f>
        <v>0</v>
      </c>
      <c r="J79">
        <f t="shared" si="7"/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S81" si="8">0.3*G11+(1-0.3)*C11</f>
        <v>0</v>
      </c>
      <c r="S79">
        <f t="shared" si="8"/>
        <v>2.5999999999999999E-3</v>
      </c>
      <c r="U79">
        <f t="shared" ref="U79:V81" si="9">0.3*G18+(1-0.3)*C18</f>
        <v>0</v>
      </c>
      <c r="V79">
        <f t="shared" si="9"/>
        <v>2.5999999999999999E-3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6"/>
        <v>0</v>
      </c>
      <c r="G80">
        <f t="shared" si="6"/>
        <v>1.579E-5</v>
      </c>
      <c r="I80">
        <f t="shared" si="7"/>
        <v>0</v>
      </c>
      <c r="J80">
        <f t="shared" si="7"/>
        <v>1.579E-5</v>
      </c>
      <c r="P80" s="62"/>
      <c r="Q80" t="s">
        <v>38</v>
      </c>
      <c r="R80">
        <f t="shared" si="8"/>
        <v>0</v>
      </c>
      <c r="S80">
        <f t="shared" si="8"/>
        <v>1.579E-5</v>
      </c>
      <c r="U80">
        <f t="shared" si="9"/>
        <v>0</v>
      </c>
      <c r="V80">
        <f t="shared" si="9"/>
        <v>1.579E-5</v>
      </c>
    </row>
    <row r="81" spans="2:25" x14ac:dyDescent="0.25">
      <c r="C81" s="63"/>
      <c r="D81" s="62"/>
      <c r="E81" t="s">
        <v>39</v>
      </c>
      <c r="F81">
        <f t="shared" si="6"/>
        <v>0</v>
      </c>
      <c r="G81">
        <f t="shared" si="6"/>
        <v>2.0282000000000001E-7</v>
      </c>
      <c r="I81">
        <f t="shared" si="7"/>
        <v>0</v>
      </c>
      <c r="J81">
        <f t="shared" si="7"/>
        <v>1.9219999999999999E-7</v>
      </c>
      <c r="P81" s="62"/>
      <c r="Q81" t="s">
        <v>39</v>
      </c>
      <c r="R81">
        <f t="shared" si="8"/>
        <v>0</v>
      </c>
      <c r="S81">
        <f t="shared" si="8"/>
        <v>2.0813E-7</v>
      </c>
      <c r="U81">
        <f t="shared" si="9"/>
        <v>0</v>
      </c>
      <c r="V81">
        <f t="shared" si="9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G88" si="10">(0.05*(1-0.05)+0.05*(1-0.05))*G11+0.05*0.05*K11+(1-0.05*(1-0.05)-0.05*(1-0.05)-0.05*0.05)*C11</f>
        <v>0</v>
      </c>
      <c r="G86">
        <f t="shared" si="10"/>
        <v>2.5999999999999999E-3</v>
      </c>
      <c r="H86">
        <f t="shared" ref="H86:H88" si="11">M11+I11+E11</f>
        <v>3.2667320000000002</v>
      </c>
      <c r="I86">
        <f>(0.05*(1-0.05)+0.05*(1-0.05))*G18+0.05*0.05*K18+(1-0.05*(1-0.05)-0.05*(1-0.05)-0.05*0.05)*C18</f>
        <v>0</v>
      </c>
      <c r="J86">
        <f>(0.05*(1-0.05)+0.05*(1-0.05))*H18+0.05*0.05*L18+(1-0.05*(1-0.05)-0.05*(1-0.05)-0.05*0.05)*D18</f>
        <v>2.5999999999999999E-3</v>
      </c>
      <c r="K86">
        <f t="shared" ref="K86:K88" si="12">M18+I18+E18</f>
        <v>3.8349040000000003</v>
      </c>
      <c r="L86">
        <f>(0.05*(1-0.05)+0.05*(1-0.05))*F25+0.05*0.05*J25+(1-0.05*(1-0.05)-0.05*(1-0.05)-0.05*0.05)*B25</f>
        <v>0</v>
      </c>
      <c r="M86">
        <f>M25+I25+E25</f>
        <v>9.7154799999999994</v>
      </c>
      <c r="O86" s="66" t="s">
        <v>43</v>
      </c>
      <c r="P86" s="62" t="s">
        <v>37</v>
      </c>
      <c r="Q86" t="s">
        <v>36</v>
      </c>
      <c r="R86">
        <f t="shared" ref="R86:S88" si="13">(0.1*0.9+0.1*0.9)*G11+0.1*0.1*K11+(1-0.1*0.9-0.1*0.9-0.1*0.1)*C11</f>
        <v>0</v>
      </c>
      <c r="S86">
        <f t="shared" si="13"/>
        <v>2.6000000000000003E-3</v>
      </c>
      <c r="U86">
        <f t="shared" ref="U86:V88" si="14">(0.1*0.9+0.1*0.9)*G18+0.1*0.1*K18+(1-0.1*0.9-0.1*0.9-0.1*0.1)*C18</f>
        <v>0</v>
      </c>
      <c r="V86">
        <f t="shared" si="14"/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0"/>
        <v>0</v>
      </c>
      <c r="G87">
        <f t="shared" si="10"/>
        <v>1.579E-5</v>
      </c>
      <c r="H87">
        <f t="shared" si="11"/>
        <v>3.4126059999999998</v>
      </c>
      <c r="I87">
        <f t="shared" ref="I87:J88" si="15">(0.05*(1-0.05)+0.05*(1-0.05))*G19+0.05*0.05*K19+(1-0.05*(1-0.05)-0.05*(1-0.05)-0.05*0.05)*C19</f>
        <v>0</v>
      </c>
      <c r="J87">
        <f t="shared" si="15"/>
        <v>1.579E-5</v>
      </c>
      <c r="K87">
        <f t="shared" si="12"/>
        <v>6.2032589999999992</v>
      </c>
      <c r="O87" s="66"/>
      <c r="P87" s="62"/>
      <c r="Q87" t="s">
        <v>38</v>
      </c>
      <c r="R87">
        <f t="shared" si="13"/>
        <v>0</v>
      </c>
      <c r="S87">
        <f t="shared" si="13"/>
        <v>1.5790000000000003E-5</v>
      </c>
      <c r="U87">
        <f t="shared" si="14"/>
        <v>0</v>
      </c>
      <c r="V87">
        <f t="shared" si="14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10"/>
        <v>0</v>
      </c>
      <c r="G88">
        <f t="shared" si="10"/>
        <v>1.9753750000000002E-7</v>
      </c>
      <c r="H88">
        <f t="shared" si="11"/>
        <v>3.5138609999999999</v>
      </c>
      <c r="I88">
        <f t="shared" si="15"/>
        <v>0</v>
      </c>
      <c r="J88">
        <f t="shared" si="15"/>
        <v>1.9220000000000001E-7</v>
      </c>
      <c r="K88">
        <f t="shared" si="12"/>
        <v>9.818287999999999</v>
      </c>
      <c r="O88" s="66"/>
      <c r="P88" s="62"/>
      <c r="Q88" t="s">
        <v>39</v>
      </c>
      <c r="R88">
        <f t="shared" si="13"/>
        <v>0</v>
      </c>
      <c r="S88">
        <f t="shared" si="13"/>
        <v>2.0293E-7</v>
      </c>
      <c r="U88">
        <f t="shared" si="14"/>
        <v>0</v>
      </c>
      <c r="V88">
        <f t="shared" si="14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G94" si="16">(0.2*0.8+0.2*0.8)*G11+0.2*0.2*K11+(1-0.2*0.8-0.2*0.8-0.2*0.2)*C11</f>
        <v>0</v>
      </c>
      <c r="G92">
        <f t="shared" si="16"/>
        <v>2.5999999999999999E-3</v>
      </c>
      <c r="I92">
        <f t="shared" ref="I92:J94" si="17">(0.2*0.8+0.2*0.8)*G18+0.2*0.2*K18+(1-0.2*0.8-0.2*0.8-0.2*0.2)*C18</f>
        <v>0</v>
      </c>
      <c r="J92">
        <f t="shared" si="17"/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S94" si="18">(0.3*0.7+0.3*0.7)*G11+0.3*0.3*K11+(1-0.3*0.7-0.3*0.7-0.3*0.3)*C11</f>
        <v>0</v>
      </c>
      <c r="S92">
        <f t="shared" si="18"/>
        <v>2.5999999999999999E-3</v>
      </c>
      <c r="U92">
        <f t="shared" ref="U92:V94" si="19">(0.3*0.7+0.3*0.7)*G18+0.3*0.3*K18+(1-0.3*0.7-0.3*0.7-0.3*0.3)*C18</f>
        <v>0</v>
      </c>
      <c r="V92">
        <f t="shared" si="19"/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16"/>
        <v>0</v>
      </c>
      <c r="G93">
        <f t="shared" si="16"/>
        <v>1.579E-5</v>
      </c>
      <c r="I93">
        <f t="shared" si="17"/>
        <v>0</v>
      </c>
      <c r="J93">
        <f t="shared" si="17"/>
        <v>1.579E-5</v>
      </c>
      <c r="O93" s="66"/>
      <c r="P93" s="62"/>
      <c r="Q93" t="s">
        <v>38</v>
      </c>
      <c r="R93">
        <f t="shared" si="18"/>
        <v>0</v>
      </c>
      <c r="S93">
        <f t="shared" si="18"/>
        <v>1.579E-5</v>
      </c>
      <c r="U93">
        <f t="shared" si="19"/>
        <v>0</v>
      </c>
      <c r="V93">
        <f t="shared" si="19"/>
        <v>1.579E-5</v>
      </c>
    </row>
    <row r="94" spans="2:25" x14ac:dyDescent="0.25">
      <c r="B94" s="63"/>
      <c r="C94" s="66"/>
      <c r="D94" s="62"/>
      <c r="E94" t="s">
        <v>39</v>
      </c>
      <c r="F94">
        <f t="shared" si="16"/>
        <v>0</v>
      </c>
      <c r="G94">
        <f t="shared" si="16"/>
        <v>2.1388000000000001E-7</v>
      </c>
      <c r="I94">
        <f t="shared" si="17"/>
        <v>0</v>
      </c>
      <c r="J94">
        <f t="shared" si="17"/>
        <v>1.9219999999999999E-7</v>
      </c>
      <c r="O94" s="66"/>
      <c r="P94" s="62"/>
      <c r="Q94" t="s">
        <v>39</v>
      </c>
      <c r="R94">
        <f t="shared" si="18"/>
        <v>0</v>
      </c>
      <c r="S94">
        <f t="shared" si="18"/>
        <v>2.2505000000000002E-7</v>
      </c>
      <c r="U94">
        <f t="shared" si="19"/>
        <v>0</v>
      </c>
      <c r="V94">
        <f t="shared" si="19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G101" si="20">3*0.05*(1-0.05)*(1-0.05)*G11+3*0.05*0.05*(1-0.05)*K11+0.05*0.05*0.05*O11+(1-3*0.05*(1-0.05)*(1-0.05)-3*0.05*0.05*(1-0.05)-0.05*0.05*0.05)*C11</f>
        <v>0</v>
      </c>
      <c r="G99">
        <f t="shared" si="20"/>
        <v>2.5999999999999994E-3</v>
      </c>
      <c r="H99">
        <f t="shared" ref="H99:H101" si="21">Q11+M11+I11+E11</f>
        <v>4.6213850000000001</v>
      </c>
      <c r="I99">
        <f t="shared" ref="I99:J101" si="22">3*0.05*(1-0.05)*(1-0.05)*G18+3*0.05*0.05*(1-0.05)*K18+0.05*0.05*0.05*O18+(1-3*0.05*(1-0.05)*(1-0.05)-3*0.05*0.05*(1-0.05)-0.05*0.05*0.05)*C18</f>
        <v>0</v>
      </c>
      <c r="J99">
        <f t="shared" si="22"/>
        <v>2.5999999999999994E-3</v>
      </c>
      <c r="K99">
        <f t="shared" ref="K99:K101" si="23">Q18+M18+E18+I18</f>
        <v>5.0027100000000004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12.957386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S101" si="24">3*0.1*(1-0.1)*(1-0.1)*G11+3*0.1*0.1*(1-0.1)*K11+0.1*0.1*0.1*O11+(1-3*0.1*(1-0.1)*(1-0.1)-3*0.1*0.1*(1-0.1)-0.1*0.1*0.1)*C11</f>
        <v>0</v>
      </c>
      <c r="S99">
        <f t="shared" si="24"/>
        <v>2.5999999999999999E-3</v>
      </c>
      <c r="U99">
        <f t="shared" ref="U99:V101" si="25">3*0.1*(1-0.1)*(1-0.1)*G18+3*0.1*0.1*(1-0.1)*K18+0.1*0.1*0.1*O18+(1-3*0.1*(1-0.1)*(1-0.1)-3*0.1*0.1*(1-0.1)-0.1*0.1*0.1)*C18</f>
        <v>0</v>
      </c>
      <c r="V99">
        <f t="shared" si="25"/>
        <v>2.5999999999999999E-3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20"/>
        <v>0</v>
      </c>
      <c r="G100">
        <f t="shared" si="20"/>
        <v>1.5789999999999996E-5</v>
      </c>
      <c r="H100">
        <f t="shared" si="21"/>
        <v>4.5627589999999998</v>
      </c>
      <c r="I100">
        <f t="shared" si="22"/>
        <v>0</v>
      </c>
      <c r="J100">
        <f t="shared" si="22"/>
        <v>1.5789999999999996E-5</v>
      </c>
      <c r="K100">
        <f t="shared" si="23"/>
        <v>8.2806369999999987</v>
      </c>
      <c r="N100" s="68"/>
      <c r="O100" s="66"/>
      <c r="P100" s="62"/>
      <c r="Q100" t="s">
        <v>38</v>
      </c>
      <c r="R100">
        <f t="shared" si="24"/>
        <v>0</v>
      </c>
      <c r="S100">
        <f t="shared" si="24"/>
        <v>1.579E-5</v>
      </c>
      <c r="U100">
        <f t="shared" si="25"/>
        <v>0</v>
      </c>
      <c r="V100">
        <f t="shared" si="25"/>
        <v>1.579E-5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20"/>
        <v>0</v>
      </c>
      <c r="G101">
        <f t="shared" si="20"/>
        <v>2.0024682499999995E-7</v>
      </c>
      <c r="H101">
        <f t="shared" si="21"/>
        <v>4.7227969999999999</v>
      </c>
      <c r="I101">
        <f t="shared" si="22"/>
        <v>0</v>
      </c>
      <c r="J101">
        <f t="shared" si="22"/>
        <v>1.9219999999999996E-7</v>
      </c>
      <c r="K101">
        <f t="shared" si="23"/>
        <v>13.30786</v>
      </c>
      <c r="N101" s="68"/>
      <c r="O101" s="66"/>
      <c r="P101" s="62"/>
      <c r="Q101" t="s">
        <v>39</v>
      </c>
      <c r="R101">
        <f t="shared" si="24"/>
        <v>0</v>
      </c>
      <c r="S101">
        <f t="shared" si="24"/>
        <v>2.084546E-7</v>
      </c>
      <c r="U101">
        <f t="shared" si="25"/>
        <v>0</v>
      </c>
      <c r="V101">
        <f t="shared" si="25"/>
        <v>1.9219999999999999E-7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G107" si="26">3*0.2*(1-0.2)*(1-0.2)*G11+3*0.2*0.2*(1-0.2)*K11+0.2*0.2*0.2*O11+(1-3*0.2*(1-0.2)*(1-0.2)-3*0.2*0.2*(1-0.2)-0.2*0.2*0.2)*C11</f>
        <v>0</v>
      </c>
      <c r="G105">
        <f t="shared" si="26"/>
        <v>2.5999999999999999E-3</v>
      </c>
      <c r="I105">
        <f t="shared" ref="I105:J107" si="27">3*0.2*(1-0.2)*(1-0.2)*G18+3*0.2*0.2*(1-0.2)*K18+0.2*0.2*0.2*O18+(1-3*0.2*(1-0.2)*(1-0.2)-3*0.2*0.2*(1-0.2)-0.2*0.2*0.2)*C18</f>
        <v>0</v>
      </c>
      <c r="J105">
        <f t="shared" si="27"/>
        <v>2.5999999999999999E-3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S107" si="28">3*0.3*(1-0.3)*(1-0.3)*G11+3*0.3*0.3*(1-0.3)*K11+0.3*0.3*0.3*O11+(1-3*0.3*(1-0.3)*(1-0.3)-3*0.3*0.3*(1-0.3)-0.3*0.3*0.3)*C11</f>
        <v>0</v>
      </c>
      <c r="S105">
        <f t="shared" si="28"/>
        <v>2.5999999999999999E-3</v>
      </c>
      <c r="U105">
        <f t="shared" ref="U105:V107" si="29">3*0.3*(1-0.3)*(1-0.3)*G18+3*0.3*0.3*(1-0.3)*K18+0.3*0.3*0.3*O18+(1-3*0.3*(1-0.3)*(1-0.3)-3*0.3*0.3*(1-0.3)-0.3*0.3*0.3)*C18</f>
        <v>0</v>
      </c>
      <c r="V105">
        <f t="shared" si="29"/>
        <v>2.5999999999999999E-3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26"/>
        <v>0</v>
      </c>
      <c r="G106">
        <f t="shared" si="26"/>
        <v>1.579E-5</v>
      </c>
      <c r="I106">
        <f t="shared" si="27"/>
        <v>0</v>
      </c>
      <c r="J106">
        <f t="shared" si="27"/>
        <v>1.579E-5</v>
      </c>
      <c r="N106" s="68"/>
      <c r="O106" s="66"/>
      <c r="P106" s="62"/>
      <c r="Q106" t="s">
        <v>38</v>
      </c>
      <c r="R106">
        <f t="shared" si="28"/>
        <v>0</v>
      </c>
      <c r="S106">
        <f t="shared" si="28"/>
        <v>1.579E-5</v>
      </c>
      <c r="U106">
        <f t="shared" si="29"/>
        <v>0</v>
      </c>
      <c r="V106">
        <f t="shared" si="29"/>
        <v>1.579E-5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26"/>
        <v>0</v>
      </c>
      <c r="G107">
        <f t="shared" si="26"/>
        <v>2.2533680000000002E-7</v>
      </c>
      <c r="I107">
        <f t="shared" si="27"/>
        <v>0</v>
      </c>
      <c r="J107">
        <f t="shared" si="27"/>
        <v>1.9219999999999999E-7</v>
      </c>
      <c r="N107" s="68"/>
      <c r="O107" s="66"/>
      <c r="P107" s="62"/>
      <c r="Q107" t="s">
        <v>39</v>
      </c>
      <c r="R107">
        <f t="shared" si="28"/>
        <v>0</v>
      </c>
      <c r="S107">
        <f t="shared" si="28"/>
        <v>2.4281420000000003E-7</v>
      </c>
      <c r="U107">
        <f t="shared" si="29"/>
        <v>0</v>
      </c>
      <c r="V107">
        <f t="shared" si="29"/>
        <v>1.9220000000000001E-7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G114" si="30">0.05*Y11+(1-0.05)*U11</f>
        <v>0</v>
      </c>
      <c r="G112">
        <f t="shared" si="30"/>
        <v>2.5999999999999999E-3</v>
      </c>
      <c r="H112">
        <f t="shared" ref="H112:H114" si="31">AA11+W11</f>
        <v>1.938283</v>
      </c>
      <c r="I112">
        <f t="shared" ref="I112:J114" si="32">0.05*Y18+(1-0.05)*U18</f>
        <v>0</v>
      </c>
      <c r="J112">
        <f t="shared" si="32"/>
        <v>2.5999999999999999E-3</v>
      </c>
      <c r="K112">
        <f t="shared" ref="K112:K114" si="33">AA18+W18</f>
        <v>2.83772</v>
      </c>
      <c r="L112">
        <f>0.05*X25+(1-0.05)*T25</f>
        <v>0</v>
      </c>
      <c r="M112">
        <f>AA25+W25</f>
        <v>5.9143480000000004</v>
      </c>
      <c r="P112" s="62" t="s">
        <v>37</v>
      </c>
      <c r="Q112" t="s">
        <v>36</v>
      </c>
      <c r="R112">
        <f t="shared" ref="R112:S114" si="34">0.1*Y11+(1-0.1)*U11</f>
        <v>0</v>
      </c>
      <c r="S112">
        <f t="shared" si="34"/>
        <v>2.5999999999999999E-3</v>
      </c>
      <c r="U112">
        <f t="shared" ref="U112:V114" si="35">0.1*Y18+(1-0.1)*U18</f>
        <v>0</v>
      </c>
      <c r="V112">
        <f t="shared" si="35"/>
        <v>2.5999999999999999E-3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30"/>
        <v>0</v>
      </c>
      <c r="G113">
        <f t="shared" si="30"/>
        <v>6.4850000000000004E-5</v>
      </c>
      <c r="H113">
        <f t="shared" si="31"/>
        <v>2.197873</v>
      </c>
      <c r="I113">
        <f t="shared" si="32"/>
        <v>0</v>
      </c>
      <c r="J113">
        <f t="shared" si="32"/>
        <v>6.4850000000000004E-5</v>
      </c>
      <c r="K113">
        <f t="shared" si="33"/>
        <v>4.1599249999999994</v>
      </c>
      <c r="P113" s="62"/>
      <c r="Q113" t="s">
        <v>38</v>
      </c>
      <c r="R113">
        <f t="shared" si="34"/>
        <v>0</v>
      </c>
      <c r="S113">
        <f t="shared" si="34"/>
        <v>6.4850000000000004E-5</v>
      </c>
      <c r="U113">
        <f t="shared" si="35"/>
        <v>0</v>
      </c>
      <c r="V113">
        <f t="shared" si="35"/>
        <v>6.4850000000000004E-5</v>
      </c>
    </row>
    <row r="114" spans="2:25" x14ac:dyDescent="0.25">
      <c r="C114" s="63"/>
      <c r="D114" s="62"/>
      <c r="E114" t="s">
        <v>39</v>
      </c>
      <c r="F114">
        <f t="shared" si="30"/>
        <v>0</v>
      </c>
      <c r="G114">
        <f t="shared" si="30"/>
        <v>4.924799999999999E-6</v>
      </c>
      <c r="H114">
        <f t="shared" si="31"/>
        <v>2.3269570000000002</v>
      </c>
      <c r="I114">
        <f t="shared" si="32"/>
        <v>0</v>
      </c>
      <c r="J114">
        <f t="shared" si="32"/>
        <v>4.879999999999999E-6</v>
      </c>
      <c r="K114">
        <f t="shared" si="33"/>
        <v>6.9241099999999998</v>
      </c>
      <c r="P114" s="62"/>
      <c r="Q114" t="s">
        <v>39</v>
      </c>
      <c r="R114">
        <f t="shared" si="34"/>
        <v>0</v>
      </c>
      <c r="S114">
        <f t="shared" si="34"/>
        <v>4.9695999999999998E-6</v>
      </c>
      <c r="U114">
        <f t="shared" si="35"/>
        <v>0</v>
      </c>
      <c r="V114">
        <f t="shared" si="35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G120" si="36">0.2*Y11+(1-0.2)*U11</f>
        <v>0</v>
      </c>
      <c r="G118">
        <f t="shared" si="36"/>
        <v>2.5999999999999999E-3</v>
      </c>
      <c r="I118">
        <f t="shared" ref="I118:J120" si="37">0.2*Y18+(1-0.2)*U18</f>
        <v>0</v>
      </c>
      <c r="J118">
        <f t="shared" si="37"/>
        <v>2.5999999999999999E-3</v>
      </c>
      <c r="L118">
        <f>0.2*X25+(1-0.2)*T25</f>
        <v>0</v>
      </c>
      <c r="P118" s="62" t="s">
        <v>41</v>
      </c>
      <c r="Q118" t="s">
        <v>36</v>
      </c>
      <c r="R118">
        <f t="shared" ref="R118:S120" si="38">0.3*Y11+(1-0.3)*U11</f>
        <v>0</v>
      </c>
      <c r="S118">
        <f t="shared" si="38"/>
        <v>2.5999999999999999E-3</v>
      </c>
      <c r="U118">
        <f t="shared" ref="U118:V120" si="39">0.3*Y18+(1-0.3)*U18</f>
        <v>0</v>
      </c>
      <c r="V118">
        <f t="shared" si="39"/>
        <v>2.5999999999999999E-3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36"/>
        <v>0</v>
      </c>
      <c r="G119">
        <f t="shared" si="36"/>
        <v>6.4850000000000004E-5</v>
      </c>
      <c r="I119">
        <f t="shared" si="37"/>
        <v>0</v>
      </c>
      <c r="J119">
        <f t="shared" si="37"/>
        <v>6.4850000000000004E-5</v>
      </c>
      <c r="P119" s="62"/>
      <c r="Q119" t="s">
        <v>38</v>
      </c>
      <c r="R119">
        <f t="shared" si="38"/>
        <v>0</v>
      </c>
      <c r="S119">
        <f t="shared" si="38"/>
        <v>6.4850000000000004E-5</v>
      </c>
      <c r="U119">
        <f t="shared" si="39"/>
        <v>0</v>
      </c>
      <c r="V119">
        <f t="shared" si="39"/>
        <v>6.4850000000000004E-5</v>
      </c>
    </row>
    <row r="120" spans="2:25" x14ac:dyDescent="0.25">
      <c r="C120" s="63"/>
      <c r="D120" s="62"/>
      <c r="E120" t="s">
        <v>39</v>
      </c>
      <c r="F120">
        <f t="shared" si="36"/>
        <v>0</v>
      </c>
      <c r="G120">
        <f t="shared" si="36"/>
        <v>5.0592000000000006E-6</v>
      </c>
      <c r="I120">
        <f t="shared" si="37"/>
        <v>0</v>
      </c>
      <c r="J120">
        <f t="shared" si="37"/>
        <v>4.8800000000000007E-6</v>
      </c>
      <c r="P120" s="62"/>
      <c r="Q120" t="s">
        <v>39</v>
      </c>
      <c r="R120">
        <f t="shared" si="38"/>
        <v>0</v>
      </c>
      <c r="S120">
        <f t="shared" si="38"/>
        <v>5.1487999999999997E-6</v>
      </c>
      <c r="U120">
        <f t="shared" si="39"/>
        <v>0</v>
      </c>
      <c r="V120">
        <f t="shared" si="39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G127" si="40">(0.05*(1-0.05)+0.05*(1-0.05))*Y11+0.05*0.05*AC11+(1-0.05*(1-0.05)-0.05*(1-0.05)-0.05*0.05)*U11</f>
        <v>0</v>
      </c>
      <c r="G125">
        <f t="shared" si="40"/>
        <v>2.5999999999999999E-3</v>
      </c>
      <c r="H125">
        <f t="shared" ref="H125:H127" si="41">AE11+AA11+W11</f>
        <v>3.0035609999999995</v>
      </c>
      <c r="I125">
        <f t="shared" ref="I125:J127" si="42">(0.05*(1-0.05)+0.05*(1-0.05))*Y18+0.05*0.05*AC18+(1-0.05*(1-0.05)-0.05*(1-0.05)-0.05*0.05)*U18</f>
        <v>0</v>
      </c>
      <c r="J125">
        <f t="shared" si="42"/>
        <v>2.5999999999999999E-3</v>
      </c>
      <c r="K125">
        <f t="shared" ref="K125:K127" si="43">AE18+AA18+W18</f>
        <v>4.031682</v>
      </c>
      <c r="L125">
        <f>(0.05*(1-0.05)+0.05*(1-0.05))*X25+0.05*0.05*AB25+(1-0.05*(1-0.05)-0.05*(1-0.05)-0.05*0.05)*T25</f>
        <v>0</v>
      </c>
      <c r="M125">
        <f>AE25+AA25+W25</f>
        <v>8.9070579999999993</v>
      </c>
      <c r="O125" s="66" t="s">
        <v>43</v>
      </c>
      <c r="P125" s="62" t="s">
        <v>37</v>
      </c>
      <c r="Q125" t="s">
        <v>36</v>
      </c>
      <c r="R125">
        <f t="shared" ref="R125:S127" si="44">(0.1*0.9+0.1*0.9)*Y11+0.1*0.1*AC11+(1-0.1*0.9-0.1*0.9-0.1*0.1)*U11</f>
        <v>0</v>
      </c>
      <c r="S125">
        <f t="shared" si="44"/>
        <v>2.6000000000000003E-3</v>
      </c>
      <c r="U125">
        <f t="shared" ref="U125:V127" si="45">(0.1*0.9+0.1*0.9)*Y18+0.1*0.1*AC18+(1-0.1*0.9-0.1*0.9-0.1*0.1)*U18</f>
        <v>0</v>
      </c>
      <c r="V125">
        <f t="shared" si="45"/>
        <v>2.6000000000000003E-3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40"/>
        <v>0</v>
      </c>
      <c r="G126">
        <f t="shared" si="40"/>
        <v>6.4850000000000004E-5</v>
      </c>
      <c r="H126">
        <f t="shared" si="41"/>
        <v>3.3317130000000001</v>
      </c>
      <c r="I126">
        <f t="shared" si="42"/>
        <v>0</v>
      </c>
      <c r="J126">
        <f t="shared" si="42"/>
        <v>6.4850000000000004E-5</v>
      </c>
      <c r="K126">
        <f t="shared" si="43"/>
        <v>6.2460329999999997</v>
      </c>
      <c r="O126" s="66"/>
      <c r="P126" s="62"/>
      <c r="Q126" t="s">
        <v>38</v>
      </c>
      <c r="R126">
        <f t="shared" si="44"/>
        <v>0</v>
      </c>
      <c r="S126">
        <f t="shared" si="44"/>
        <v>6.4850000000000004E-5</v>
      </c>
      <c r="U126">
        <f t="shared" si="45"/>
        <v>0</v>
      </c>
      <c r="V126">
        <f t="shared" si="45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40"/>
        <v>0</v>
      </c>
      <c r="G127">
        <f t="shared" si="40"/>
        <v>4.9651199999999998E-6</v>
      </c>
      <c r="H127">
        <f t="shared" si="41"/>
        <v>3.5234079999999999</v>
      </c>
      <c r="I127">
        <f t="shared" si="42"/>
        <v>0</v>
      </c>
      <c r="J127">
        <f t="shared" si="42"/>
        <v>4.8799999999999999E-6</v>
      </c>
      <c r="K127">
        <f t="shared" si="43"/>
        <v>10.654161</v>
      </c>
      <c r="O127" s="66"/>
      <c r="P127" s="62"/>
      <c r="Q127" t="s">
        <v>39</v>
      </c>
      <c r="R127">
        <f t="shared" si="44"/>
        <v>0</v>
      </c>
      <c r="S127">
        <f t="shared" si="44"/>
        <v>5.0412800000000006E-6</v>
      </c>
      <c r="U127">
        <f t="shared" si="45"/>
        <v>0</v>
      </c>
      <c r="V127">
        <f t="shared" si="45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G133" si="46">(0.2*0.8+0.2*0.8)*Y11+0.2*0.2*AC11+(1-0.2*0.8-0.2*0.8-0.2*0.2)*U11</f>
        <v>0</v>
      </c>
      <c r="G131">
        <f t="shared" si="46"/>
        <v>2.5999999999999999E-3</v>
      </c>
      <c r="I131">
        <f t="shared" ref="I131:J133" si="47">(0.2*0.8+0.2*0.8)*Y18+0.2*0.2*AC18+(1-0.2*0.8-0.2*0.8-0.2*0.2)*U18</f>
        <v>0</v>
      </c>
      <c r="J131">
        <f t="shared" si="47"/>
        <v>2.5999999999999999E-3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S133" si="48">(0.3*0.7+0.3*0.7)*Y11+0.3*0.3*AC11+(1-0.3*0.7-0.3*0.7-0.3*0.3)*U11</f>
        <v>0</v>
      </c>
      <c r="S131">
        <f t="shared" si="48"/>
        <v>2.5999999999999999E-3</v>
      </c>
      <c r="U131">
        <f t="shared" ref="U131:V133" si="49">(0.3*0.7+0.3*0.7)*Y18+0.3*0.3*AC18+(1-0.3*0.7-0.3*0.7-0.3*0.3)*U18</f>
        <v>0</v>
      </c>
      <c r="V131">
        <f t="shared" si="49"/>
        <v>2.5999999999999999E-3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46"/>
        <v>0</v>
      </c>
      <c r="G132">
        <f t="shared" si="46"/>
        <v>6.4850000000000004E-5</v>
      </c>
      <c r="I132">
        <f t="shared" si="47"/>
        <v>0</v>
      </c>
      <c r="J132">
        <f t="shared" si="47"/>
        <v>6.4850000000000004E-5</v>
      </c>
      <c r="O132" s="66"/>
      <c r="P132" s="62"/>
      <c r="Q132" t="s">
        <v>38</v>
      </c>
      <c r="R132">
        <f t="shared" si="48"/>
        <v>0</v>
      </c>
      <c r="S132">
        <f t="shared" si="48"/>
        <v>6.4850000000000004E-5</v>
      </c>
      <c r="U132">
        <f t="shared" si="49"/>
        <v>0</v>
      </c>
      <c r="V132">
        <f t="shared" si="4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46"/>
        <v>0</v>
      </c>
      <c r="G133">
        <f t="shared" si="46"/>
        <v>5.1667200000000006E-6</v>
      </c>
      <c r="I133">
        <f t="shared" si="47"/>
        <v>0</v>
      </c>
      <c r="J133">
        <f t="shared" si="47"/>
        <v>4.8799999999999999E-6</v>
      </c>
      <c r="O133" s="66"/>
      <c r="P133" s="62"/>
      <c r="Q133" t="s">
        <v>39</v>
      </c>
      <c r="R133">
        <f t="shared" si="48"/>
        <v>0</v>
      </c>
      <c r="S133">
        <f t="shared" si="48"/>
        <v>5.2563200000000005E-6</v>
      </c>
      <c r="U133">
        <f t="shared" si="49"/>
        <v>0</v>
      </c>
      <c r="V133">
        <f t="shared" si="4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G140" si="50">3*0.05*(1-0.05)*(1-0.05)*Y11+3*0.05*0.05*(1-0.05)*AC11+0.05*0.05*0.05*AG11+(1-3*0.05*(1-0.05)*(1-0.05)-3*0.05*0.05*(1-0.05)-0.05*0.05*0.05)*U11</f>
        <v>0</v>
      </c>
      <c r="G138">
        <f t="shared" si="50"/>
        <v>2.5999999999999994E-3</v>
      </c>
      <c r="H138">
        <f t="shared" ref="H138:H140" si="51">AI11+AE11+AA11+W11</f>
        <v>4.0999829999999999</v>
      </c>
      <c r="I138">
        <f t="shared" ref="I138:J140" si="52">3*0.05*(1-0.05)*(1-0.05)*Y18+3*0.05*0.05*(1-0.05)*AC18+0.05*0.05*0.05*AG18+(1-3*0.05*(1-0.05)*(1-0.05)-3*0.05*0.05*(1-0.05)-0.05*0.05*0.05)*U18</f>
        <v>0</v>
      </c>
      <c r="J138">
        <f t="shared" si="52"/>
        <v>2.5999999999999994E-3</v>
      </c>
      <c r="K138">
        <f t="shared" ref="K138:K140" si="53">AI18+AE18+AA18+W18</f>
        <v>5.2707379999999997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11.908023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S140" si="54">3*0.1*(1-0.1)*(1-0.1)*Y11+3*0.1*0.1*(1-0.1)*AC11+0.1*0.1*0.1*AG11+(1-3*0.1*(1-0.1)*(1-0.1)-3*0.1*0.1*(1-0.1)-0.1*0.1*0.1)*U11</f>
        <v>0</v>
      </c>
      <c r="S138">
        <f t="shared" si="54"/>
        <v>2.5999999999999999E-3</v>
      </c>
      <c r="U138">
        <f t="shared" ref="U138:V140" si="55">3*0.1*(1-0.1)*(1-0.1)*Y18+3*0.1*0.1*(1-0.1)*AC18+0.1*0.1*0.1*AG18+(1-3*0.1*(1-0.1)*(1-0.1)-3*0.1*0.1*(1-0.1)-0.1*0.1*0.1)*U18</f>
        <v>0</v>
      </c>
      <c r="V138">
        <f t="shared" si="55"/>
        <v>2.5999999999999999E-3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50"/>
        <v>0</v>
      </c>
      <c r="G139">
        <f t="shared" si="50"/>
        <v>6.4849999999999991E-5</v>
      </c>
      <c r="H139">
        <f t="shared" si="51"/>
        <v>4.4613890000000005</v>
      </c>
      <c r="I139">
        <f t="shared" si="52"/>
        <v>0</v>
      </c>
      <c r="J139">
        <f t="shared" si="52"/>
        <v>6.4849999999999991E-5</v>
      </c>
      <c r="K139">
        <f t="shared" si="53"/>
        <v>8.419829</v>
      </c>
      <c r="N139" s="68"/>
      <c r="O139" s="66"/>
      <c r="P139" s="62"/>
      <c r="Q139" t="s">
        <v>38</v>
      </c>
      <c r="R139">
        <f t="shared" si="54"/>
        <v>0</v>
      </c>
      <c r="S139">
        <f t="shared" si="54"/>
        <v>6.4850000000000004E-5</v>
      </c>
      <c r="U139">
        <f t="shared" si="55"/>
        <v>0</v>
      </c>
      <c r="V139">
        <f t="shared" si="55"/>
        <v>6.4850000000000004E-5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50"/>
        <v>0</v>
      </c>
      <c r="G140">
        <f t="shared" si="50"/>
        <v>5.0012959999999998E-6</v>
      </c>
      <c r="H140">
        <f t="shared" si="51"/>
        <v>4.7122149999999996</v>
      </c>
      <c r="I140">
        <f t="shared" si="52"/>
        <v>0</v>
      </c>
      <c r="J140">
        <f t="shared" si="52"/>
        <v>4.879999999999999E-6</v>
      </c>
      <c r="K140">
        <f t="shared" si="53"/>
        <v>14.424754999999999</v>
      </c>
      <c r="N140" s="68"/>
      <c r="O140" s="66"/>
      <c r="P140" s="62"/>
      <c r="Q140" t="s">
        <v>39</v>
      </c>
      <c r="R140">
        <f t="shared" si="54"/>
        <v>0</v>
      </c>
      <c r="S140">
        <f t="shared" si="54"/>
        <v>5.0977280000000003E-6</v>
      </c>
      <c r="U140">
        <f t="shared" si="55"/>
        <v>0</v>
      </c>
      <c r="V140">
        <f t="shared" si="55"/>
        <v>4.8799999999999999E-6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G146" si="56">3*0.2*(1-0.2)*(1-0.2)*Y11+3*0.2*0.2*(1-0.2)*AC11+0.2*0.2*0.2*AG11+(1-3*0.2*(1-0.2)*(1-0.2)-3*0.2*0.2*(1-0.2)-0.2*0.2*0.2)*U11</f>
        <v>0</v>
      </c>
      <c r="G144">
        <f t="shared" si="56"/>
        <v>2.5999999999999999E-3</v>
      </c>
      <c r="I144">
        <f t="shared" ref="I144:J146" si="57">3*0.2*(1-0.2)*(1-0.2)*Y18+3*0.2*0.2*(1-0.2)*AC18+0.2*0.2*0.2*AG18+(1-3*0.2*(1-0.2)*(1-0.2)-3*0.2*0.2*(1-0.2)-0.2*0.2*0.2)*U18</f>
        <v>0</v>
      </c>
      <c r="J144">
        <f t="shared" si="57"/>
        <v>2.5999999999999999E-3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S146" si="58">3*0.3*(1-0.3)*(1-0.3)*Y11+3*0.3*0.3*(1-0.3)*AC11+0.3*0.3*0.3*AG11+(1-3*0.3*(1-0.3)*(1-0.3)-3*0.3*0.3*(1-0.3)-0.3*0.3*0.3)*U11</f>
        <v>0</v>
      </c>
      <c r="S144">
        <f t="shared" si="58"/>
        <v>2.5999999999999999E-3</v>
      </c>
      <c r="U144">
        <f t="shared" ref="U144:V146" si="59">3*0.3*(1-0.3)*(1-0.3)*Y18+3*0.3*0.3*(1-0.3)*AC18+0.3*0.3*0.3*AG18+(1-3*0.3*(1-0.3)*(1-0.3)-3*0.3*0.3*(1-0.3)-0.3*0.3*0.3)*U18</f>
        <v>0</v>
      </c>
      <c r="V144">
        <f t="shared" si="59"/>
        <v>2.5999999999999999E-3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56"/>
        <v>0</v>
      </c>
      <c r="G145">
        <f t="shared" si="56"/>
        <v>6.4850000000000004E-5</v>
      </c>
      <c r="I145">
        <f t="shared" si="57"/>
        <v>0</v>
      </c>
      <c r="J145">
        <f t="shared" si="57"/>
        <v>6.4850000000000004E-5</v>
      </c>
      <c r="N145" s="68"/>
      <c r="O145" s="66"/>
      <c r="P145" s="62"/>
      <c r="Q145" t="s">
        <v>38</v>
      </c>
      <c r="R145">
        <f t="shared" si="58"/>
        <v>0</v>
      </c>
      <c r="S145">
        <f t="shared" si="58"/>
        <v>6.4850000000000004E-5</v>
      </c>
      <c r="U145">
        <f t="shared" si="59"/>
        <v>0</v>
      </c>
      <c r="V145">
        <f t="shared" si="59"/>
        <v>6.4850000000000004E-5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56"/>
        <v>0</v>
      </c>
      <c r="G146">
        <f t="shared" si="56"/>
        <v>5.2240639999999995E-6</v>
      </c>
      <c r="I146">
        <f t="shared" si="57"/>
        <v>0</v>
      </c>
      <c r="J146">
        <f t="shared" si="57"/>
        <v>4.8799999999999999E-6</v>
      </c>
      <c r="N146" s="68"/>
      <c r="O146" s="66"/>
      <c r="P146" s="62"/>
      <c r="Q146" t="s">
        <v>39</v>
      </c>
      <c r="R146">
        <f t="shared" si="58"/>
        <v>0</v>
      </c>
      <c r="S146">
        <f t="shared" si="58"/>
        <v>5.2751359999999998E-6</v>
      </c>
      <c r="U146">
        <f t="shared" si="59"/>
        <v>0</v>
      </c>
      <c r="V146">
        <f t="shared" si="59"/>
        <v>4.8799999999999999E-6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G153" si="60">0.05*G32+(1-0.05)*C32</f>
        <v>0</v>
      </c>
      <c r="G151">
        <f t="shared" si="60"/>
        <v>2.5999999999999999E-3</v>
      </c>
      <c r="H151">
        <f t="shared" ref="H151:H153" si="61">I32++E32</f>
        <v>2.0226999999999999</v>
      </c>
      <c r="I151">
        <f t="shared" ref="I151:J153" si="62">0.05*G39+(1-0.05)*C39</f>
        <v>0</v>
      </c>
      <c r="J151">
        <f t="shared" si="62"/>
        <v>2.5999999999999999E-3</v>
      </c>
      <c r="K151">
        <f t="shared" ref="K151:K153" si="63">I39+E39</f>
        <v>2.7569629999999998</v>
      </c>
      <c r="L151">
        <f>0.05*F46+(1-0.05)*B46</f>
        <v>4.1999999999999995E-7</v>
      </c>
      <c r="M151">
        <f>I46+E46</f>
        <v>5.9249919999999996</v>
      </c>
      <c r="P151" s="62" t="s">
        <v>37</v>
      </c>
      <c r="Q151" t="s">
        <v>36</v>
      </c>
      <c r="R151">
        <f t="shared" ref="R151:S153" si="64">0.1*G32+(1-0.1)*C32</f>
        <v>0</v>
      </c>
      <c r="S151">
        <f t="shared" si="64"/>
        <v>2.5999999999999999E-3</v>
      </c>
      <c r="U151">
        <f t="shared" ref="U151:V153" si="65">0.1*G39+(1-0.1)*C39</f>
        <v>0</v>
      </c>
      <c r="V151">
        <f t="shared" si="65"/>
        <v>2.5999999999999999E-3</v>
      </c>
      <c r="X151">
        <f>0.1*F46+(1-0.1)*B46</f>
        <v>4.4000000000000002E-7</v>
      </c>
    </row>
    <row r="152" spans="1:25" x14ac:dyDescent="0.25">
      <c r="C152" s="63"/>
      <c r="D152" s="62"/>
      <c r="E152" t="s">
        <v>38</v>
      </c>
      <c r="F152">
        <f t="shared" si="60"/>
        <v>0</v>
      </c>
      <c r="G152">
        <f t="shared" si="60"/>
        <v>1.964E-4</v>
      </c>
      <c r="H152">
        <f t="shared" si="61"/>
        <v>2.2539879999999997</v>
      </c>
      <c r="I152">
        <f t="shared" si="62"/>
        <v>0</v>
      </c>
      <c r="J152">
        <f t="shared" si="62"/>
        <v>1.964E-4</v>
      </c>
      <c r="K152">
        <f t="shared" si="63"/>
        <v>4.0974679999999992</v>
      </c>
      <c r="P152" s="62"/>
      <c r="Q152" t="s">
        <v>38</v>
      </c>
      <c r="R152">
        <f t="shared" si="64"/>
        <v>0</v>
      </c>
      <c r="S152">
        <f t="shared" si="64"/>
        <v>1.964E-4</v>
      </c>
      <c r="U152">
        <f t="shared" si="65"/>
        <v>0</v>
      </c>
      <c r="V152">
        <f t="shared" si="65"/>
        <v>1.964E-4</v>
      </c>
    </row>
    <row r="153" spans="1:25" x14ac:dyDescent="0.25">
      <c r="C153" s="63"/>
      <c r="D153" s="62"/>
      <c r="E153" t="s">
        <v>39</v>
      </c>
      <c r="F153">
        <f t="shared" si="60"/>
        <v>0</v>
      </c>
      <c r="G153">
        <f t="shared" si="60"/>
        <v>4.0899999999999991E-5</v>
      </c>
      <c r="H153">
        <f t="shared" si="61"/>
        <v>2.3672439999999999</v>
      </c>
      <c r="I153">
        <f t="shared" si="62"/>
        <v>0</v>
      </c>
      <c r="J153">
        <f t="shared" si="62"/>
        <v>4.0899999999999991E-5</v>
      </c>
      <c r="K153">
        <f t="shared" si="63"/>
        <v>6.9888919999999999</v>
      </c>
      <c r="P153" s="62"/>
      <c r="Q153" t="s">
        <v>39</v>
      </c>
      <c r="R153">
        <f t="shared" si="64"/>
        <v>0</v>
      </c>
      <c r="S153">
        <f t="shared" si="64"/>
        <v>4.0900000000000005E-5</v>
      </c>
      <c r="U153">
        <f t="shared" si="65"/>
        <v>0</v>
      </c>
      <c r="V153">
        <f t="shared" si="65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G159" si="66">0.2*G32+(1-0.2)*C32</f>
        <v>0</v>
      </c>
      <c r="G157">
        <f t="shared" si="66"/>
        <v>2.5999999999999999E-3</v>
      </c>
      <c r="I157">
        <f t="shared" ref="I157:J159" si="67">0.2*G39+(1-0.2)*C39</f>
        <v>0</v>
      </c>
      <c r="J157">
        <f t="shared" si="67"/>
        <v>2.5999999999999999E-3</v>
      </c>
      <c r="L157">
        <f>0.2*F46+(1-0.2)*B46</f>
        <v>4.8000000000000006E-7</v>
      </c>
      <c r="P157" s="62" t="s">
        <v>41</v>
      </c>
      <c r="Q157" t="s">
        <v>36</v>
      </c>
      <c r="R157">
        <f t="shared" ref="R157:S159" si="68">0.3*G32+(1-0.3)*C32</f>
        <v>0</v>
      </c>
      <c r="S157">
        <f t="shared" si="68"/>
        <v>2.5999999999999999E-3</v>
      </c>
      <c r="U157">
        <f t="shared" ref="U157:V159" si="69">0.3*G39+(1-0.3)*C39</f>
        <v>0</v>
      </c>
      <c r="V157">
        <f t="shared" si="69"/>
        <v>2.5999999999999999E-3</v>
      </c>
      <c r="X157">
        <f>0.3*F46+(1-0.3)*B46</f>
        <v>5.1999999999999989E-7</v>
      </c>
    </row>
    <row r="158" spans="1:25" x14ac:dyDescent="0.25">
      <c r="C158" s="63"/>
      <c r="D158" s="62"/>
      <c r="E158" t="s">
        <v>38</v>
      </c>
      <c r="F158">
        <f t="shared" si="66"/>
        <v>0</v>
      </c>
      <c r="G158">
        <f t="shared" si="66"/>
        <v>1.964E-4</v>
      </c>
      <c r="I158">
        <f t="shared" si="67"/>
        <v>0</v>
      </c>
      <c r="J158">
        <f t="shared" si="67"/>
        <v>1.964E-4</v>
      </c>
      <c r="P158" s="62"/>
      <c r="Q158" t="s">
        <v>38</v>
      </c>
      <c r="R158">
        <f t="shared" si="68"/>
        <v>0</v>
      </c>
      <c r="S158">
        <f t="shared" si="68"/>
        <v>1.964E-4</v>
      </c>
      <c r="U158">
        <f t="shared" si="69"/>
        <v>0</v>
      </c>
      <c r="V158">
        <f t="shared" si="69"/>
        <v>1.964E-4</v>
      </c>
    </row>
    <row r="159" spans="1:25" x14ac:dyDescent="0.25">
      <c r="C159" s="63"/>
      <c r="D159" s="62"/>
      <c r="E159" t="s">
        <v>39</v>
      </c>
      <c r="F159">
        <f t="shared" si="66"/>
        <v>0</v>
      </c>
      <c r="G159">
        <f t="shared" si="66"/>
        <v>4.0899999999999998E-5</v>
      </c>
      <c r="I159">
        <f t="shared" si="67"/>
        <v>0</v>
      </c>
      <c r="J159">
        <f t="shared" si="67"/>
        <v>4.0899999999999998E-5</v>
      </c>
      <c r="P159" s="62"/>
      <c r="Q159" t="s">
        <v>39</v>
      </c>
      <c r="R159">
        <f t="shared" si="68"/>
        <v>0</v>
      </c>
      <c r="S159">
        <f t="shared" si="68"/>
        <v>4.0899999999999991E-5</v>
      </c>
      <c r="U159">
        <f t="shared" si="69"/>
        <v>0</v>
      </c>
      <c r="V159">
        <f t="shared" si="69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G166" si="70">(0.05*(1-0.05)+0.05*(1-0.05))*G32+0.05*0.05*K32+(1-0.05*(1-0.05)-0.05*(1-0.05)-0.05*0.05)*C32</f>
        <v>0</v>
      </c>
      <c r="G164">
        <f t="shared" si="70"/>
        <v>2.5999999999999999E-3</v>
      </c>
      <c r="H164">
        <f t="shared" ref="H164:H166" si="71">M32+I32+E32</f>
        <v>3.113273</v>
      </c>
      <c r="I164">
        <f t="shared" ref="I164:J166" si="72">(0.05*(1-0.05)+0.05*(1-0.05))*G39+0.05*0.05*K39+(1-0.05*(1-0.05)-0.05*(1-0.05)-0.05*0.05)*C39</f>
        <v>0</v>
      </c>
      <c r="J164">
        <f t="shared" si="72"/>
        <v>2.5999999999999999E-3</v>
      </c>
      <c r="K164">
        <f t="shared" ref="K164:K166" si="73">M39+I39+E39</f>
        <v>3.9046670000000003</v>
      </c>
      <c r="L164">
        <f>(0.05*(1-0.05)+0.05*(1-0.05))*F46+0.05*0.05*J46+(1-0.05*(1-0.05)-0.05*(1-0.05)-0.05*0.05)*B46</f>
        <v>4.3700000000000001E-7</v>
      </c>
      <c r="M164">
        <f>M46+I46+E46</f>
        <v>8.8539560000000002</v>
      </c>
      <c r="O164" s="66" t="s">
        <v>43</v>
      </c>
      <c r="P164" s="62" t="s">
        <v>37</v>
      </c>
      <c r="Q164" t="s">
        <v>36</v>
      </c>
      <c r="R164">
        <f t="shared" ref="R164:S166" si="74">(0.1*0.9+0.1*0.9)*G32+0.1*0.1*K32+(1-0.1*0.9-0.1*0.9-0.1*0.1)*C32</f>
        <v>0</v>
      </c>
      <c r="S164">
        <f t="shared" si="74"/>
        <v>2.6000000000000003E-3</v>
      </c>
      <c r="U164">
        <f t="shared" ref="U164:V166" si="75">(0.1*0.9+0.1*0.9)*G39+0.1*0.1*K39+(1-0.1*0.9-0.1*0.9-0.1*0.1)*C39</f>
        <v>0</v>
      </c>
      <c r="V164">
        <f t="shared" si="75"/>
        <v>2.6000000000000003E-3</v>
      </c>
      <c r="X164">
        <f>(0.1*0.9+0.1*0.9)*F46+0.1*0.1*J46+(1-0.1*0.9-0.1*0.9-0.1*0.1)*B46</f>
        <v>4.6800000000000001E-7</v>
      </c>
    </row>
    <row r="165" spans="2:25" x14ac:dyDescent="0.25">
      <c r="B165" s="63"/>
      <c r="C165" s="66"/>
      <c r="D165" s="62"/>
      <c r="E165" t="s">
        <v>38</v>
      </c>
      <c r="F165">
        <f t="shared" si="70"/>
        <v>0</v>
      </c>
      <c r="G165">
        <f t="shared" si="70"/>
        <v>1.964E-4</v>
      </c>
      <c r="H165">
        <f t="shared" si="71"/>
        <v>3.3771690000000003</v>
      </c>
      <c r="I165">
        <f t="shared" si="72"/>
        <v>0</v>
      </c>
      <c r="J165">
        <f t="shared" si="72"/>
        <v>1.964E-4</v>
      </c>
      <c r="K165">
        <f t="shared" si="73"/>
        <v>6.1832769999999995</v>
      </c>
      <c r="O165" s="66"/>
      <c r="P165" s="62"/>
      <c r="Q165" t="s">
        <v>38</v>
      </c>
      <c r="R165">
        <f t="shared" si="74"/>
        <v>0</v>
      </c>
      <c r="S165">
        <f t="shared" si="74"/>
        <v>1.964E-4</v>
      </c>
      <c r="U165">
        <f t="shared" si="75"/>
        <v>0</v>
      </c>
      <c r="V165">
        <f t="shared" si="75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70"/>
        <v>0</v>
      </c>
      <c r="G166">
        <f t="shared" si="70"/>
        <v>4.0899999999999998E-5</v>
      </c>
      <c r="H166">
        <f t="shared" si="71"/>
        <v>3.5926870000000002</v>
      </c>
      <c r="I166">
        <f t="shared" si="72"/>
        <v>0</v>
      </c>
      <c r="J166">
        <f t="shared" si="72"/>
        <v>4.0899999999999998E-5</v>
      </c>
      <c r="K166">
        <f t="shared" si="73"/>
        <v>10.640834999999999</v>
      </c>
      <c r="O166" s="66"/>
      <c r="P166" s="62"/>
      <c r="Q166" t="s">
        <v>39</v>
      </c>
      <c r="R166">
        <f t="shared" si="74"/>
        <v>0</v>
      </c>
      <c r="S166">
        <f t="shared" si="74"/>
        <v>4.0900000000000005E-5</v>
      </c>
      <c r="U166">
        <f t="shared" si="75"/>
        <v>0</v>
      </c>
      <c r="V166">
        <f t="shared" si="75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G172" si="76">(0.2*0.8+0.2*0.8)*G32+0.2*0.2*K32+(1-0.2*0.8-0.2*0.8-0.2*0.2)*C32</f>
        <v>0</v>
      </c>
      <c r="G170">
        <f t="shared" si="76"/>
        <v>2.5999999999999999E-3</v>
      </c>
      <c r="I170">
        <f t="shared" ref="I170:J172" si="77">(0.2*0.8+0.2*0.8)*G39+0.2*0.2*K39+(1-0.2*0.8-0.2*0.8-0.2*0.2)*C39</f>
        <v>0</v>
      </c>
      <c r="J170">
        <f t="shared" si="77"/>
        <v>2.5999999999999999E-3</v>
      </c>
      <c r="L170">
        <f>(0.2*0.8+0.2*0.8)*F46+0.2*0.2*J46+(1-0.2*0.8-0.2*0.8-0.2*0.2)*B46</f>
        <v>5.1199999999999993E-7</v>
      </c>
      <c r="O170" s="66" t="s">
        <v>45</v>
      </c>
      <c r="P170" s="62" t="s">
        <v>41</v>
      </c>
      <c r="Q170" t="s">
        <v>36</v>
      </c>
      <c r="R170">
        <f t="shared" ref="R170:S172" si="78">(0.3*0.7+0.3*0.7)*G32+0.3*0.3*K32+(1-0.3*0.7-0.3*0.7-0.3*0.3)*C32</f>
        <v>0</v>
      </c>
      <c r="S170">
        <f t="shared" si="78"/>
        <v>2.5999999999999999E-3</v>
      </c>
      <c r="U170">
        <f t="shared" ref="U170:V172" si="79">(0.3*0.7+0.3*0.7)*G39+0.3*0.3*K39+(1-0.3*0.7-0.3*0.7-0.3*0.3)*C39</f>
        <v>0</v>
      </c>
      <c r="V170">
        <f t="shared" si="79"/>
        <v>2.5999999999999999E-3</v>
      </c>
      <c r="X170">
        <f>(0.3*0.7+0.3*0.7)*F46+0.3*0.3*J46+(1-0.3*0.7-0.3*0.7-0.3*0.3)*B46</f>
        <v>5.3200000000000005E-7</v>
      </c>
    </row>
    <row r="171" spans="2:25" x14ac:dyDescent="0.25">
      <c r="B171" s="63"/>
      <c r="C171" s="66"/>
      <c r="D171" s="62"/>
      <c r="E171" t="s">
        <v>38</v>
      </c>
      <c r="F171">
        <f t="shared" si="76"/>
        <v>0</v>
      </c>
      <c r="G171">
        <f t="shared" si="76"/>
        <v>1.964E-4</v>
      </c>
      <c r="I171">
        <f t="shared" si="77"/>
        <v>0</v>
      </c>
      <c r="J171">
        <f t="shared" si="77"/>
        <v>1.964E-4</v>
      </c>
      <c r="O171" s="66"/>
      <c r="P171" s="62"/>
      <c r="Q171" t="s">
        <v>38</v>
      </c>
      <c r="R171">
        <f t="shared" si="78"/>
        <v>0</v>
      </c>
      <c r="S171">
        <f t="shared" si="78"/>
        <v>1.964E-4</v>
      </c>
      <c r="U171">
        <f t="shared" si="79"/>
        <v>0</v>
      </c>
      <c r="V171">
        <f t="shared" si="79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76"/>
        <v>0</v>
      </c>
      <c r="G172">
        <f t="shared" si="76"/>
        <v>4.0899999999999998E-5</v>
      </c>
      <c r="I172">
        <f t="shared" si="77"/>
        <v>0</v>
      </c>
      <c r="J172">
        <f t="shared" si="77"/>
        <v>4.0899999999999998E-5</v>
      </c>
      <c r="O172" s="66"/>
      <c r="P172" s="62"/>
      <c r="Q172" t="s">
        <v>39</v>
      </c>
      <c r="R172">
        <f t="shared" si="78"/>
        <v>0</v>
      </c>
      <c r="S172">
        <f t="shared" si="78"/>
        <v>4.0900000000000005E-5</v>
      </c>
      <c r="U172">
        <f t="shared" si="79"/>
        <v>0</v>
      </c>
      <c r="V172">
        <f t="shared" si="79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G179" si="80">3*0.05*(1-0.05)*(1-0.05)*G32+3*0.05*0.05*(1-0.05)*K32+0.05*0.05*0.05*O32+(1-3*0.05*(1-0.05)*(1-0.05)-3*0.05*0.05*(1-0.05)-0.05*0.05*0.05)*C32</f>
        <v>0</v>
      </c>
      <c r="G177">
        <f t="shared" si="80"/>
        <v>2.5999999999999994E-3</v>
      </c>
      <c r="H177">
        <f t="shared" ref="H177:H179" si="81">Q32+M32+I32+E32</f>
        <v>4.1263550000000002</v>
      </c>
      <c r="I177">
        <f t="shared" ref="I177:J179" si="82">3*0.05*(1-0.05)*(1-0.05)*G39+3*0.05*0.05*(1-0.05)*K39+0.05*0.05*0.05*O39+(1-3*0.05*(1-0.05)*(1-0.05)-3*0.05*0.05*(1-0.05)-0.05*0.05*0.05)*C39</f>
        <v>0</v>
      </c>
      <c r="J177">
        <f t="shared" si="82"/>
        <v>2.5999999999999994E-3</v>
      </c>
      <c r="K177">
        <f t="shared" ref="K177:K179" si="83">Q39+M39+I39+E39</f>
        <v>4.9548070000000006</v>
      </c>
      <c r="L177">
        <f>3*0.05*(1-0.05)*(1-0.05)*F46+3*0.05*0.05*(1-0.05)*J46+0.05*0.05*0.05*N46+(1-3*0.05*(1-0.05)*(1-0.05)-3*0.05*0.05*(1-0.05)-0.05*0.05*0.05)*B46</f>
        <v>4.5129999999999992E-7</v>
      </c>
      <c r="M177">
        <f>Q46+M46+I46+E46</f>
        <v>11.854331000000002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S179" si="84">3*0.1*(1-0.1)*(1-0.1)*G32+3*0.1*0.1*(1-0.1)*K32+0.1*0.1*0.1*O32+(1-3*0.1*(1-0.1)*(1-0.1)-3*0.1*0.1*(1-0.1)-0.1*0.1*0.1)*C32</f>
        <v>0</v>
      </c>
      <c r="S177">
        <f t="shared" si="84"/>
        <v>2.5999999999999999E-3</v>
      </c>
      <c r="U177">
        <f t="shared" ref="U177:V179" si="85">3*0.1*(1-0.1)*(1-0.1)*G39+3*0.1*0.1*(1-0.1)*K39+0.1*0.1*0.1*O39+(1-3*0.1*(1-0.1)*(1-0.1)-3*0.1*0.1*(1-0.1)-0.1*0.1*0.1)*C39</f>
        <v>0</v>
      </c>
      <c r="V177">
        <f t="shared" si="85"/>
        <v>2.5999999999999999E-3</v>
      </c>
      <c r="X177">
        <f>3*0.1*(1-0.1)*(1-0.1)*F46+3*0.1*0.1*(1-0.1)*J46+0.1*0.1*0.1*N46+(1-3*0.1*(1-0.1)*(1-0.1)-3*0.1*0.1*(1-0.1)-0.1*0.1*0.1)*B46</f>
        <v>4.8640000000000001E-7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80"/>
        <v>0</v>
      </c>
      <c r="G178">
        <f t="shared" si="80"/>
        <v>1.964E-4</v>
      </c>
      <c r="H178">
        <f t="shared" si="81"/>
        <v>4.5121880000000001</v>
      </c>
      <c r="I178">
        <f t="shared" si="82"/>
        <v>0</v>
      </c>
      <c r="J178">
        <f t="shared" si="82"/>
        <v>1.964E-4</v>
      </c>
      <c r="K178">
        <f t="shared" si="83"/>
        <v>8.3074379999999994</v>
      </c>
      <c r="N178" s="68"/>
      <c r="O178" s="66"/>
      <c r="P178" s="62"/>
      <c r="Q178" t="s">
        <v>38</v>
      </c>
      <c r="R178">
        <f t="shared" si="84"/>
        <v>0</v>
      </c>
      <c r="S178">
        <f t="shared" si="84"/>
        <v>1.964E-4</v>
      </c>
      <c r="U178">
        <f t="shared" si="85"/>
        <v>0</v>
      </c>
      <c r="V178">
        <f t="shared" si="85"/>
        <v>1.964E-4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80"/>
        <v>0</v>
      </c>
      <c r="G179">
        <f t="shared" si="80"/>
        <v>4.0899999999999991E-5</v>
      </c>
      <c r="H179">
        <f t="shared" si="81"/>
        <v>4.7340949999999999</v>
      </c>
      <c r="I179">
        <f t="shared" si="82"/>
        <v>0</v>
      </c>
      <c r="J179">
        <f t="shared" si="82"/>
        <v>4.0899999999999991E-5</v>
      </c>
      <c r="K179">
        <f t="shared" si="83"/>
        <v>14.378074000000002</v>
      </c>
      <c r="N179" s="68"/>
      <c r="O179" s="66"/>
      <c r="P179" s="62"/>
      <c r="Q179" t="s">
        <v>39</v>
      </c>
      <c r="R179">
        <f t="shared" si="84"/>
        <v>0</v>
      </c>
      <c r="S179">
        <f t="shared" si="84"/>
        <v>4.0899999999999998E-5</v>
      </c>
      <c r="U179">
        <f t="shared" si="85"/>
        <v>0</v>
      </c>
      <c r="V179">
        <f t="shared" si="85"/>
        <v>4.0899999999999998E-5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G185" si="86">3*0.2*(1-0.2)*(1-0.2)*G32+3*0.2*0.2*(1-0.2)*K32+0.2*0.2*0.2*O32+(1-3*0.2*(1-0.2)*(1-0.2)-3*0.2*0.2*(1-0.2)-0.2*0.2*0.2)*C32</f>
        <v>0</v>
      </c>
      <c r="G183">
        <f t="shared" si="86"/>
        <v>2.5999999999999999E-3</v>
      </c>
      <c r="I183">
        <f t="shared" ref="I183:J185" si="87">3*0.2*(1-0.2)*(1-0.2)*G39+3*0.2*0.2*(1-0.2)*K39+0.2*0.2*0.2*O39+(1-3*0.2*(1-0.2)*(1-0.2)-3*0.2*0.2*(1-0.2)-0.2*0.2*0.2)*C39</f>
        <v>0</v>
      </c>
      <c r="J183">
        <f t="shared" si="87"/>
        <v>2.5999999999999999E-3</v>
      </c>
      <c r="L183">
        <f>3*0.2*(1-0.2)*(1-0.2)*F46+3*0.2*0.2*(1-0.2)*J46+0.2*0.2*0.2*N46+(1-3*0.2*(1-0.2)*(1-0.2)-3*0.2*0.2*(1-0.2)-0.2*0.2*0.2)*B46</f>
        <v>5.1519999999999995E-7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S185" si="88">3*0.3*(1-0.3)*(1-0.3)*G32+3*0.3*0.3*(1-0.3)*K32+0.3*0.3*0.3*O32+(1-3*0.3*(1-0.3)*(1-0.3)-3*0.3*0.3*(1-0.3)-0.3*0.3*0.3)*C32</f>
        <v>0</v>
      </c>
      <c r="S183">
        <f t="shared" si="88"/>
        <v>2.5999999999999999E-3</v>
      </c>
      <c r="U183">
        <f t="shared" ref="U183:V185" si="89">3*0.3*(1-0.3)*(1-0.3)*G39+3*0.3*0.3*(1-0.3)*K39+0.3*0.3*0.3*O39+(1-3*0.3*(1-0.3)*(1-0.3)-3*0.3*0.3*(1-0.3)-0.3*0.3*0.3)*C39</f>
        <v>0</v>
      </c>
      <c r="V183">
        <f t="shared" si="89"/>
        <v>2.5999999999999999E-3</v>
      </c>
      <c r="X183">
        <f>3*0.3*(1-0.3)*(1-0.3)*F46+3*0.3*0.3*(1-0.3)*J46+0.3*0.3*0.3*N46+(1-3*0.3*(1-0.3)*(1-0.3)-3*0.3*0.3*(1-0.3)-0.3*0.3*0.3)*B46</f>
        <v>5.0079999999999993E-7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86"/>
        <v>0</v>
      </c>
      <c r="G184">
        <f t="shared" si="86"/>
        <v>1.964E-4</v>
      </c>
      <c r="I184">
        <f t="shared" si="87"/>
        <v>0</v>
      </c>
      <c r="J184">
        <f t="shared" si="87"/>
        <v>1.964E-4</v>
      </c>
      <c r="N184" s="68"/>
      <c r="O184" s="66"/>
      <c r="P184" s="62"/>
      <c r="Q184" t="s">
        <v>38</v>
      </c>
      <c r="R184">
        <f t="shared" si="88"/>
        <v>0</v>
      </c>
      <c r="S184">
        <f t="shared" si="88"/>
        <v>1.9640000000000003E-4</v>
      </c>
      <c r="U184">
        <f t="shared" si="89"/>
        <v>0</v>
      </c>
      <c r="V184">
        <f t="shared" si="89"/>
        <v>1.9640000000000003E-4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86"/>
        <v>0</v>
      </c>
      <c r="G185">
        <f t="shared" si="86"/>
        <v>4.0899999999999991E-5</v>
      </c>
      <c r="I185">
        <f t="shared" si="87"/>
        <v>0</v>
      </c>
      <c r="J185">
        <f t="shared" si="87"/>
        <v>4.0899999999999991E-5</v>
      </c>
      <c r="N185" s="68"/>
      <c r="O185" s="66"/>
      <c r="P185" s="62"/>
      <c r="Q185" t="s">
        <v>39</v>
      </c>
      <c r="R185">
        <f t="shared" si="88"/>
        <v>0</v>
      </c>
      <c r="S185">
        <f t="shared" si="88"/>
        <v>4.0899999999999998E-5</v>
      </c>
      <c r="U185">
        <f t="shared" si="89"/>
        <v>0</v>
      </c>
      <c r="V185">
        <f t="shared" si="89"/>
        <v>4.0899999999999998E-5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G192" si="90">0.05*Y32+(1-0.05)*U32</f>
        <v>0</v>
      </c>
      <c r="G190">
        <f t="shared" si="90"/>
        <v>2.5999999999999999E-3</v>
      </c>
      <c r="H190">
        <f t="shared" ref="H190:H192" si="91">AA32+W32</f>
        <v>2.1744399999999997</v>
      </c>
      <c r="I190">
        <f t="shared" ref="I190:J192" si="92">0.05*Y39+(1-0.05)*U39</f>
        <v>0</v>
      </c>
      <c r="J190">
        <f t="shared" si="92"/>
        <v>2.5999999999999999E-3</v>
      </c>
      <c r="K190">
        <f t="shared" ref="K190:K192" si="93">AA39+W39</f>
        <v>2.8672680000000001</v>
      </c>
      <c r="L190">
        <f>0.05*X46+(1-0.05)*T46</f>
        <v>1.455E-5</v>
      </c>
      <c r="M190">
        <f>AA46+W46</f>
        <v>6.3057680000000005</v>
      </c>
      <c r="P190" s="62" t="s">
        <v>37</v>
      </c>
      <c r="Q190" t="s">
        <v>36</v>
      </c>
      <c r="R190">
        <f t="shared" ref="R190:S192" si="94">0.1*Y32+(1-0.1)*U32</f>
        <v>0</v>
      </c>
      <c r="S190">
        <f t="shared" si="94"/>
        <v>2.5999999999999999E-3</v>
      </c>
      <c r="U190">
        <f t="shared" ref="U190:V192" si="95">0.1*Y39+(1-0.1)*U39</f>
        <v>0</v>
      </c>
      <c r="V190">
        <f t="shared" si="95"/>
        <v>2.5999999999999999E-3</v>
      </c>
      <c r="X190">
        <f>0.1*X46+(1-0.1)*T46</f>
        <v>1.4600000000000001E-5</v>
      </c>
    </row>
    <row r="191" spans="1:25" x14ac:dyDescent="0.25">
      <c r="C191" s="63"/>
      <c r="D191" s="62"/>
      <c r="E191" t="s">
        <v>38</v>
      </c>
      <c r="F191">
        <f t="shared" si="90"/>
        <v>0</v>
      </c>
      <c r="G191">
        <f t="shared" si="90"/>
        <v>5.0279999999999997E-4</v>
      </c>
      <c r="H191">
        <f t="shared" si="91"/>
        <v>2.290705</v>
      </c>
      <c r="I191">
        <f t="shared" si="92"/>
        <v>0</v>
      </c>
      <c r="J191">
        <f t="shared" si="92"/>
        <v>5.0279999999999997E-4</v>
      </c>
      <c r="K191">
        <f t="shared" si="93"/>
        <v>4.2700940000000003</v>
      </c>
      <c r="P191" s="62"/>
      <c r="Q191" t="s">
        <v>38</v>
      </c>
      <c r="R191">
        <f t="shared" si="94"/>
        <v>0</v>
      </c>
      <c r="S191">
        <f t="shared" si="94"/>
        <v>5.0279999999999997E-4</v>
      </c>
      <c r="U191">
        <f t="shared" si="95"/>
        <v>0</v>
      </c>
      <c r="V191">
        <f t="shared" si="95"/>
        <v>5.0279999999999997E-4</v>
      </c>
    </row>
    <row r="192" spans="1:25" x14ac:dyDescent="0.25">
      <c r="C192" s="63"/>
      <c r="D192" s="62"/>
      <c r="E192" t="s">
        <v>39</v>
      </c>
      <c r="F192">
        <f t="shared" si="90"/>
        <v>0</v>
      </c>
      <c r="G192">
        <f t="shared" si="90"/>
        <v>1.8479999999999999E-4</v>
      </c>
      <c r="H192">
        <f t="shared" si="91"/>
        <v>2.3877829999999998</v>
      </c>
      <c r="I192">
        <f t="shared" si="92"/>
        <v>0</v>
      </c>
      <c r="J192">
        <f t="shared" si="92"/>
        <v>1.8406E-4</v>
      </c>
      <c r="K192">
        <f t="shared" si="93"/>
        <v>7.4416449999999994</v>
      </c>
      <c r="P192" s="62"/>
      <c r="Q192" t="s">
        <v>39</v>
      </c>
      <c r="R192">
        <f t="shared" si="94"/>
        <v>0</v>
      </c>
      <c r="S192">
        <f t="shared" si="94"/>
        <v>1.8570000000000001E-4</v>
      </c>
      <c r="U192">
        <f t="shared" si="95"/>
        <v>0</v>
      </c>
      <c r="V192">
        <f t="shared" si="95"/>
        <v>1.8422000000000002E-4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G198" si="96">0.2*Y32+(1-0.2)*U32</f>
        <v>0</v>
      </c>
      <c r="G196">
        <f t="shared" si="96"/>
        <v>2.5999999999999999E-3</v>
      </c>
      <c r="I196">
        <f t="shared" ref="I196:J198" si="97">0.2*Y39+(1-0.2)*U39</f>
        <v>0</v>
      </c>
      <c r="J196">
        <f t="shared" si="97"/>
        <v>2.5999999999999999E-3</v>
      </c>
      <c r="L196">
        <f>0.2*X46+(1-0.2)*T46</f>
        <v>1.4700000000000002E-5</v>
      </c>
      <c r="P196" s="62" t="s">
        <v>41</v>
      </c>
      <c r="Q196" t="s">
        <v>36</v>
      </c>
      <c r="R196">
        <f t="shared" ref="R196:S198" si="98">0.3*Y32+(1-0.3)*U32</f>
        <v>0</v>
      </c>
      <c r="S196">
        <f t="shared" si="98"/>
        <v>2.5999999999999999E-3</v>
      </c>
      <c r="U196">
        <f t="shared" ref="U196:V198" si="99">0.3*Y39+(1-0.3)*U39</f>
        <v>0</v>
      </c>
      <c r="V196">
        <f t="shared" si="99"/>
        <v>2.5999999999999999E-3</v>
      </c>
      <c r="X196">
        <f>0.3*X46+(1-0.3)*T46</f>
        <v>1.4800000000000001E-5</v>
      </c>
    </row>
    <row r="197" spans="2:25" x14ac:dyDescent="0.25">
      <c r="C197" s="63"/>
      <c r="D197" s="62"/>
      <c r="E197" t="s">
        <v>38</v>
      </c>
      <c r="F197">
        <f t="shared" si="96"/>
        <v>0</v>
      </c>
      <c r="G197">
        <f t="shared" si="96"/>
        <v>5.0279999999999997E-4</v>
      </c>
      <c r="I197">
        <f t="shared" si="97"/>
        <v>0</v>
      </c>
      <c r="J197">
        <f t="shared" si="97"/>
        <v>5.0279999999999997E-4</v>
      </c>
      <c r="P197" s="62"/>
      <c r="Q197" t="s">
        <v>38</v>
      </c>
      <c r="R197">
        <f t="shared" si="98"/>
        <v>0</v>
      </c>
      <c r="S197">
        <f t="shared" si="98"/>
        <v>5.0279999999999997E-4</v>
      </c>
      <c r="U197">
        <f t="shared" si="99"/>
        <v>0</v>
      </c>
      <c r="V197">
        <f t="shared" si="99"/>
        <v>5.0279999999999997E-4</v>
      </c>
    </row>
    <row r="198" spans="2:25" x14ac:dyDescent="0.25">
      <c r="C198" s="63"/>
      <c r="D198" s="62"/>
      <c r="E198" t="s">
        <v>39</v>
      </c>
      <c r="F198">
        <f t="shared" si="96"/>
        <v>0</v>
      </c>
      <c r="G198">
        <f t="shared" si="96"/>
        <v>1.875E-4</v>
      </c>
      <c r="I198">
        <f t="shared" si="97"/>
        <v>0</v>
      </c>
      <c r="J198">
        <f t="shared" si="97"/>
        <v>1.8454000000000002E-4</v>
      </c>
      <c r="P198" s="62"/>
      <c r="Q198" t="s">
        <v>39</v>
      </c>
      <c r="R198">
        <f t="shared" si="98"/>
        <v>0</v>
      </c>
      <c r="S198">
        <f t="shared" si="98"/>
        <v>1.8929999999999999E-4</v>
      </c>
      <c r="U198">
        <f t="shared" si="99"/>
        <v>0</v>
      </c>
      <c r="V198">
        <f t="shared" si="99"/>
        <v>1.8485999999999999E-4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G205" si="100">(0.05*(1-0.05)+0.05*(1-0.05))*Y32+0.05*0.05*AC32+(1-0.05*(1-0.05)-0.05*(1-0.05)-0.05*0.05)*U32</f>
        <v>0</v>
      </c>
      <c r="G203">
        <f t="shared" si="100"/>
        <v>2.5999999999999999E-3</v>
      </c>
      <c r="H203">
        <f t="shared" ref="H203:H205" si="101">AE32+AA32+W32</f>
        <v>3.2486160000000002</v>
      </c>
      <c r="I203">
        <f t="shared" ref="I203:J205" si="102">(0.05*(1-0.05)+0.05*(1-0.05))*Y39+0.05*0.05*AC39+(1-0.05*(1-0.05)-0.05*(1-0.05)-0.05*0.05)*U39</f>
        <v>0</v>
      </c>
      <c r="J203">
        <f t="shared" si="102"/>
        <v>2.5999999999999999E-3</v>
      </c>
      <c r="K203">
        <f>AE39+AA39+W39</f>
        <v>3.9078429999999997</v>
      </c>
      <c r="L203">
        <f>(0.05*(1-0.05)+0.05*(1-0.05))*X46+0.05*0.05*AB46+(1-0.05*(1-0.05)-0.05*(1-0.05)-0.05*0.05)*T46</f>
        <v>1.4603500000000002E-5</v>
      </c>
      <c r="M203">
        <f>AE46+AA46+W46</f>
        <v>9.2733039999999995</v>
      </c>
      <c r="O203" s="66" t="s">
        <v>43</v>
      </c>
      <c r="P203" s="62" t="s">
        <v>37</v>
      </c>
      <c r="Q203" t="s">
        <v>36</v>
      </c>
      <c r="R203">
        <f t="shared" ref="R203:S205" si="103">(0.1*0.9+0.1*0.9)*Y32+0.1*0.1*AC32+(1-0.1*0.9-0.1*0.9-0.1*0.1)*U32</f>
        <v>0</v>
      </c>
      <c r="S203">
        <f t="shared" si="103"/>
        <v>2.6000000000000003E-3</v>
      </c>
      <c r="U203">
        <f t="shared" ref="U203:V205" si="104">(0.1*0.9+0.1*0.9)*Y39+0.1*0.1*AC39+(1-0.1*0.9-0.1*0.9-0.1*0.1)*U39</f>
        <v>0</v>
      </c>
      <c r="V203">
        <f t="shared" si="104"/>
        <v>2.6000000000000003E-3</v>
      </c>
      <c r="X203">
        <f>(0.1*0.9+0.1*0.9)*X46+0.1*0.1*AB46+(1-0.1*0.9-0.1*0.9-0.1*0.1)*T46</f>
        <v>1.4714E-5</v>
      </c>
    </row>
    <row r="204" spans="2:25" x14ac:dyDescent="0.25">
      <c r="B204" s="63"/>
      <c r="C204" s="66"/>
      <c r="D204" s="62"/>
      <c r="E204" t="s">
        <v>38</v>
      </c>
      <c r="F204">
        <f t="shared" si="100"/>
        <v>0</v>
      </c>
      <c r="G204">
        <f t="shared" si="100"/>
        <v>5.0279999999999997E-4</v>
      </c>
      <c r="H204">
        <f t="shared" si="101"/>
        <v>3.4075449999999998</v>
      </c>
      <c r="I204">
        <f t="shared" si="102"/>
        <v>0</v>
      </c>
      <c r="J204">
        <f t="shared" si="102"/>
        <v>5.0279999999999997E-4</v>
      </c>
      <c r="K204">
        <f>AE40+AA40+W40</f>
        <v>6.3922260000000009</v>
      </c>
      <c r="O204" s="66"/>
      <c r="P204" s="62"/>
      <c r="Q204" t="s">
        <v>38</v>
      </c>
      <c r="R204">
        <f t="shared" si="103"/>
        <v>0</v>
      </c>
      <c r="S204">
        <f t="shared" si="103"/>
        <v>5.0280000000000008E-4</v>
      </c>
      <c r="U204">
        <f t="shared" si="104"/>
        <v>0</v>
      </c>
      <c r="V204">
        <f t="shared" si="104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100"/>
        <v>0</v>
      </c>
      <c r="G205">
        <f t="shared" si="100"/>
        <v>1.8566175000000001E-4</v>
      </c>
      <c r="H205">
        <f t="shared" si="101"/>
        <v>3.5328650000000001</v>
      </c>
      <c r="I205">
        <f t="shared" si="102"/>
        <v>0</v>
      </c>
      <c r="J205">
        <f t="shared" si="102"/>
        <v>1.8422600000000001E-4</v>
      </c>
      <c r="K205">
        <f>AE41+AA41+W41</f>
        <v>11.176216</v>
      </c>
      <c r="O205" s="66"/>
      <c r="P205" s="62"/>
      <c r="Q205" t="s">
        <v>39</v>
      </c>
      <c r="R205">
        <f t="shared" si="103"/>
        <v>0</v>
      </c>
      <c r="S205">
        <f t="shared" si="103"/>
        <v>1.8734700000000001E-4</v>
      </c>
      <c r="U205">
        <f t="shared" si="104"/>
        <v>0</v>
      </c>
      <c r="V205">
        <f t="shared" si="104"/>
        <v>1.8456400000000002E-4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G211" si="105">(0.2*0.8+0.2*0.8)*Y32+0.2*0.2*AC32+(1-0.2*0.8-0.2*0.8-0.2*0.2)*U32</f>
        <v>0</v>
      </c>
      <c r="G209">
        <f t="shared" si="105"/>
        <v>2.5999999999999999E-3</v>
      </c>
      <c r="I209">
        <f t="shared" ref="I209:J211" si="106">(0.2*0.8+0.2*0.8)*Y39+0.2*0.2*AC39+(1-0.2*0.8-0.2*0.8-0.2*0.2)*U39</f>
        <v>0</v>
      </c>
      <c r="J209">
        <f t="shared" si="106"/>
        <v>2.5999999999999999E-3</v>
      </c>
      <c r="L209">
        <f>(0.2*0.8+0.2*0.8)*X46+0.2*0.2*AB46+(1-0.2*0.8-0.2*0.8-0.2*0.2)*T46</f>
        <v>1.4956E-5</v>
      </c>
      <c r="O209" s="66" t="s">
        <v>45</v>
      </c>
      <c r="P209" s="62" t="s">
        <v>41</v>
      </c>
      <c r="Q209" t="s">
        <v>36</v>
      </c>
      <c r="R209">
        <f t="shared" ref="R209:S211" si="107">(0.3*0.7+0.3*0.7)*Y32+0.3*0.3*AC32+(1-0.3*0.7-0.3*0.7-0.3*0.3)*U32</f>
        <v>0</v>
      </c>
      <c r="S209">
        <f t="shared" si="107"/>
        <v>2.5999999999999999E-3</v>
      </c>
      <c r="U209">
        <f t="shared" ref="U209:V211" si="108">(0.3*0.7+0.3*0.7)*Y39+0.3*0.3*AC39+(1-0.3*0.7-0.3*0.7-0.3*0.3)*U39</f>
        <v>0</v>
      </c>
      <c r="V209">
        <f t="shared" si="108"/>
        <v>2.5999999999999999E-3</v>
      </c>
      <c r="X209">
        <f>(0.3*0.7+0.3*0.7)*X46+0.3*0.3*AB46+(1-0.3*0.7-0.3*0.7-0.3*0.3)*T46</f>
        <v>1.5226000000000003E-5</v>
      </c>
    </row>
    <row r="210" spans="1:25" x14ac:dyDescent="0.25">
      <c r="B210" s="63"/>
      <c r="C210" s="66"/>
      <c r="D210" s="62"/>
      <c r="E210" t="s">
        <v>38</v>
      </c>
      <c r="F210">
        <f t="shared" si="105"/>
        <v>0</v>
      </c>
      <c r="G210">
        <f t="shared" si="105"/>
        <v>5.0279999999999997E-4</v>
      </c>
      <c r="I210">
        <f t="shared" si="106"/>
        <v>0</v>
      </c>
      <c r="J210">
        <f t="shared" si="106"/>
        <v>5.0279999999999997E-4</v>
      </c>
      <c r="O210" s="66"/>
      <c r="P210" s="62"/>
      <c r="Q210" t="s">
        <v>38</v>
      </c>
      <c r="R210">
        <f t="shared" si="107"/>
        <v>0</v>
      </c>
      <c r="S210">
        <f t="shared" si="107"/>
        <v>5.0279999999999997E-4</v>
      </c>
      <c r="U210">
        <f t="shared" si="108"/>
        <v>0</v>
      </c>
      <c r="V210">
        <f t="shared" si="108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105"/>
        <v>0</v>
      </c>
      <c r="G211">
        <f t="shared" si="105"/>
        <v>1.90488E-4</v>
      </c>
      <c r="I211">
        <f t="shared" si="106"/>
        <v>0</v>
      </c>
      <c r="J211">
        <f t="shared" si="106"/>
        <v>1.8527600000000001E-4</v>
      </c>
      <c r="O211" s="66"/>
      <c r="P211" s="62"/>
      <c r="Q211" t="s">
        <v>39</v>
      </c>
      <c r="R211">
        <f t="shared" si="107"/>
        <v>0</v>
      </c>
      <c r="S211">
        <f t="shared" si="107"/>
        <v>1.9332300000000002E-4</v>
      </c>
      <c r="U211">
        <f t="shared" si="108"/>
        <v>0</v>
      </c>
      <c r="V211">
        <f t="shared" si="108"/>
        <v>1.8603600000000002E-4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G218" si="109">3*0.05*(1-0.05)*(1-0.05)*Y32+3*0.05*0.05*(1-0.05)*AC32+0.05*0.05*0.05*AG32+(1-3*0.05*(1-0.05)*(1-0.05)-3*0.05*0.05*(1-0.05)-0.05*0.05*0.05)*U32</f>
        <v>0</v>
      </c>
      <c r="G216">
        <f t="shared" si="109"/>
        <v>2.5999999999999994E-3</v>
      </c>
      <c r="H216">
        <f t="shared" ref="H216:H218" si="110">AI32+AE32+AA32+W32</f>
        <v>4.3113459999999995</v>
      </c>
      <c r="I216">
        <f t="shared" ref="I216:J218" si="111">3*0.05*(1-0.05)*(1-0.05)*Y39+3*0.05*0.05*(1-0.05)*AC39+0.05*0.05*0.05*AG39+(1-3*0.05*(1-0.05)*(1-0.05)-3*0.05*0.05*(1-0.05)-0.05*0.05*0.05)*U39</f>
        <v>0</v>
      </c>
      <c r="J216">
        <f t="shared" si="111"/>
        <v>2.5999999999999994E-3</v>
      </c>
      <c r="K216">
        <f t="shared" ref="K216:K218" si="112">AI39+AE39+AA39+W39</f>
        <v>5.0354380000000001</v>
      </c>
      <c r="L216">
        <f>3*0.05*(1-0.05)*(1-0.05)*X46+3*0.05*0.05*(1-0.05)*AB46+0.05*0.05*0.05*AF46+(1-3*0.05*(1-0.05)*(1-0.05)-3*0.05*0.05*(1-0.05)-0.05*0.05*0.05)*T46</f>
        <v>1.4660174999999997E-5</v>
      </c>
      <c r="M216">
        <f>AI46+AE46+AA46+W46</f>
        <v>12.24973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S218" si="113">3*0.1*(1-0.1)*(1-0.1)*Y32+3*0.1*0.1*(1-0.1)*AC32+0.1*0.1*0.1*AG32+(1-3*0.1*(1-0.1)*(1-0.1)-3*0.1*0.1*(1-0.1)-0.1*0.1*0.1)*U32</f>
        <v>0</v>
      </c>
      <c r="S216">
        <f t="shared" si="113"/>
        <v>2.5999999999999999E-3</v>
      </c>
      <c r="U216">
        <f t="shared" ref="U216:V218" si="114">3*0.1*(1-0.1)*(1-0.1)*Y39+3*0.1*0.1*(1-0.1)*AC39+0.1*0.1*0.1*AG39+(1-3*0.1*(1-0.1)*(1-0.1)-3*0.1*0.1*(1-0.1)-0.1*0.1*0.1)*U39</f>
        <v>0</v>
      </c>
      <c r="V216">
        <f t="shared" si="114"/>
        <v>2.5999999999999999E-3</v>
      </c>
      <c r="X216">
        <f>3*0.1*(1-0.1)*(1-0.1)*X46+3*0.1*0.1*(1-0.1)*AB46+0.1*0.1*0.1*AF46+(1-3*0.1*(1-0.1)*(1-0.1)-3*0.1*0.1*(1-0.1)-0.1*0.1*0.1)*T46</f>
        <v>1.4839400000000001E-5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09"/>
        <v>0</v>
      </c>
      <c r="G217">
        <f t="shared" si="109"/>
        <v>5.0279999999999997E-4</v>
      </c>
      <c r="H217">
        <f t="shared" si="110"/>
        <v>4.5605150000000005</v>
      </c>
      <c r="I217">
        <f t="shared" si="111"/>
        <v>0</v>
      </c>
      <c r="J217">
        <f t="shared" si="111"/>
        <v>5.0279999999999997E-4</v>
      </c>
      <c r="K217">
        <f t="shared" si="112"/>
        <v>8.5555240000000001</v>
      </c>
      <c r="N217" s="68"/>
      <c r="O217" s="66"/>
      <c r="P217" s="62"/>
      <c r="Q217" t="s">
        <v>38</v>
      </c>
      <c r="R217">
        <f t="shared" si="113"/>
        <v>0</v>
      </c>
      <c r="S217">
        <f t="shared" si="113"/>
        <v>5.0279999999999997E-4</v>
      </c>
      <c r="U217">
        <f t="shared" si="114"/>
        <v>0</v>
      </c>
      <c r="V217">
        <f t="shared" si="114"/>
        <v>5.0279999999999997E-4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09"/>
        <v>0</v>
      </c>
      <c r="G218">
        <f t="shared" si="109"/>
        <v>1.8648682499999996E-4</v>
      </c>
      <c r="H218">
        <f t="shared" si="110"/>
        <v>4.7451499999999998</v>
      </c>
      <c r="I218">
        <f t="shared" si="111"/>
        <v>0</v>
      </c>
      <c r="J218">
        <f t="shared" si="111"/>
        <v>1.8439827499999996E-4</v>
      </c>
      <c r="K218">
        <f t="shared" si="112"/>
        <v>15.013437999999999</v>
      </c>
      <c r="N218" s="68"/>
      <c r="O218" s="66"/>
      <c r="P218" s="62"/>
      <c r="Q218" t="s">
        <v>39</v>
      </c>
      <c r="R218">
        <f t="shared" si="113"/>
        <v>0</v>
      </c>
      <c r="S218">
        <f t="shared" si="113"/>
        <v>1.8885359999999999E-4</v>
      </c>
      <c r="U218">
        <f t="shared" si="114"/>
        <v>0</v>
      </c>
      <c r="V218">
        <f t="shared" si="114"/>
        <v>1.849342E-4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G224" si="115">3*0.2*(1-0.2)*(1-0.2)*Y32+3*0.2*0.2*(1-0.2)*AC32+0.2*0.2*0.2*AG32+(1-3*0.2*(1-0.2)*(1-0.2)-3*0.2*0.2*(1-0.2)-0.2*0.2*0.2)*U32</f>
        <v>0</v>
      </c>
      <c r="G222">
        <f t="shared" si="115"/>
        <v>2.5999999999999999E-3</v>
      </c>
      <c r="I222">
        <f t="shared" ref="I222:J224" si="116">3*0.2*(1-0.2)*(1-0.2)*Y39+3*0.2*0.2*(1-0.2)*AC39+0.2*0.2*0.2*AG39+(1-3*0.2*(1-0.2)*(1-0.2)-3*0.2*0.2*(1-0.2)-0.2*0.2*0.2)*U39</f>
        <v>0</v>
      </c>
      <c r="J222">
        <f t="shared" si="116"/>
        <v>2.5999999999999999E-3</v>
      </c>
      <c r="L222">
        <f>3*0.2*(1-0.2)*(1-0.2)*X46+3*0.2*0.2*(1-0.2)*AB46+0.2*0.2*0.2*AF46+(1-3*0.2*(1-0.2)*(1-0.2)-3*0.2*0.2*(1-0.2)-0.2*0.2*0.2)*T46</f>
        <v>1.52472E-5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S224" si="117">3*0.3*(1-0.3)*(1-0.3)*Y32+3*0.3*0.3*(1-0.3)*AC32+0.3*0.3*0.3*AG32+(1-3*0.3*(1-0.3)*(1-0.3)-3*0.3*0.3*(1-0.3)-0.3*0.3*0.3)*U32</f>
        <v>0</v>
      </c>
      <c r="S222">
        <f t="shared" si="117"/>
        <v>2.5999999999999999E-3</v>
      </c>
      <c r="U222">
        <f t="shared" ref="U222:V224" si="118">3*0.3*(1-0.3)*(1-0.3)*Y39+3*0.3*0.3*(1-0.3)*AC39+0.3*0.3*0.3*AG39+(1-3*0.3*(1-0.3)*(1-0.3)-3*0.3*0.3*(1-0.3)-0.3*0.3*0.3)*U39</f>
        <v>0</v>
      </c>
      <c r="V222">
        <f t="shared" si="118"/>
        <v>2.5999999999999999E-3</v>
      </c>
      <c r="X222">
        <f>3*0.3*(1-0.3)*(1-0.3)*X46+3*0.3*0.3*(1-0.3)*AB46+0.3*0.3*0.3*AF46+(1-3*0.3*(1-0.3)*(1-0.3)-3*0.3*0.3*(1-0.3)-0.3*0.3*0.3)*T46</f>
        <v>1.5707799999999999E-5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115"/>
        <v>0</v>
      </c>
      <c r="G223">
        <f t="shared" si="115"/>
        <v>5.0279999999999997E-4</v>
      </c>
      <c r="I223">
        <f t="shared" si="116"/>
        <v>0</v>
      </c>
      <c r="J223">
        <f t="shared" si="116"/>
        <v>5.0279999999999997E-4</v>
      </c>
      <c r="N223" s="68"/>
      <c r="O223" s="66"/>
      <c r="P223" s="62"/>
      <c r="Q223" t="s">
        <v>38</v>
      </c>
      <c r="R223">
        <f t="shared" si="117"/>
        <v>0</v>
      </c>
      <c r="S223">
        <f t="shared" si="117"/>
        <v>5.0279999999999997E-4</v>
      </c>
      <c r="U223">
        <f t="shared" si="118"/>
        <v>0</v>
      </c>
      <c r="V223">
        <f t="shared" si="118"/>
        <v>5.0279999999999997E-4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115"/>
        <v>0</v>
      </c>
      <c r="G224">
        <f t="shared" si="115"/>
        <v>1.9296480000000001E-4</v>
      </c>
      <c r="I224">
        <f t="shared" si="116"/>
        <v>0</v>
      </c>
      <c r="J224">
        <f t="shared" si="116"/>
        <v>1.8612559999999997E-4</v>
      </c>
      <c r="N224" s="68"/>
      <c r="O224" s="66"/>
      <c r="P224" s="62"/>
      <c r="Q224" t="s">
        <v>39</v>
      </c>
      <c r="R224">
        <f t="shared" si="117"/>
        <v>0</v>
      </c>
      <c r="S224">
        <f t="shared" si="117"/>
        <v>1.9630920000000005E-4</v>
      </c>
      <c r="U224">
        <f t="shared" si="118"/>
        <v>0</v>
      </c>
      <c r="V224">
        <f t="shared" si="118"/>
        <v>1.8748739999999999E-4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G231" si="119">0.05*G52+(1-0.05)*C52</f>
        <v>0</v>
      </c>
      <c r="G229">
        <f t="shared" si="119"/>
        <v>2.5999999999999999E-3</v>
      </c>
      <c r="H229">
        <f t="shared" ref="H229:H231" si="120">I52+E52</f>
        <v>2.1839329999999997</v>
      </c>
      <c r="I229">
        <f t="shared" ref="I229:J231" si="121">0.05*G59+(1-0.05)*C59</f>
        <v>0</v>
      </c>
      <c r="J229">
        <f t="shared" si="121"/>
        <v>2.5999999999999999E-3</v>
      </c>
      <c r="K229">
        <f t="shared" ref="K229:K231" si="122">I59+E59</f>
        <v>2.9444669999999999</v>
      </c>
      <c r="L229">
        <f>0.05*G66+(1-0.05)*B66</f>
        <v>2.9425999999999996E-4</v>
      </c>
      <c r="M229">
        <f>I66+E66</f>
        <v>5.9191029999999998</v>
      </c>
      <c r="P229" s="62" t="s">
        <v>37</v>
      </c>
      <c r="Q229" t="s">
        <v>36</v>
      </c>
      <c r="R229">
        <f t="shared" ref="R229:S231" si="123">0.1*G52+(1-0.1)*C52</f>
        <v>0</v>
      </c>
      <c r="S229">
        <f t="shared" si="123"/>
        <v>2.5999999999999999E-3</v>
      </c>
      <c r="U229">
        <f t="shared" ref="U229:V231" si="124">0.1*G59+(1-0.1)*C59</f>
        <v>0</v>
      </c>
      <c r="V229">
        <f t="shared" si="124"/>
        <v>2.5999999999999999E-3</v>
      </c>
      <c r="X229">
        <f>0.1*G66+(1-0.1)*B66</f>
        <v>2.9492E-4</v>
      </c>
    </row>
    <row r="230" spans="1:25" x14ac:dyDescent="0.25">
      <c r="C230" s="63"/>
      <c r="D230" s="62"/>
      <c r="E230" t="s">
        <v>38</v>
      </c>
      <c r="F230">
        <f t="shared" si="119"/>
        <v>0</v>
      </c>
      <c r="G230">
        <f t="shared" si="119"/>
        <v>1.2999999999999999E-3</v>
      </c>
      <c r="H230">
        <f t="shared" si="120"/>
        <v>2.2879050000000003</v>
      </c>
      <c r="I230">
        <f t="shared" si="121"/>
        <v>0</v>
      </c>
      <c r="J230">
        <f t="shared" si="121"/>
        <v>1.2949999999999999E-3</v>
      </c>
      <c r="K230">
        <f t="shared" si="122"/>
        <v>4.2448359999999994</v>
      </c>
      <c r="P230" s="62"/>
      <c r="Q230" t="s">
        <v>38</v>
      </c>
      <c r="R230">
        <f t="shared" si="123"/>
        <v>0</v>
      </c>
      <c r="S230">
        <f t="shared" si="123"/>
        <v>1.2999999999999999E-3</v>
      </c>
      <c r="U230">
        <f t="shared" si="124"/>
        <v>0</v>
      </c>
      <c r="V230">
        <f t="shared" si="124"/>
        <v>1.2899999999999999E-3</v>
      </c>
    </row>
    <row r="231" spans="1:25" x14ac:dyDescent="0.25">
      <c r="C231" s="63"/>
      <c r="D231" s="62"/>
      <c r="E231" t="s">
        <v>39</v>
      </c>
      <c r="F231">
        <f t="shared" si="119"/>
        <v>0</v>
      </c>
      <c r="G231">
        <f t="shared" si="119"/>
        <v>7.9659499999999999E-4</v>
      </c>
      <c r="H231">
        <f t="shared" si="120"/>
        <v>2.299887</v>
      </c>
      <c r="I231">
        <f t="shared" si="121"/>
        <v>0</v>
      </c>
      <c r="J231">
        <f t="shared" si="121"/>
        <v>7.9376499999999999E-4</v>
      </c>
      <c r="K231">
        <f t="shared" si="122"/>
        <v>7.9475160000000002</v>
      </c>
      <c r="P231" s="62"/>
      <c r="Q231" t="s">
        <v>39</v>
      </c>
      <c r="R231">
        <f t="shared" si="123"/>
        <v>0</v>
      </c>
      <c r="S231">
        <f t="shared" si="123"/>
        <v>7.9929000000000003E-4</v>
      </c>
      <c r="U231">
        <f t="shared" si="124"/>
        <v>0</v>
      </c>
      <c r="V231">
        <f t="shared" si="124"/>
        <v>7.9363000000000003E-4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G237" si="125">0.2*G52+(1-0.2)*C52</f>
        <v>0</v>
      </c>
      <c r="G235">
        <f t="shared" si="125"/>
        <v>2.5999999999999999E-3</v>
      </c>
      <c r="I235">
        <f t="shared" ref="I235:J237" si="126">0.2*G59+(1-0.2)*C59</f>
        <v>0</v>
      </c>
      <c r="J235">
        <f t="shared" si="126"/>
        <v>2.5999999999999999E-3</v>
      </c>
      <c r="L235">
        <f>0.2*G66+(1-0.2)*B66</f>
        <v>2.9624000000000002E-4</v>
      </c>
      <c r="P235" s="62" t="s">
        <v>41</v>
      </c>
      <c r="Q235" t="s">
        <v>36</v>
      </c>
      <c r="R235">
        <f t="shared" ref="R235:S237" si="127">0.3*G52+(1-0.3)*C52</f>
        <v>0</v>
      </c>
      <c r="S235">
        <f t="shared" si="127"/>
        <v>2.5999999999999999E-3</v>
      </c>
      <c r="U235">
        <f t="shared" ref="U235:V237" si="128">0.3*G59+(1-0.3)*C59</f>
        <v>0</v>
      </c>
      <c r="V235">
        <f t="shared" si="128"/>
        <v>2.5999999999999999E-3</v>
      </c>
      <c r="X235">
        <f>0.3*G66+(1-0.3)*B66</f>
        <v>2.9755999999999999E-4</v>
      </c>
    </row>
    <row r="236" spans="1:25" x14ac:dyDescent="0.25">
      <c r="C236" s="63"/>
      <c r="D236" s="62"/>
      <c r="E236" t="s">
        <v>38</v>
      </c>
      <c r="F236">
        <f t="shared" si="125"/>
        <v>0</v>
      </c>
      <c r="G236">
        <f t="shared" si="125"/>
        <v>1.2999999999999999E-3</v>
      </c>
      <c r="I236">
        <f t="shared" si="126"/>
        <v>0</v>
      </c>
      <c r="J236">
        <f t="shared" si="126"/>
        <v>1.2799999999999999E-3</v>
      </c>
      <c r="P236" s="62"/>
      <c r="Q236" t="s">
        <v>38</v>
      </c>
      <c r="R236">
        <f t="shared" si="127"/>
        <v>0</v>
      </c>
      <c r="S236">
        <f t="shared" si="127"/>
        <v>1.2999999999999999E-3</v>
      </c>
      <c r="U236">
        <f t="shared" si="128"/>
        <v>0</v>
      </c>
      <c r="V236">
        <f t="shared" si="128"/>
        <v>1.2699999999999999E-3</v>
      </c>
    </row>
    <row r="237" spans="1:25" x14ac:dyDescent="0.25">
      <c r="C237" s="63"/>
      <c r="D237" s="62"/>
      <c r="E237" t="s">
        <v>39</v>
      </c>
      <c r="F237">
        <f t="shared" si="125"/>
        <v>0</v>
      </c>
      <c r="G237">
        <f t="shared" si="125"/>
        <v>8.0468000000000011E-4</v>
      </c>
      <c r="I237">
        <f t="shared" si="126"/>
        <v>0</v>
      </c>
      <c r="J237">
        <f t="shared" si="126"/>
        <v>7.9336000000000012E-4</v>
      </c>
      <c r="P237" s="62"/>
      <c r="Q237" t="s">
        <v>39</v>
      </c>
      <c r="R237">
        <f t="shared" si="127"/>
        <v>0</v>
      </c>
      <c r="S237">
        <f t="shared" si="127"/>
        <v>8.1006999999999997E-4</v>
      </c>
      <c r="U237">
        <f t="shared" si="128"/>
        <v>0</v>
      </c>
      <c r="V237">
        <f t="shared" si="128"/>
        <v>7.9308999999999998E-4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G244" si="129">(0.05*(1-0.05)+0.05*(1-0.05))*G52+0.05*0.05*K52+(1-0.05*(1-0.05)-0.05*(1-0.05)-0.05*0.05)*C52</f>
        <v>0</v>
      </c>
      <c r="G242">
        <f t="shared" si="129"/>
        <v>2.5999999999999999E-3</v>
      </c>
      <c r="H242">
        <f t="shared" ref="H242:H244" si="130">M52+I52+E52</f>
        <v>3.156828</v>
      </c>
      <c r="I242">
        <f t="shared" ref="I242:J244" si="131">(0.05*(1-0.05)+0.05*(1-0.05))*G59+0.05*0.05*K59+(1-0.05*(1-0.05)-0.05*(1-0.05)-0.05*0.05)*C59</f>
        <v>0</v>
      </c>
      <c r="J242">
        <f t="shared" si="131"/>
        <v>2.5999999999999999E-3</v>
      </c>
      <c r="K242">
        <f t="shared" ref="K242:K244" si="132">M59+I59+E59</f>
        <v>4.0898210000000006</v>
      </c>
      <c r="L242">
        <f>(0.05*(1-0.05)+0.05*(1-0.05))*G66+0.05*0.05*J66+(1-0.05*(1-0.05)-0.05*(1-0.05)-0.05*0.05)*B66</f>
        <v>2.9493675000000002E-4</v>
      </c>
      <c r="M242">
        <f>M66+I66+E66</f>
        <v>9.1801820000000003</v>
      </c>
      <c r="O242" s="66" t="s">
        <v>43</v>
      </c>
      <c r="P242" s="62" t="s">
        <v>37</v>
      </c>
      <c r="Q242" t="s">
        <v>36</v>
      </c>
      <c r="R242">
        <f t="shared" ref="R242:S244" si="133">(0.1*0.9+0.1*0.9)*G52+0.1*0.1*K52+(1-0.1*0.9-0.1*0.9-0.1*0.1)*C52</f>
        <v>0</v>
      </c>
      <c r="S242">
        <f t="shared" si="133"/>
        <v>2.6000000000000003E-3</v>
      </c>
      <c r="U242">
        <f t="shared" ref="U242:V244" si="134">(0.1*0.9+0.1*0.9)*G59+0.1*0.1*K59+(1-0.1*0.9-0.1*0.9-0.1*0.1)*C59</f>
        <v>0</v>
      </c>
      <c r="V242">
        <f t="shared" si="134"/>
        <v>2.6000000000000003E-3</v>
      </c>
      <c r="X242">
        <f>(0.1*0.9+0.1*0.9)*G66+0.1*0.1*J66+(1-0.1*0.9-0.1*0.9-0.1*0.1)*B66</f>
        <v>2.9630699999999999E-4</v>
      </c>
    </row>
    <row r="243" spans="1:25" x14ac:dyDescent="0.25">
      <c r="B243" s="63"/>
      <c r="C243" s="66"/>
      <c r="D243" s="62"/>
      <c r="E243" t="s">
        <v>38</v>
      </c>
      <c r="F243">
        <f t="shared" si="129"/>
        <v>0</v>
      </c>
      <c r="G243">
        <f t="shared" si="129"/>
        <v>1.2999999999999999E-3</v>
      </c>
      <c r="H243">
        <f t="shared" si="130"/>
        <v>3.4435450000000003</v>
      </c>
      <c r="I243">
        <f t="shared" si="131"/>
        <v>0</v>
      </c>
      <c r="J243">
        <f t="shared" si="131"/>
        <v>1.2902499999999999E-3</v>
      </c>
      <c r="K243">
        <f t="shared" si="132"/>
        <v>6.3464709999999993</v>
      </c>
      <c r="O243" s="66"/>
      <c r="P243" s="62"/>
      <c r="Q243" t="s">
        <v>38</v>
      </c>
      <c r="R243">
        <f t="shared" si="133"/>
        <v>0</v>
      </c>
      <c r="S243">
        <f t="shared" si="133"/>
        <v>1.3000000000000002E-3</v>
      </c>
      <c r="U243">
        <f t="shared" si="134"/>
        <v>0</v>
      </c>
      <c r="V243">
        <f t="shared" si="134"/>
        <v>1.281E-3</v>
      </c>
    </row>
    <row r="244" spans="1:25" x14ac:dyDescent="0.25">
      <c r="B244" s="63"/>
      <c r="C244" s="66"/>
      <c r="D244" s="62"/>
      <c r="E244" t="s">
        <v>39</v>
      </c>
      <c r="F244">
        <f t="shared" si="129"/>
        <v>0</v>
      </c>
      <c r="G244">
        <f t="shared" si="129"/>
        <v>7.9923975000000002E-4</v>
      </c>
      <c r="H244">
        <f t="shared" si="130"/>
        <v>3.451686</v>
      </c>
      <c r="I244">
        <f t="shared" si="131"/>
        <v>0</v>
      </c>
      <c r="J244">
        <f t="shared" si="131"/>
        <v>7.9363800000000005E-4</v>
      </c>
      <c r="K244">
        <f t="shared" si="132"/>
        <v>11.599606</v>
      </c>
      <c r="O244" s="66"/>
      <c r="P244" s="62"/>
      <c r="Q244" t="s">
        <v>39</v>
      </c>
      <c r="R244">
        <f t="shared" si="133"/>
        <v>0</v>
      </c>
      <c r="S244">
        <f t="shared" si="133"/>
        <v>8.0447900000000009E-4</v>
      </c>
      <c r="U244">
        <f t="shared" si="134"/>
        <v>0</v>
      </c>
      <c r="V244">
        <f t="shared" si="134"/>
        <v>7.9339200000000008E-4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G250" si="135">(0.2*0.8+0.2*0.8)*G52+0.2*0.2*K52+(1-0.2*0.8-0.2*0.8-0.2*0.2)*C52</f>
        <v>0</v>
      </c>
      <c r="G248">
        <f t="shared" si="135"/>
        <v>2.5999999999999999E-3</v>
      </c>
      <c r="I248">
        <f t="shared" ref="I248:J250" si="136">(0.2*0.8+0.2*0.8)*G59+0.2*0.2*K59+(1-0.2*0.8-0.2*0.8-0.2*0.2)*C59</f>
        <v>0</v>
      </c>
      <c r="J248">
        <f t="shared" si="136"/>
        <v>2.5999999999999999E-3</v>
      </c>
      <c r="L248">
        <f>(0.2*0.8+0.2*0.8)*G66+0.2*0.2*J66+(1-0.2*0.8-0.2*0.8-0.2*0.2)*B66</f>
        <v>2.99148E-4</v>
      </c>
      <c r="O248" s="66" t="s">
        <v>45</v>
      </c>
      <c r="P248" s="62" t="s">
        <v>41</v>
      </c>
      <c r="Q248" t="s">
        <v>36</v>
      </c>
      <c r="R248">
        <f t="shared" ref="R248:S250" si="137">(0.3*0.7+0.3*0.7)*G52+0.3*0.3*K52+(1-0.3*0.7-0.3*0.7-0.3*0.3)*C52</f>
        <v>0</v>
      </c>
      <c r="S248">
        <f t="shared" si="137"/>
        <v>2.5999999999999999E-3</v>
      </c>
      <c r="U248">
        <f t="shared" ref="U248:V250" si="138">(0.3*0.7+0.3*0.7)*G59+0.3*0.3*K59+(1-0.3*0.7-0.3*0.7-0.3*0.3)*C59</f>
        <v>0</v>
      </c>
      <c r="V248">
        <f t="shared" si="138"/>
        <v>2.5999999999999999E-3</v>
      </c>
      <c r="X248">
        <f>(0.3*0.7+0.3*0.7)*G66+0.3*0.3*J66+(1-0.3*0.7-0.3*0.7-0.3*0.3)*B66</f>
        <v>3.0212300000000001E-4</v>
      </c>
    </row>
    <row r="249" spans="1:25" x14ac:dyDescent="0.25">
      <c r="B249" s="63"/>
      <c r="C249" s="66"/>
      <c r="D249" s="62"/>
      <c r="E249" t="s">
        <v>38</v>
      </c>
      <c r="F249">
        <f t="shared" si="135"/>
        <v>0</v>
      </c>
      <c r="G249">
        <f t="shared" si="135"/>
        <v>1.2999999999999999E-3</v>
      </c>
      <c r="I249">
        <f t="shared" si="136"/>
        <v>0</v>
      </c>
      <c r="J249">
        <f t="shared" si="136"/>
        <v>1.2639999999999999E-3</v>
      </c>
      <c r="O249" s="66"/>
      <c r="P249" s="62"/>
      <c r="Q249" t="s">
        <v>38</v>
      </c>
      <c r="R249">
        <f t="shared" si="137"/>
        <v>0</v>
      </c>
      <c r="S249">
        <f t="shared" si="137"/>
        <v>1.2999999999999999E-3</v>
      </c>
      <c r="U249">
        <f t="shared" si="138"/>
        <v>0</v>
      </c>
      <c r="V249">
        <f t="shared" si="138"/>
        <v>1.2490000000000001E-3</v>
      </c>
    </row>
    <row r="250" spans="1:25" x14ac:dyDescent="0.25">
      <c r="B250" s="63"/>
      <c r="C250" s="66"/>
      <c r="D250" s="62"/>
      <c r="E250" t="s">
        <v>39</v>
      </c>
      <c r="F250">
        <f t="shared" si="135"/>
        <v>0</v>
      </c>
      <c r="G250">
        <f t="shared" si="135"/>
        <v>8.1465600000000008E-4</v>
      </c>
      <c r="I250">
        <f t="shared" si="136"/>
        <v>0</v>
      </c>
      <c r="J250">
        <f t="shared" si="136"/>
        <v>7.9294800000000003E-4</v>
      </c>
      <c r="O250" s="66"/>
      <c r="P250" s="62"/>
      <c r="Q250" t="s">
        <v>39</v>
      </c>
      <c r="R250">
        <f t="shared" si="137"/>
        <v>0</v>
      </c>
      <c r="S250">
        <f t="shared" si="137"/>
        <v>8.2443100000000004E-4</v>
      </c>
      <c r="U250">
        <f t="shared" si="138"/>
        <v>0</v>
      </c>
      <c r="V250">
        <f t="shared" si="138"/>
        <v>7.9256800000000011E-4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G257" si="139">3*0.05*(1-0.05)*(1-0.05)*G52+3*0.05*0.05*(1-0.05)*K52+0.05*0.05*0.05*O52+(1-3*0.05*(1-0.05)*(1-0.05)-3*0.05*0.05*(1-0.05)-0.05*0.05*0.05)*C52</f>
        <v>0</v>
      </c>
      <c r="G255">
        <f t="shared" si="139"/>
        <v>2.5999999999999994E-3</v>
      </c>
      <c r="H255">
        <f t="shared" ref="H255:H257" si="140">Q52+M52+I52+E52</f>
        <v>4.2158490000000004</v>
      </c>
      <c r="I255">
        <f t="shared" ref="I255:J257" si="141">3*0.05*(1-0.05)*(1-0.05)*G59+3*0.05*0.05*(1-0.05)*K59+0.05*0.05*0.05*O59+(1-3*0.05*(1-0.05)*(1-0.05)-3*0.05*0.05*(1-0.05)-0.05*0.05*0.05)*C59</f>
        <v>0</v>
      </c>
      <c r="J255">
        <f t="shared" si="141"/>
        <v>2.5999999999999994E-3</v>
      </c>
      <c r="K255">
        <f t="shared" ref="K255:K257" si="142">Q59+M59+I59+E59</f>
        <v>5.2571829999999995</v>
      </c>
      <c r="L255">
        <f>3*0.05*(1-0.05)*(1-0.05)*G66+3*0.05*0.05*(1-0.05)*J66+0.05*0.05*0.05*N66+(1-3*0.05*(1-0.05)*(1-0.05)-3*0.05*0.05*(1-0.05)-0.05*0.05*0.05)*B66</f>
        <v>2.9562904999999996E-4</v>
      </c>
      <c r="M255">
        <f>Q66+M66+I66+E66</f>
        <v>12.155034000000001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S257" si="143">3*0.1*(1-0.1)*(1-0.1)*G52+3*0.1*0.1*(1-0.1)*K52+0.1*0.1*0.1*O52+(1-3*0.1*(1-0.1)*(1-0.1)-3*0.1*0.1*(1-0.1)-0.1*0.1*0.1)*C52</f>
        <v>0</v>
      </c>
      <c r="S255">
        <f t="shared" si="143"/>
        <v>2.5999999999999999E-3</v>
      </c>
      <c r="U255">
        <f t="shared" ref="U255:V257" si="144">3*0.1*(1-0.1)*(1-0.1)*G59+3*0.1*0.1*(1-0.1)*K59+0.1*0.1*0.1*O59+(1-3*0.1*(1-0.1)*(1-0.1)-3*0.1*0.1*(1-0.1)-0.1*0.1*0.1)*C59</f>
        <v>0</v>
      </c>
      <c r="V255">
        <f t="shared" si="144"/>
        <v>2.5999999999999999E-3</v>
      </c>
      <c r="X255">
        <f>3*0.1*(1-0.1)*(1-0.1)*G66+3*0.1*0.1*(1-0.1)*J66+0.1*0.1*0.1*N66+(1-3*0.1*(1-0.1)*(1-0.1)-3*0.1*0.1*(1-0.1)-0.1*0.1*0.1)*B66</f>
        <v>2.9775139999999999E-4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139"/>
        <v>0</v>
      </c>
      <c r="G256">
        <f t="shared" si="139"/>
        <v>1.2999999999999997E-3</v>
      </c>
      <c r="H256">
        <f t="shared" si="140"/>
        <v>4.5578799999999999</v>
      </c>
      <c r="I256">
        <f t="shared" si="141"/>
        <v>0</v>
      </c>
      <c r="J256">
        <f t="shared" si="141"/>
        <v>1.2857374999999996E-3</v>
      </c>
      <c r="K256">
        <f t="shared" si="142"/>
        <v>8.455760999999999</v>
      </c>
      <c r="N256" s="68"/>
      <c r="O256" s="66"/>
      <c r="P256" s="62"/>
      <c r="Q256" t="s">
        <v>38</v>
      </c>
      <c r="R256">
        <f t="shared" si="143"/>
        <v>0</v>
      </c>
      <c r="S256">
        <f t="shared" si="143"/>
        <v>1.2999999999999999E-3</v>
      </c>
      <c r="U256">
        <f t="shared" si="144"/>
        <v>0</v>
      </c>
      <c r="V256">
        <f t="shared" si="144"/>
        <v>1.2728999999999998E-3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139"/>
        <v>0</v>
      </c>
      <c r="G257">
        <f t="shared" si="139"/>
        <v>8.0183253749999996E-4</v>
      </c>
      <c r="H257">
        <f t="shared" si="140"/>
        <v>4.5862449999999999</v>
      </c>
      <c r="I257">
        <f t="shared" si="141"/>
        <v>0</v>
      </c>
      <c r="J257">
        <f t="shared" si="141"/>
        <v>7.9351942499999994E-4</v>
      </c>
      <c r="K257">
        <f t="shared" si="142"/>
        <v>15.506605</v>
      </c>
      <c r="N257" s="68"/>
      <c r="O257" s="66"/>
      <c r="P257" s="62"/>
      <c r="Q257" t="s">
        <v>39</v>
      </c>
      <c r="R257">
        <f t="shared" si="143"/>
        <v>0</v>
      </c>
      <c r="S257">
        <f t="shared" si="143"/>
        <v>8.0945330000000001E-4</v>
      </c>
      <c r="U257">
        <f t="shared" si="144"/>
        <v>0</v>
      </c>
      <c r="V257">
        <f t="shared" si="144"/>
        <v>7.9318939999999994E-4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G263" si="145">3*0.2*(1-0.2)*(1-0.2)*G52+3*0.2*0.2*(1-0.2)*K52+0.2*0.2*0.2*O52+(1-3*0.2*(1-0.2)*(1-0.2)-3*0.2*0.2*(1-0.2)-0.2*0.2*0.2)*C52</f>
        <v>0</v>
      </c>
      <c r="G261">
        <f t="shared" si="145"/>
        <v>2.5999999999999999E-3</v>
      </c>
      <c r="I261">
        <f t="shared" ref="I261:J263" si="146">3*0.2*(1-0.2)*(1-0.2)*G59+3*0.2*0.2*(1-0.2)*K59+0.2*0.2*0.2*O59+(1-3*0.2*(1-0.2)*(1-0.2)-3*0.2*0.2*(1-0.2)-0.2*0.2*0.2)*C59</f>
        <v>0</v>
      </c>
      <c r="J261">
        <f t="shared" si="146"/>
        <v>2.5999999999999999E-3</v>
      </c>
      <c r="L261">
        <f>3*0.2*(1-0.2)*(1-0.2)*G66+3*0.2*0.2*(1-0.2)*J66+0.2*0.2*0.2*N66+(1-3*0.2*(1-0.2)*(1-0.2)-3*0.2*0.2*(1-0.2)-0.2*0.2*0.2)*B66</f>
        <v>3.0224720000000002E-4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S263" si="147">3*0.3*(1-0.3)*(1-0.3)*G52+3*0.3*0.3*(1-0.3)*K52+0.3*0.3*0.3*O52+(1-3*0.3*(1-0.3)*(1-0.3)-3*0.3*0.3*(1-0.3)-0.3*0.3*0.3)*C52</f>
        <v>0</v>
      </c>
      <c r="S261">
        <f t="shared" si="147"/>
        <v>2.5999999999999999E-3</v>
      </c>
      <c r="U261">
        <f t="shared" ref="U261:V263" si="148">3*0.3*(1-0.3)*(1-0.3)*G59+3*0.3*0.3*(1-0.3)*K59+0.3*0.3*0.3*O59+(1-3*0.3*(1-0.3)*(1-0.3)-3*0.3*0.3*(1-0.3)-0.3*0.3*0.3)*C59</f>
        <v>0</v>
      </c>
      <c r="V261">
        <f t="shared" si="148"/>
        <v>2.5999999999999999E-3</v>
      </c>
      <c r="X261">
        <f>3*0.3*(1-0.3)*(1-0.3)*G66+3*0.3*0.3*(1-0.3)*J66+0.3*0.3*0.3*N66+(1-3*0.3*(1-0.3)*(1-0.3)-3*0.3*0.3*(1-0.3)-0.3*0.3*0.3)*B66</f>
        <v>3.0702980000000001E-4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145"/>
        <v>0</v>
      </c>
      <c r="G262">
        <f t="shared" si="145"/>
        <v>1.2999999999999999E-3</v>
      </c>
      <c r="I262">
        <f t="shared" si="146"/>
        <v>0</v>
      </c>
      <c r="J262">
        <f t="shared" si="146"/>
        <v>1.2511999999999998E-3</v>
      </c>
      <c r="N262" s="68"/>
      <c r="O262" s="66"/>
      <c r="P262" s="62"/>
      <c r="Q262" t="s">
        <v>38</v>
      </c>
      <c r="R262">
        <f t="shared" si="147"/>
        <v>0</v>
      </c>
      <c r="S262">
        <f t="shared" si="147"/>
        <v>1.2999999999999999E-3</v>
      </c>
      <c r="U262">
        <f t="shared" si="148"/>
        <v>0</v>
      </c>
      <c r="V262">
        <f t="shared" si="148"/>
        <v>1.2343E-3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145"/>
        <v>0</v>
      </c>
      <c r="G263">
        <f t="shared" si="145"/>
        <v>8.237184E-4</v>
      </c>
      <c r="I263">
        <f t="shared" si="146"/>
        <v>0</v>
      </c>
      <c r="J263">
        <f t="shared" si="146"/>
        <v>7.9269119999999995E-4</v>
      </c>
      <c r="N263" s="68"/>
      <c r="O263" s="66"/>
      <c r="P263" s="62"/>
      <c r="Q263" t="s">
        <v>39</v>
      </c>
      <c r="R263">
        <f t="shared" si="147"/>
        <v>0</v>
      </c>
      <c r="S263">
        <f t="shared" si="147"/>
        <v>8.3661310000000008E-4</v>
      </c>
      <c r="U263">
        <f t="shared" si="148"/>
        <v>0</v>
      </c>
      <c r="V263">
        <f t="shared" si="148"/>
        <v>7.9242580000000009E-4</v>
      </c>
    </row>
  </sheetData>
  <mergeCells count="341">
    <mergeCell ref="P255:P257"/>
    <mergeCell ref="B261:B263"/>
    <mergeCell ref="C261:C263"/>
    <mergeCell ref="D261:D263"/>
    <mergeCell ref="N261:N263"/>
    <mergeCell ref="O261:O263"/>
    <mergeCell ref="P261:P263"/>
    <mergeCell ref="A255:A263"/>
    <mergeCell ref="B255:B257"/>
    <mergeCell ref="C255:C257"/>
    <mergeCell ref="D255:D257"/>
    <mergeCell ref="N255:N257"/>
    <mergeCell ref="O255:O257"/>
    <mergeCell ref="U253:W253"/>
    <mergeCell ref="X253:Y253"/>
    <mergeCell ref="B242:B250"/>
    <mergeCell ref="C242:C244"/>
    <mergeCell ref="D242:D244"/>
    <mergeCell ref="O242:O244"/>
    <mergeCell ref="P242:P244"/>
    <mergeCell ref="C248:C250"/>
    <mergeCell ref="D248:D250"/>
    <mergeCell ref="O248:O250"/>
    <mergeCell ref="P248:P250"/>
    <mergeCell ref="C229:C237"/>
    <mergeCell ref="D229:D231"/>
    <mergeCell ref="P229:P231"/>
    <mergeCell ref="D235:D237"/>
    <mergeCell ref="P235:P237"/>
    <mergeCell ref="D253:H253"/>
    <mergeCell ref="I253:K253"/>
    <mergeCell ref="L253:M253"/>
    <mergeCell ref="P253:T253"/>
    <mergeCell ref="D227:H227"/>
    <mergeCell ref="I227:K227"/>
    <mergeCell ref="L227:M227"/>
    <mergeCell ref="P227:T227"/>
    <mergeCell ref="X214:Y214"/>
    <mergeCell ref="D240:H240"/>
    <mergeCell ref="I240:K240"/>
    <mergeCell ref="L240:M240"/>
    <mergeCell ref="P240:T240"/>
    <mergeCell ref="U240:W240"/>
    <mergeCell ref="X240:Y240"/>
    <mergeCell ref="U227:W227"/>
    <mergeCell ref="X227:Y227"/>
    <mergeCell ref="A216:A224"/>
    <mergeCell ref="B216:B218"/>
    <mergeCell ref="C216:C218"/>
    <mergeCell ref="D216:D218"/>
    <mergeCell ref="N216:N218"/>
    <mergeCell ref="O216:O218"/>
    <mergeCell ref="P216:P218"/>
    <mergeCell ref="B222:B224"/>
    <mergeCell ref="C222:C224"/>
    <mergeCell ref="D222:D224"/>
    <mergeCell ref="N222:N224"/>
    <mergeCell ref="O222:O224"/>
    <mergeCell ref="P222:P224"/>
    <mergeCell ref="P209:P211"/>
    <mergeCell ref="D214:H214"/>
    <mergeCell ref="I214:K214"/>
    <mergeCell ref="L214:M214"/>
    <mergeCell ref="P214:T214"/>
    <mergeCell ref="U214:W214"/>
    <mergeCell ref="U201:W201"/>
    <mergeCell ref="X201:Y201"/>
    <mergeCell ref="B203:B211"/>
    <mergeCell ref="C203:C205"/>
    <mergeCell ref="D203:D205"/>
    <mergeCell ref="O203:O205"/>
    <mergeCell ref="P203:P205"/>
    <mergeCell ref="C209:C211"/>
    <mergeCell ref="D209:D211"/>
    <mergeCell ref="O209:O211"/>
    <mergeCell ref="C190:C198"/>
    <mergeCell ref="D190:D192"/>
    <mergeCell ref="P190:P192"/>
    <mergeCell ref="D196:D198"/>
    <mergeCell ref="P196:P198"/>
    <mergeCell ref="D201:H201"/>
    <mergeCell ref="I201:K201"/>
    <mergeCell ref="L201:M201"/>
    <mergeCell ref="P201:T201"/>
    <mergeCell ref="D188:H188"/>
    <mergeCell ref="I188:K188"/>
    <mergeCell ref="L188:M188"/>
    <mergeCell ref="P188:T188"/>
    <mergeCell ref="U188:W188"/>
    <mergeCell ref="X188:Y188"/>
    <mergeCell ref="P177:P179"/>
    <mergeCell ref="B183:B185"/>
    <mergeCell ref="C183:C185"/>
    <mergeCell ref="D183:D185"/>
    <mergeCell ref="N183:N185"/>
    <mergeCell ref="O183:O185"/>
    <mergeCell ref="P183:P185"/>
    <mergeCell ref="A177:A185"/>
    <mergeCell ref="B177:B179"/>
    <mergeCell ref="C177:C179"/>
    <mergeCell ref="D177:D179"/>
    <mergeCell ref="N177:N179"/>
    <mergeCell ref="O177:O179"/>
    <mergeCell ref="D175:H175"/>
    <mergeCell ref="I175:K175"/>
    <mergeCell ref="L175:M175"/>
    <mergeCell ref="C151:C159"/>
    <mergeCell ref="D151:D153"/>
    <mergeCell ref="P151:P153"/>
    <mergeCell ref="D157:D159"/>
    <mergeCell ref="P157:P159"/>
    <mergeCell ref="P175:T175"/>
    <mergeCell ref="U175:W175"/>
    <mergeCell ref="X175:Y175"/>
    <mergeCell ref="B164:B172"/>
    <mergeCell ref="C164:C166"/>
    <mergeCell ref="D164:D166"/>
    <mergeCell ref="O164:O166"/>
    <mergeCell ref="P164:P166"/>
    <mergeCell ref="C170:C172"/>
    <mergeCell ref="D170:D172"/>
    <mergeCell ref="O170:O172"/>
    <mergeCell ref="P170:P172"/>
    <mergeCell ref="D149:H149"/>
    <mergeCell ref="I149:K149"/>
    <mergeCell ref="L149:M149"/>
    <mergeCell ref="P149:T149"/>
    <mergeCell ref="X136:Y136"/>
    <mergeCell ref="D162:H162"/>
    <mergeCell ref="I162:K162"/>
    <mergeCell ref="L162:M162"/>
    <mergeCell ref="P162:T162"/>
    <mergeCell ref="U162:W162"/>
    <mergeCell ref="X162:Y162"/>
    <mergeCell ref="U149:W149"/>
    <mergeCell ref="X149:Y149"/>
    <mergeCell ref="A138:A146"/>
    <mergeCell ref="B138:B140"/>
    <mergeCell ref="C138:C140"/>
    <mergeCell ref="D138:D140"/>
    <mergeCell ref="N138:N140"/>
    <mergeCell ref="O138:O140"/>
    <mergeCell ref="P138:P140"/>
    <mergeCell ref="B144:B146"/>
    <mergeCell ref="C144:C146"/>
    <mergeCell ref="D144:D146"/>
    <mergeCell ref="N144:N146"/>
    <mergeCell ref="O144:O146"/>
    <mergeCell ref="P144:P146"/>
    <mergeCell ref="P131:P133"/>
    <mergeCell ref="D136:H136"/>
    <mergeCell ref="I136:K136"/>
    <mergeCell ref="L136:M136"/>
    <mergeCell ref="P136:T136"/>
    <mergeCell ref="U136:W136"/>
    <mergeCell ref="U123:W123"/>
    <mergeCell ref="X123:Y123"/>
    <mergeCell ref="B125:B133"/>
    <mergeCell ref="C125:C127"/>
    <mergeCell ref="D125:D127"/>
    <mergeCell ref="O125:O127"/>
    <mergeCell ref="P125:P127"/>
    <mergeCell ref="C131:C133"/>
    <mergeCell ref="D131:D133"/>
    <mergeCell ref="O131:O133"/>
    <mergeCell ref="C112:C120"/>
    <mergeCell ref="D112:D114"/>
    <mergeCell ref="P112:P114"/>
    <mergeCell ref="D118:D120"/>
    <mergeCell ref="P118:P120"/>
    <mergeCell ref="D123:H123"/>
    <mergeCell ref="I123:K123"/>
    <mergeCell ref="L123:M123"/>
    <mergeCell ref="P123:T123"/>
    <mergeCell ref="D110:H110"/>
    <mergeCell ref="I110:K110"/>
    <mergeCell ref="L110:M110"/>
    <mergeCell ref="P110:T110"/>
    <mergeCell ref="U110:W110"/>
    <mergeCell ref="X110:Y110"/>
    <mergeCell ref="P99:P101"/>
    <mergeCell ref="B105:B107"/>
    <mergeCell ref="C105:C107"/>
    <mergeCell ref="D105:D107"/>
    <mergeCell ref="N105:N107"/>
    <mergeCell ref="O105:O107"/>
    <mergeCell ref="P105:P107"/>
    <mergeCell ref="A99:A107"/>
    <mergeCell ref="B99:B101"/>
    <mergeCell ref="C99:C101"/>
    <mergeCell ref="D99:D101"/>
    <mergeCell ref="N99:N101"/>
    <mergeCell ref="O99:O101"/>
    <mergeCell ref="D97:H97"/>
    <mergeCell ref="I97:K97"/>
    <mergeCell ref="L97:M97"/>
    <mergeCell ref="P97:T97"/>
    <mergeCell ref="U97:W97"/>
    <mergeCell ref="X97:Y97"/>
    <mergeCell ref="B86:B94"/>
    <mergeCell ref="C86:C88"/>
    <mergeCell ref="D86:D88"/>
    <mergeCell ref="O86:O88"/>
    <mergeCell ref="P86:P88"/>
    <mergeCell ref="C92:C94"/>
    <mergeCell ref="D92:D94"/>
    <mergeCell ref="O92:O94"/>
    <mergeCell ref="P92:P94"/>
    <mergeCell ref="A68:AA70"/>
    <mergeCell ref="D71:H71"/>
    <mergeCell ref="I71:K71"/>
    <mergeCell ref="L71:M71"/>
    <mergeCell ref="P71:T71"/>
    <mergeCell ref="U71:W71"/>
    <mergeCell ref="D84:H84"/>
    <mergeCell ref="I84:K84"/>
    <mergeCell ref="L84:M84"/>
    <mergeCell ref="P84:T84"/>
    <mergeCell ref="U84:W84"/>
    <mergeCell ref="X84:Y84"/>
    <mergeCell ref="X71:Y71"/>
    <mergeCell ref="C73:C81"/>
    <mergeCell ref="D73:D75"/>
    <mergeCell ref="P73:P75"/>
    <mergeCell ref="D79:D81"/>
    <mergeCell ref="P79:P81"/>
    <mergeCell ref="A57:A61"/>
    <mergeCell ref="B57:E57"/>
    <mergeCell ref="F57:I57"/>
    <mergeCell ref="J57:M57"/>
    <mergeCell ref="N57:Q57"/>
    <mergeCell ref="A64:A66"/>
    <mergeCell ref="B64:E64"/>
    <mergeCell ref="F64:I64"/>
    <mergeCell ref="J64:M64"/>
    <mergeCell ref="N64:Q64"/>
    <mergeCell ref="B65:D65"/>
    <mergeCell ref="F65:H65"/>
    <mergeCell ref="J65:L65"/>
    <mergeCell ref="N65:P65"/>
    <mergeCell ref="B49:E49"/>
    <mergeCell ref="F49:I49"/>
    <mergeCell ref="J49:M49"/>
    <mergeCell ref="N49:Q49"/>
    <mergeCell ref="A50:A54"/>
    <mergeCell ref="B50:E50"/>
    <mergeCell ref="F50:I50"/>
    <mergeCell ref="J50:M50"/>
    <mergeCell ref="N50:Q50"/>
    <mergeCell ref="AF37:AI37"/>
    <mergeCell ref="A44:A46"/>
    <mergeCell ref="B44:E44"/>
    <mergeCell ref="F44:I44"/>
    <mergeCell ref="J44:M44"/>
    <mergeCell ref="N44:Q44"/>
    <mergeCell ref="S44:S46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A37:A41"/>
    <mergeCell ref="B37:E37"/>
    <mergeCell ref="F37:I37"/>
    <mergeCell ref="J37:M37"/>
    <mergeCell ref="N37:Q37"/>
    <mergeCell ref="AF29:AI29"/>
    <mergeCell ref="A30:A34"/>
    <mergeCell ref="B30:E30"/>
    <mergeCell ref="F30:I30"/>
    <mergeCell ref="J30:M30"/>
    <mergeCell ref="N30:Q30"/>
    <mergeCell ref="S30:S34"/>
    <mergeCell ref="T30:W30"/>
    <mergeCell ref="X30:AA30"/>
    <mergeCell ref="B29:E29"/>
    <mergeCell ref="F29:I29"/>
    <mergeCell ref="J29:M29"/>
    <mergeCell ref="N29:Q29"/>
    <mergeCell ref="T29:W29"/>
    <mergeCell ref="X29:AA29"/>
    <mergeCell ref="AB30:AE30"/>
    <mergeCell ref="AF30:AI30"/>
    <mergeCell ref="S37:S41"/>
    <mergeCell ref="T37:W37"/>
    <mergeCell ref="X37:AA37"/>
    <mergeCell ref="AB37:AE37"/>
    <mergeCell ref="AB29:AE29"/>
    <mergeCell ref="S16:S20"/>
    <mergeCell ref="T16:W16"/>
    <mergeCell ref="X16:AA16"/>
    <mergeCell ref="AB16:AE16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A23:A25"/>
    <mergeCell ref="B23:E23"/>
    <mergeCell ref="F23:I23"/>
    <mergeCell ref="J23:M23"/>
    <mergeCell ref="N23:Q23"/>
    <mergeCell ref="S23:S25"/>
    <mergeCell ref="T23:W23"/>
    <mergeCell ref="X23:AA23"/>
    <mergeCell ref="AB23:AE23"/>
    <mergeCell ref="AF16:AI16"/>
    <mergeCell ref="A16:A20"/>
    <mergeCell ref="AB8:AE8"/>
    <mergeCell ref="AF8:AI8"/>
    <mergeCell ref="A9:A13"/>
    <mergeCell ref="B9:E9"/>
    <mergeCell ref="F9:I9"/>
    <mergeCell ref="J9:M9"/>
    <mergeCell ref="N9:Q9"/>
    <mergeCell ref="S9:S13"/>
    <mergeCell ref="T9:W9"/>
    <mergeCell ref="X9:AA9"/>
    <mergeCell ref="B8:E8"/>
    <mergeCell ref="F8:I8"/>
    <mergeCell ref="J8:M8"/>
    <mergeCell ref="N8:Q8"/>
    <mergeCell ref="T8:W8"/>
    <mergeCell ref="X8:AA8"/>
    <mergeCell ref="AB9:AE9"/>
    <mergeCell ref="AF9:AI9"/>
    <mergeCell ref="B16:E16"/>
    <mergeCell ref="F16:I16"/>
    <mergeCell ref="J16:M16"/>
    <mergeCell ref="N16:Q16"/>
  </mergeCells>
  <phoneticPr fontId="5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63"/>
  <sheetViews>
    <sheetView zoomScale="40" zoomScaleNormal="40" workbookViewId="0">
      <selection activeCell="E54" sqref="E54"/>
    </sheetView>
  </sheetViews>
  <sheetFormatPr defaultColWidth="9" defaultRowHeight="14.4" x14ac:dyDescent="0.25"/>
  <cols>
    <col min="2" max="2" width="10.554687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5" width="9.6640625"/>
    <col min="16" max="16" width="12" customWidth="1"/>
    <col min="17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4" width="13.109375" bestFit="1" customWidth="1"/>
    <col min="35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5" t="s">
        <v>11</v>
      </c>
      <c r="O8" s="75"/>
      <c r="P8" s="75"/>
      <c r="Q8" s="75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74</v>
      </c>
      <c r="C9" s="74"/>
      <c r="D9" s="74"/>
      <c r="E9" s="74"/>
      <c r="F9" s="74" t="s">
        <v>75</v>
      </c>
      <c r="G9" s="74"/>
      <c r="H9" s="74"/>
      <c r="I9" s="74"/>
      <c r="J9" s="74" t="s">
        <v>76</v>
      </c>
      <c r="K9" s="74"/>
      <c r="L9" s="74"/>
      <c r="M9" s="74"/>
      <c r="N9" s="75" t="s">
        <v>77</v>
      </c>
      <c r="O9" s="75"/>
      <c r="P9" s="75"/>
      <c r="Q9" s="75"/>
      <c r="S9" s="63" t="s">
        <v>12</v>
      </c>
      <c r="T9" s="74" t="s">
        <v>74</v>
      </c>
      <c r="U9" s="74"/>
      <c r="V9" s="74"/>
      <c r="W9" s="74"/>
      <c r="X9" s="74" t="s">
        <v>75</v>
      </c>
      <c r="Y9" s="74"/>
      <c r="Z9" s="74"/>
      <c r="AA9" s="74"/>
      <c r="AB9" s="74" t="s">
        <v>76</v>
      </c>
      <c r="AC9" s="74"/>
      <c r="AD9" s="74"/>
      <c r="AE9" s="74"/>
      <c r="AF9" s="73" t="s">
        <v>77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7"/>
      <c r="O10" s="37" t="s">
        <v>17</v>
      </c>
      <c r="P10" s="37" t="s">
        <v>18</v>
      </c>
      <c r="Q10" s="37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1.0779749999999999</v>
      </c>
      <c r="F11" s="36" t="s">
        <v>20</v>
      </c>
      <c r="G11" s="38">
        <v>0</v>
      </c>
      <c r="H11" s="38">
        <v>2.5999999999999999E-3</v>
      </c>
      <c r="I11" s="38">
        <v>0.96104100000000003</v>
      </c>
      <c r="J11" s="36" t="s">
        <v>20</v>
      </c>
      <c r="K11" s="38">
        <v>0</v>
      </c>
      <c r="L11" s="38">
        <v>2.5999999999999999E-3</v>
      </c>
      <c r="M11" s="38">
        <v>1.0629710000000001</v>
      </c>
      <c r="N11" s="37" t="s">
        <v>20</v>
      </c>
      <c r="O11" s="37">
        <v>0</v>
      </c>
      <c r="P11" s="37">
        <v>2.5999999999999999E-3</v>
      </c>
      <c r="Q11" s="37">
        <v>1.1400699999999999</v>
      </c>
      <c r="S11" s="63"/>
      <c r="T11" s="36" t="s">
        <v>20</v>
      </c>
      <c r="U11" s="38">
        <v>0</v>
      </c>
      <c r="V11" s="38">
        <v>2.5999999999999999E-3</v>
      </c>
      <c r="W11" s="38">
        <v>1.071806</v>
      </c>
      <c r="X11" s="36" t="s">
        <v>20</v>
      </c>
      <c r="Y11" s="38">
        <v>0</v>
      </c>
      <c r="Z11" s="38">
        <v>2.5999999999999999E-3</v>
      </c>
      <c r="AA11" s="38">
        <v>1.071941</v>
      </c>
      <c r="AB11" s="36" t="s">
        <v>20</v>
      </c>
      <c r="AC11" s="38">
        <v>0</v>
      </c>
      <c r="AD11" s="38">
        <v>2.5999999999999999E-3</v>
      </c>
      <c r="AE11" s="38">
        <v>1.053523</v>
      </c>
      <c r="AF11" s="32" t="s">
        <v>20</v>
      </c>
      <c r="AG11" s="32">
        <v>0</v>
      </c>
      <c r="AH11" s="32">
        <v>2.5999999999999999E-3</v>
      </c>
      <c r="AI11" s="32">
        <v>1.154679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1.1096839999999999</v>
      </c>
      <c r="F12" s="36" t="s">
        <v>21</v>
      </c>
      <c r="G12" s="38">
        <v>0</v>
      </c>
      <c r="H12" s="38">
        <v>1.579E-5</v>
      </c>
      <c r="I12" s="38">
        <v>1.1048</v>
      </c>
      <c r="J12" s="36" t="s">
        <v>21</v>
      </c>
      <c r="K12" s="38">
        <v>0</v>
      </c>
      <c r="L12" s="38">
        <v>1.579E-5</v>
      </c>
      <c r="M12" s="38">
        <v>1.093113</v>
      </c>
      <c r="N12" s="37" t="s">
        <v>21</v>
      </c>
      <c r="O12" s="37">
        <v>0</v>
      </c>
      <c r="P12" s="37">
        <v>1.679E-5</v>
      </c>
      <c r="Q12" s="37">
        <v>0.89492300000000002</v>
      </c>
      <c r="S12" s="63"/>
      <c r="T12" s="36" t="s">
        <v>21</v>
      </c>
      <c r="U12" s="38">
        <v>0</v>
      </c>
      <c r="V12" s="38">
        <v>6.4850000000000004E-5</v>
      </c>
      <c r="W12" s="38">
        <v>1.114733</v>
      </c>
      <c r="X12" s="36" t="s">
        <v>21</v>
      </c>
      <c r="Y12" s="38">
        <v>0</v>
      </c>
      <c r="Z12" s="38">
        <v>6.4850000000000004E-5</v>
      </c>
      <c r="AA12" s="38">
        <v>1.121828</v>
      </c>
      <c r="AB12" s="36" t="s">
        <v>21</v>
      </c>
      <c r="AC12" s="38">
        <v>0</v>
      </c>
      <c r="AD12" s="38">
        <v>6.4850000000000004E-5</v>
      </c>
      <c r="AE12" s="38">
        <v>1.0901270000000001</v>
      </c>
      <c r="AF12" s="32" t="s">
        <v>21</v>
      </c>
      <c r="AG12" s="32">
        <v>0</v>
      </c>
      <c r="AH12" s="32">
        <v>6.4850000000000004E-5</v>
      </c>
      <c r="AI12" s="32">
        <v>1.1882200000000001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1.164944</v>
      </c>
      <c r="F13" s="36" t="s">
        <v>22</v>
      </c>
      <c r="G13" s="38">
        <v>0</v>
      </c>
      <c r="H13" s="38">
        <v>2.4120000000000002E-7</v>
      </c>
      <c r="I13" s="38">
        <v>1.188016</v>
      </c>
      <c r="J13" s="36" t="s">
        <v>22</v>
      </c>
      <c r="K13" s="38">
        <v>0</v>
      </c>
      <c r="L13" s="38">
        <v>2.995E-7</v>
      </c>
      <c r="M13" s="38">
        <v>1.1748700000000001</v>
      </c>
      <c r="N13" s="37" t="s">
        <v>22</v>
      </c>
      <c r="O13" s="37">
        <v>0</v>
      </c>
      <c r="P13" s="37">
        <v>3.629E-7</v>
      </c>
      <c r="Q13" s="37">
        <v>1.2940719999999999</v>
      </c>
      <c r="S13" s="63"/>
      <c r="T13" s="36" t="s">
        <v>22</v>
      </c>
      <c r="U13" s="38">
        <v>0</v>
      </c>
      <c r="V13" s="38">
        <v>4.8799999999999999E-6</v>
      </c>
      <c r="W13" s="38">
        <v>1.1829559999999999</v>
      </c>
      <c r="X13" s="36" t="s">
        <v>22</v>
      </c>
      <c r="Y13" s="38">
        <v>0</v>
      </c>
      <c r="Z13" s="38">
        <v>5.7089999999999999E-6</v>
      </c>
      <c r="AA13" s="38">
        <v>1.17073</v>
      </c>
      <c r="AB13" s="36" t="s">
        <v>22</v>
      </c>
      <c r="AC13" s="38">
        <v>0</v>
      </c>
      <c r="AD13" s="38">
        <v>4.8799999999999999E-6</v>
      </c>
      <c r="AE13" s="38">
        <v>1.193208</v>
      </c>
      <c r="AF13" s="32" t="s">
        <v>22</v>
      </c>
      <c r="AG13" s="32">
        <v>0</v>
      </c>
      <c r="AH13" s="32">
        <v>4.8799999999999999E-6</v>
      </c>
      <c r="AI13" s="32">
        <v>1.2448319999999999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7"/>
      <c r="O14" s="47"/>
      <c r="P14" s="47"/>
      <c r="Q14" s="47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8"/>
      <c r="AG14" s="48"/>
      <c r="AH14" s="48"/>
      <c r="AI14" s="48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7"/>
      <c r="O15" s="47"/>
      <c r="P15" s="47"/>
      <c r="Q15" s="47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8"/>
      <c r="AG15" s="48"/>
      <c r="AH15" s="48"/>
      <c r="AI15" s="48"/>
    </row>
    <row r="16" spans="1:35" x14ac:dyDescent="0.25">
      <c r="A16" s="64" t="s">
        <v>23</v>
      </c>
      <c r="B16" s="74" t="s">
        <v>74</v>
      </c>
      <c r="C16" s="74"/>
      <c r="D16" s="74"/>
      <c r="E16" s="74"/>
      <c r="F16" s="74" t="s">
        <v>75</v>
      </c>
      <c r="G16" s="74"/>
      <c r="H16" s="74"/>
      <c r="I16" s="74"/>
      <c r="J16" s="74" t="s">
        <v>76</v>
      </c>
      <c r="K16" s="74"/>
      <c r="L16" s="74"/>
      <c r="M16" s="74"/>
      <c r="N16" s="75" t="s">
        <v>77</v>
      </c>
      <c r="O16" s="75"/>
      <c r="P16" s="75"/>
      <c r="Q16" s="75"/>
      <c r="S16" s="64" t="s">
        <v>23</v>
      </c>
      <c r="T16" s="74" t="s">
        <v>74</v>
      </c>
      <c r="U16" s="74"/>
      <c r="V16" s="74"/>
      <c r="W16" s="74"/>
      <c r="X16" s="74" t="s">
        <v>75</v>
      </c>
      <c r="Y16" s="74"/>
      <c r="Z16" s="74"/>
      <c r="AA16" s="74"/>
      <c r="AB16" s="74" t="s">
        <v>76</v>
      </c>
      <c r="AC16" s="74"/>
      <c r="AD16" s="74"/>
      <c r="AE16" s="74"/>
      <c r="AF16" s="73" t="s">
        <v>77</v>
      </c>
      <c r="AG16" s="73"/>
      <c r="AH16" s="73"/>
      <c r="AI16" s="73"/>
    </row>
    <row r="17" spans="1:35" x14ac:dyDescent="0.25">
      <c r="A17" s="64"/>
      <c r="B17" s="36"/>
      <c r="C17" s="36" t="s">
        <v>17</v>
      </c>
      <c r="D17" s="36" t="s">
        <v>18</v>
      </c>
      <c r="E17" s="36" t="s">
        <v>19</v>
      </c>
      <c r="F17" s="36"/>
      <c r="G17" s="36" t="s">
        <v>17</v>
      </c>
      <c r="H17" s="36" t="s">
        <v>18</v>
      </c>
      <c r="I17" s="36" t="s">
        <v>19</v>
      </c>
      <c r="J17" s="36"/>
      <c r="K17" s="36" t="s">
        <v>17</v>
      </c>
      <c r="L17" s="36" t="s">
        <v>18</v>
      </c>
      <c r="M17" s="36" t="s">
        <v>19</v>
      </c>
      <c r="N17" s="37"/>
      <c r="O17" s="37" t="s">
        <v>17</v>
      </c>
      <c r="P17" s="37" t="s">
        <v>18</v>
      </c>
      <c r="Q17" s="37" t="s">
        <v>19</v>
      </c>
      <c r="S17" s="64"/>
      <c r="T17" s="36"/>
      <c r="U17" s="36" t="s">
        <v>17</v>
      </c>
      <c r="V17" s="36" t="s">
        <v>18</v>
      </c>
      <c r="W17" s="36" t="s">
        <v>19</v>
      </c>
      <c r="X17" s="36"/>
      <c r="Y17" s="36" t="s">
        <v>17</v>
      </c>
      <c r="Z17" s="36" t="s">
        <v>18</v>
      </c>
      <c r="AA17" s="36" t="s">
        <v>19</v>
      </c>
      <c r="AB17" s="36"/>
      <c r="AC17" s="36" t="s">
        <v>17</v>
      </c>
      <c r="AD17" s="36" t="s">
        <v>18</v>
      </c>
      <c r="AE17" s="36" t="s">
        <v>19</v>
      </c>
      <c r="AF17" s="32"/>
      <c r="AG17" s="32" t="s">
        <v>17</v>
      </c>
      <c r="AH17" s="32" t="s">
        <v>18</v>
      </c>
      <c r="AI17" s="32" t="s">
        <v>19</v>
      </c>
    </row>
    <row r="18" spans="1:35" x14ac:dyDescent="0.25">
      <c r="A18" s="64"/>
      <c r="B18" s="36" t="s">
        <v>20</v>
      </c>
      <c r="C18" s="38">
        <v>0</v>
      </c>
      <c r="D18" s="38">
        <v>2.5999999999999999E-3</v>
      </c>
      <c r="E18" s="38">
        <v>2.8647109999999998</v>
      </c>
      <c r="F18" s="36" t="s">
        <v>20</v>
      </c>
      <c r="G18" s="38">
        <v>0</v>
      </c>
      <c r="H18" s="38">
        <v>2.5999999999999999E-3</v>
      </c>
      <c r="I18" s="38">
        <v>2.395905</v>
      </c>
      <c r="J18" s="36" t="s">
        <v>20</v>
      </c>
      <c r="K18" s="38">
        <v>0</v>
      </c>
      <c r="L18" s="38">
        <v>2.5999999999999999E-3</v>
      </c>
      <c r="M18" s="38">
        <v>1.461479</v>
      </c>
      <c r="N18" s="37" t="s">
        <v>20</v>
      </c>
      <c r="O18" s="37">
        <v>0</v>
      </c>
      <c r="P18" s="37">
        <v>2.5999999999999999E-3</v>
      </c>
      <c r="Q18" s="37">
        <v>2.966898</v>
      </c>
      <c r="S18" s="64"/>
      <c r="T18" s="36" t="s">
        <v>20</v>
      </c>
      <c r="U18" s="38">
        <v>0</v>
      </c>
      <c r="V18" s="38">
        <v>2.5999999999999999E-3</v>
      </c>
      <c r="W18" s="38">
        <v>2.8500200000000002</v>
      </c>
      <c r="X18" s="36" t="s">
        <v>20</v>
      </c>
      <c r="Y18" s="38">
        <v>0</v>
      </c>
      <c r="Z18" s="38">
        <v>2.5999999999999999E-3</v>
      </c>
      <c r="AA18" s="38">
        <v>2.4006059999999998</v>
      </c>
      <c r="AB18" s="36" t="s">
        <v>20</v>
      </c>
      <c r="AC18" s="38">
        <v>0</v>
      </c>
      <c r="AD18" s="38">
        <v>2.5999999999999999E-3</v>
      </c>
      <c r="AE18" s="38">
        <v>1.5025759999999999</v>
      </c>
      <c r="AF18" s="32" t="s">
        <v>20</v>
      </c>
      <c r="AG18" s="32">
        <v>0</v>
      </c>
      <c r="AH18" s="32">
        <v>2.5999999999999999E-3</v>
      </c>
      <c r="AI18" s="32">
        <v>1.5625089999999999</v>
      </c>
    </row>
    <row r="19" spans="1:35" x14ac:dyDescent="0.25">
      <c r="A19" s="64"/>
      <c r="B19" s="36" t="s">
        <v>21</v>
      </c>
      <c r="C19" s="38">
        <v>0</v>
      </c>
      <c r="D19" s="38">
        <v>1.579E-5</v>
      </c>
      <c r="E19" s="38">
        <v>5.4595099999999999</v>
      </c>
      <c r="F19" s="36" t="s">
        <v>21</v>
      </c>
      <c r="G19" s="38">
        <v>0</v>
      </c>
      <c r="H19" s="38">
        <v>1.579E-5</v>
      </c>
      <c r="I19" s="38">
        <v>5.4186160000000001</v>
      </c>
      <c r="J19" s="36" t="s">
        <v>21</v>
      </c>
      <c r="K19" s="38">
        <v>0</v>
      </c>
      <c r="L19" s="38">
        <v>1.579E-5</v>
      </c>
      <c r="M19" s="38">
        <v>5.4332580000000004</v>
      </c>
      <c r="N19" s="37" t="s">
        <v>21</v>
      </c>
      <c r="O19" s="37">
        <v>0</v>
      </c>
      <c r="P19" s="37">
        <v>1.579E-5</v>
      </c>
      <c r="Q19" s="37">
        <v>5.7127549999999996</v>
      </c>
      <c r="S19" s="64"/>
      <c r="T19" s="36" t="s">
        <v>21</v>
      </c>
      <c r="U19" s="38">
        <v>0</v>
      </c>
      <c r="V19" s="38">
        <v>6.4850000000000004E-5</v>
      </c>
      <c r="W19" s="38">
        <v>5.3891200000000001</v>
      </c>
      <c r="X19" s="36" t="s">
        <v>21</v>
      </c>
      <c r="Y19" s="38">
        <v>0</v>
      </c>
      <c r="Z19" s="38">
        <v>6.4850000000000004E-5</v>
      </c>
      <c r="AA19" s="38">
        <v>5.4019789999999999</v>
      </c>
      <c r="AB19" s="36" t="s">
        <v>21</v>
      </c>
      <c r="AC19" s="38">
        <v>0</v>
      </c>
      <c r="AD19" s="38">
        <v>6.4850000000000004E-5</v>
      </c>
      <c r="AE19" s="38">
        <v>5.3272760000000003</v>
      </c>
      <c r="AF19" s="32" t="s">
        <v>21</v>
      </c>
      <c r="AG19" s="32">
        <v>0</v>
      </c>
      <c r="AH19" s="32">
        <v>6.4850000000000004E-5</v>
      </c>
      <c r="AI19" s="32">
        <v>5.6409260000000003</v>
      </c>
    </row>
    <row r="20" spans="1:35" x14ac:dyDescent="0.25">
      <c r="A20" s="64"/>
      <c r="B20" s="36" t="s">
        <v>22</v>
      </c>
      <c r="C20" s="38">
        <v>0</v>
      </c>
      <c r="D20" s="38">
        <v>1.9219999999999999E-7</v>
      </c>
      <c r="E20" s="38">
        <v>11.163061000000001</v>
      </c>
      <c r="F20" s="36" t="s">
        <v>22</v>
      </c>
      <c r="G20" s="38">
        <v>0</v>
      </c>
      <c r="H20" s="38">
        <v>1.9219999999999999E-7</v>
      </c>
      <c r="I20" s="38">
        <v>11.117122</v>
      </c>
      <c r="J20" s="36" t="s">
        <v>22</v>
      </c>
      <c r="K20" s="38">
        <v>0</v>
      </c>
      <c r="L20" s="38">
        <v>1.9219999999999999E-7</v>
      </c>
      <c r="M20" s="38">
        <v>10.965533000000001</v>
      </c>
      <c r="N20" s="37" t="s">
        <v>22</v>
      </c>
      <c r="O20" s="37">
        <v>0</v>
      </c>
      <c r="P20" s="37">
        <v>1.9219999999999999E-7</v>
      </c>
      <c r="Q20" s="37">
        <v>11.575519999999999</v>
      </c>
      <c r="S20" s="64"/>
      <c r="T20" s="36" t="s">
        <v>22</v>
      </c>
      <c r="U20" s="38">
        <v>0</v>
      </c>
      <c r="V20" s="38">
        <v>4.8799999999999999E-6</v>
      </c>
      <c r="W20" s="38">
        <v>11.204741</v>
      </c>
      <c r="X20" s="36" t="s">
        <v>22</v>
      </c>
      <c r="Y20" s="38">
        <v>0</v>
      </c>
      <c r="Z20" s="38">
        <v>4.8799999999999999E-6</v>
      </c>
      <c r="AA20" s="38">
        <v>12.172409</v>
      </c>
      <c r="AB20" s="36" t="s">
        <v>22</v>
      </c>
      <c r="AC20" s="38">
        <v>0</v>
      </c>
      <c r="AD20" s="38">
        <v>4.8799999999999999E-6</v>
      </c>
      <c r="AE20" s="38">
        <v>12.443807</v>
      </c>
      <c r="AF20" s="32" t="s">
        <v>22</v>
      </c>
      <c r="AG20" s="32">
        <v>0</v>
      </c>
      <c r="AH20" s="32">
        <v>4.8799999999999999E-6</v>
      </c>
      <c r="AI20" s="32">
        <v>12.992894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7"/>
      <c r="O21" s="47"/>
      <c r="P21" s="47"/>
      <c r="Q21" s="47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8"/>
      <c r="AG21" s="48"/>
      <c r="AH21" s="48"/>
      <c r="AI21" s="48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7"/>
      <c r="O22" s="47"/>
      <c r="P22" s="47"/>
      <c r="Q22" s="47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8"/>
      <c r="AG22" s="48"/>
      <c r="AH22" s="48"/>
      <c r="AI22" s="48"/>
    </row>
    <row r="23" spans="1:35" x14ac:dyDescent="0.25">
      <c r="A23" s="65" t="s">
        <v>24</v>
      </c>
      <c r="B23" s="74" t="s">
        <v>74</v>
      </c>
      <c r="C23" s="74"/>
      <c r="D23" s="74"/>
      <c r="E23" s="74"/>
      <c r="F23" s="74" t="s">
        <v>75</v>
      </c>
      <c r="G23" s="74"/>
      <c r="H23" s="74"/>
      <c r="I23" s="74"/>
      <c r="J23" s="74" t="s">
        <v>76</v>
      </c>
      <c r="K23" s="74"/>
      <c r="L23" s="74"/>
      <c r="M23" s="74"/>
      <c r="N23" s="75" t="s">
        <v>77</v>
      </c>
      <c r="O23" s="75"/>
      <c r="P23" s="75"/>
      <c r="Q23" s="75"/>
      <c r="S23" s="65" t="s">
        <v>24</v>
      </c>
      <c r="T23" s="74" t="s">
        <v>74</v>
      </c>
      <c r="U23" s="74"/>
      <c r="V23" s="74"/>
      <c r="W23" s="74"/>
      <c r="X23" s="74" t="s">
        <v>75</v>
      </c>
      <c r="Y23" s="74"/>
      <c r="Z23" s="74"/>
      <c r="AA23" s="74"/>
      <c r="AB23" s="74" t="s">
        <v>76</v>
      </c>
      <c r="AC23" s="74"/>
      <c r="AD23" s="74"/>
      <c r="AE23" s="74"/>
      <c r="AF23" s="73" t="s">
        <v>77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5" t="s">
        <v>25</v>
      </c>
      <c r="O24" s="75"/>
      <c r="P24" s="75"/>
      <c r="Q24" s="37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3.5607150000000001</v>
      </c>
      <c r="F25" s="39">
        <v>0</v>
      </c>
      <c r="G25" s="39"/>
      <c r="H25" s="39"/>
      <c r="I25" s="38">
        <v>3.5574509999999999</v>
      </c>
      <c r="J25" s="39">
        <v>0</v>
      </c>
      <c r="K25" s="39"/>
      <c r="L25" s="39"/>
      <c r="M25" s="38">
        <v>3.5264099999999998</v>
      </c>
      <c r="N25" s="40">
        <v>0</v>
      </c>
      <c r="O25" s="40"/>
      <c r="P25" s="40"/>
      <c r="Q25" s="37">
        <v>3.7142170000000001</v>
      </c>
      <c r="S25" s="65"/>
      <c r="T25" s="39">
        <v>0</v>
      </c>
      <c r="U25" s="39"/>
      <c r="V25" s="39"/>
      <c r="W25" s="38">
        <v>3.4959519999999999</v>
      </c>
      <c r="X25" s="39">
        <v>0</v>
      </c>
      <c r="Y25" s="39"/>
      <c r="Z25" s="39"/>
      <c r="AA25" s="38">
        <v>3.5294979999999998</v>
      </c>
      <c r="AB25" s="39">
        <v>0</v>
      </c>
      <c r="AC25" s="39"/>
      <c r="AD25" s="39"/>
      <c r="AE25" s="38">
        <v>3.5188990000000002</v>
      </c>
      <c r="AF25" s="33">
        <v>0</v>
      </c>
      <c r="AG25" s="33"/>
      <c r="AH25" s="33"/>
      <c r="AI25" s="32">
        <v>3.7446519999999999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37"/>
      <c r="P26" s="37"/>
      <c r="Q26" s="37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8"/>
      <c r="AG26" s="48"/>
      <c r="AH26" s="48"/>
      <c r="AI26" s="48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9"/>
      <c r="O27" s="49"/>
      <c r="P27" s="49"/>
      <c r="Q27" s="49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8"/>
      <c r="AG27" s="48"/>
      <c r="AH27" s="48"/>
      <c r="AI27" s="48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7"/>
      <c r="O28" s="47"/>
      <c r="P28" s="47"/>
      <c r="Q28" s="47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8"/>
      <c r="AG28" s="48"/>
      <c r="AH28" s="48"/>
      <c r="AI28" s="48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5" t="s">
        <v>11</v>
      </c>
      <c r="O29" s="75"/>
      <c r="P29" s="75"/>
      <c r="Q29" s="75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74</v>
      </c>
      <c r="C30" s="74"/>
      <c r="D30" s="74"/>
      <c r="E30" s="74"/>
      <c r="F30" s="74" t="s">
        <v>75</v>
      </c>
      <c r="G30" s="74"/>
      <c r="H30" s="74"/>
      <c r="I30" s="74"/>
      <c r="J30" s="74" t="s">
        <v>76</v>
      </c>
      <c r="K30" s="74"/>
      <c r="L30" s="74"/>
      <c r="M30" s="74"/>
      <c r="N30" s="75" t="s">
        <v>77</v>
      </c>
      <c r="O30" s="75"/>
      <c r="P30" s="75"/>
      <c r="Q30" s="75"/>
      <c r="S30" s="63" t="s">
        <v>12</v>
      </c>
      <c r="T30" s="74" t="s">
        <v>74</v>
      </c>
      <c r="U30" s="74"/>
      <c r="V30" s="74"/>
      <c r="W30" s="74"/>
      <c r="X30" s="74" t="s">
        <v>75</v>
      </c>
      <c r="Y30" s="74"/>
      <c r="Z30" s="74"/>
      <c r="AA30" s="74"/>
      <c r="AB30" s="74" t="s">
        <v>76</v>
      </c>
      <c r="AC30" s="74"/>
      <c r="AD30" s="74"/>
      <c r="AE30" s="74"/>
      <c r="AF30" s="73" t="s">
        <v>77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7"/>
      <c r="O31" s="37" t="s">
        <v>17</v>
      </c>
      <c r="P31" s="37" t="s">
        <v>18</v>
      </c>
      <c r="Q31" s="37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1.084328</v>
      </c>
      <c r="F32" s="36" t="s">
        <v>20</v>
      </c>
      <c r="G32" s="38">
        <v>0</v>
      </c>
      <c r="H32" s="38">
        <v>2.5999999999999999E-3</v>
      </c>
      <c r="I32" s="38">
        <v>1.0664149999999999</v>
      </c>
      <c r="J32" s="36" t="s">
        <v>20</v>
      </c>
      <c r="K32" s="38">
        <v>0</v>
      </c>
      <c r="L32" s="38">
        <v>2.5999999999999999E-3</v>
      </c>
      <c r="M32" s="38">
        <v>1.0568219999999999</v>
      </c>
      <c r="N32" s="37" t="s">
        <v>20</v>
      </c>
      <c r="O32" s="37">
        <v>0</v>
      </c>
      <c r="P32" s="37">
        <v>2.5999999999999999E-3</v>
      </c>
      <c r="Q32" s="37">
        <v>1.3155479999999999</v>
      </c>
      <c r="S32" s="63"/>
      <c r="T32" s="36" t="s">
        <v>20</v>
      </c>
      <c r="U32" s="38">
        <v>0</v>
      </c>
      <c r="V32" s="38">
        <v>2.5999999999999999E-3</v>
      </c>
      <c r="W32" s="38">
        <v>1.0700510000000001</v>
      </c>
      <c r="X32" s="36" t="s">
        <v>20</v>
      </c>
      <c r="Y32" s="38">
        <v>0</v>
      </c>
      <c r="Z32" s="38">
        <v>2.5999999999999999E-3</v>
      </c>
      <c r="AA32" s="38">
        <v>1.056006</v>
      </c>
      <c r="AB32" s="36" t="s">
        <v>20</v>
      </c>
      <c r="AC32" s="38">
        <v>0</v>
      </c>
      <c r="AD32" s="38">
        <v>2.5999999999999999E-3</v>
      </c>
      <c r="AE32" s="38">
        <v>1.060902</v>
      </c>
      <c r="AF32" s="32" t="s">
        <v>20</v>
      </c>
      <c r="AG32" s="32">
        <v>0</v>
      </c>
      <c r="AH32" s="32">
        <v>2.5999999999999999E-3</v>
      </c>
      <c r="AI32" s="32">
        <v>1.186504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1.100903</v>
      </c>
      <c r="F33" s="36" t="s">
        <v>21</v>
      </c>
      <c r="G33" s="38">
        <v>0</v>
      </c>
      <c r="H33" s="38">
        <v>1.964E-4</v>
      </c>
      <c r="I33" s="38">
        <v>1.10178</v>
      </c>
      <c r="J33" s="36" t="s">
        <v>21</v>
      </c>
      <c r="K33" s="38">
        <v>0</v>
      </c>
      <c r="L33" s="38">
        <v>1.964E-4</v>
      </c>
      <c r="M33" s="38">
        <v>1.0983529999999999</v>
      </c>
      <c r="N33" s="37" t="s">
        <v>21</v>
      </c>
      <c r="O33" s="37">
        <v>0</v>
      </c>
      <c r="P33" s="37">
        <v>1.9640000000000002E-5</v>
      </c>
      <c r="Q33" s="37">
        <v>1.211389</v>
      </c>
      <c r="S33" s="63"/>
      <c r="T33" s="36" t="s">
        <v>21</v>
      </c>
      <c r="U33" s="38">
        <v>0</v>
      </c>
      <c r="V33" s="38">
        <v>5.0279999999999997E-4</v>
      </c>
      <c r="W33" s="38">
        <v>1.0927960000000001</v>
      </c>
      <c r="X33" s="36" t="s">
        <v>21</v>
      </c>
      <c r="Y33" s="38">
        <v>0</v>
      </c>
      <c r="Z33" s="38">
        <v>5.0279999999999997E-4</v>
      </c>
      <c r="AA33" s="38">
        <v>1.089809</v>
      </c>
      <c r="AB33" s="36" t="s">
        <v>21</v>
      </c>
      <c r="AC33" s="38">
        <v>0</v>
      </c>
      <c r="AD33" s="38">
        <v>5.0279999999999997E-4</v>
      </c>
      <c r="AE33" s="38">
        <v>1.116187</v>
      </c>
      <c r="AF33" s="32" t="s">
        <v>21</v>
      </c>
      <c r="AG33" s="32">
        <v>0</v>
      </c>
      <c r="AH33" s="32">
        <v>5.0279999999999997E-4</v>
      </c>
      <c r="AI33" s="32">
        <v>1.1946129999999999</v>
      </c>
    </row>
    <row r="34" spans="1:35" x14ac:dyDescent="0.25">
      <c r="A34" s="63"/>
      <c r="B34" s="36" t="s">
        <v>22</v>
      </c>
      <c r="C34" s="38">
        <v>0</v>
      </c>
      <c r="D34" s="38">
        <v>4.0899999999999998E-5</v>
      </c>
      <c r="E34" s="38">
        <v>1.1936819999999999</v>
      </c>
      <c r="F34" s="36" t="s">
        <v>22</v>
      </c>
      <c r="G34" s="38">
        <v>0</v>
      </c>
      <c r="H34" s="38">
        <v>4.0899999999999998E-5</v>
      </c>
      <c r="I34" s="38">
        <v>1.175875</v>
      </c>
      <c r="J34" s="36" t="s">
        <v>22</v>
      </c>
      <c r="K34" s="38">
        <v>0</v>
      </c>
      <c r="L34" s="38">
        <v>4.0899999999999998E-5</v>
      </c>
      <c r="M34" s="38">
        <v>1.178855</v>
      </c>
      <c r="N34" s="37" t="s">
        <v>22</v>
      </c>
      <c r="O34" s="37">
        <v>0</v>
      </c>
      <c r="P34" s="37">
        <v>4.0899999999999998E-5</v>
      </c>
      <c r="Q34" s="37">
        <v>1.258167</v>
      </c>
      <c r="S34" s="63"/>
      <c r="T34" s="36" t="s">
        <v>22</v>
      </c>
      <c r="U34" s="38">
        <v>0</v>
      </c>
      <c r="V34" s="38">
        <v>1.8230000000000001E-4</v>
      </c>
      <c r="W34" s="38">
        <v>1.1775279999999999</v>
      </c>
      <c r="X34" s="36" t="s">
        <v>22</v>
      </c>
      <c r="Y34" s="38">
        <v>0</v>
      </c>
      <c r="Z34" s="38">
        <v>1.986E-4</v>
      </c>
      <c r="AA34" s="38">
        <v>1.1955800000000001</v>
      </c>
      <c r="AB34" s="36" t="s">
        <v>22</v>
      </c>
      <c r="AC34" s="38">
        <v>0</v>
      </c>
      <c r="AD34" s="38">
        <v>2.0460000000000001E-4</v>
      </c>
      <c r="AE34" s="38">
        <v>1.1695960000000001</v>
      </c>
      <c r="AF34" s="32" t="s">
        <v>22</v>
      </c>
      <c r="AG34" s="32">
        <v>0</v>
      </c>
      <c r="AH34" s="32">
        <v>2.0460000000000001E-4</v>
      </c>
      <c r="AI34" s="32">
        <v>1.286233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7"/>
      <c r="O35" s="47"/>
      <c r="P35" s="47"/>
      <c r="Q35" s="47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8"/>
      <c r="AG35" s="48"/>
      <c r="AH35" s="48"/>
      <c r="AI35" s="48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7"/>
      <c r="O36" s="47"/>
      <c r="P36" s="47"/>
      <c r="Q36" s="47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8"/>
      <c r="AG36" s="48"/>
      <c r="AH36" s="48"/>
      <c r="AI36" s="48"/>
    </row>
    <row r="37" spans="1:35" x14ac:dyDescent="0.25">
      <c r="A37" s="64" t="s">
        <v>23</v>
      </c>
      <c r="B37" s="74" t="s">
        <v>74</v>
      </c>
      <c r="C37" s="74"/>
      <c r="D37" s="74"/>
      <c r="E37" s="74"/>
      <c r="F37" s="74" t="s">
        <v>75</v>
      </c>
      <c r="G37" s="74"/>
      <c r="H37" s="74"/>
      <c r="I37" s="74"/>
      <c r="J37" s="74" t="s">
        <v>76</v>
      </c>
      <c r="K37" s="74"/>
      <c r="L37" s="74"/>
      <c r="M37" s="74"/>
      <c r="N37" s="75" t="s">
        <v>77</v>
      </c>
      <c r="O37" s="75"/>
      <c r="P37" s="75"/>
      <c r="Q37" s="75"/>
      <c r="S37" s="64" t="s">
        <v>23</v>
      </c>
      <c r="T37" s="74" t="s">
        <v>74</v>
      </c>
      <c r="U37" s="74"/>
      <c r="V37" s="74"/>
      <c r="W37" s="74"/>
      <c r="X37" s="74" t="s">
        <v>75</v>
      </c>
      <c r="Y37" s="74"/>
      <c r="Z37" s="74"/>
      <c r="AA37" s="74"/>
      <c r="AB37" s="74" t="s">
        <v>76</v>
      </c>
      <c r="AC37" s="74"/>
      <c r="AD37" s="74"/>
      <c r="AE37" s="74"/>
      <c r="AF37" s="73" t="s">
        <v>77</v>
      </c>
      <c r="AG37" s="73"/>
      <c r="AH37" s="73"/>
      <c r="AI37" s="73"/>
    </row>
    <row r="38" spans="1:35" x14ac:dyDescent="0.25">
      <c r="A38" s="64"/>
      <c r="B38" s="36"/>
      <c r="C38" s="36" t="s">
        <v>17</v>
      </c>
      <c r="D38" s="36" t="s">
        <v>18</v>
      </c>
      <c r="E38" s="36" t="s">
        <v>19</v>
      </c>
      <c r="F38" s="36"/>
      <c r="G38" s="36" t="s">
        <v>17</v>
      </c>
      <c r="H38" s="36" t="s">
        <v>18</v>
      </c>
      <c r="I38" s="36" t="s">
        <v>19</v>
      </c>
      <c r="J38" s="36"/>
      <c r="K38" s="36" t="s">
        <v>17</v>
      </c>
      <c r="L38" s="36" t="s">
        <v>18</v>
      </c>
      <c r="M38" s="36" t="s">
        <v>19</v>
      </c>
      <c r="N38" s="37"/>
      <c r="O38" s="37" t="s">
        <v>17</v>
      </c>
      <c r="P38" s="37" t="s">
        <v>18</v>
      </c>
      <c r="Q38" s="37" t="s">
        <v>19</v>
      </c>
      <c r="S38" s="64"/>
      <c r="T38" s="36"/>
      <c r="U38" s="36" t="s">
        <v>17</v>
      </c>
      <c r="V38" s="36" t="s">
        <v>18</v>
      </c>
      <c r="W38" s="36" t="s">
        <v>19</v>
      </c>
      <c r="X38" s="36"/>
      <c r="Y38" s="36" t="s">
        <v>17</v>
      </c>
      <c r="Z38" s="36" t="s">
        <v>18</v>
      </c>
      <c r="AA38" s="36" t="s">
        <v>19</v>
      </c>
      <c r="AB38" s="36"/>
      <c r="AC38" s="36" t="s">
        <v>17</v>
      </c>
      <c r="AD38" s="36" t="s">
        <v>18</v>
      </c>
      <c r="AE38" s="36" t="s">
        <v>19</v>
      </c>
      <c r="AF38" s="32"/>
      <c r="AG38" s="32" t="s">
        <v>17</v>
      </c>
      <c r="AH38" s="32" t="s">
        <v>18</v>
      </c>
      <c r="AI38" s="32" t="s">
        <v>19</v>
      </c>
    </row>
    <row r="39" spans="1:35" x14ac:dyDescent="0.25">
      <c r="A39" s="64"/>
      <c r="B39" s="36" t="s">
        <v>20</v>
      </c>
      <c r="C39" s="38">
        <v>0</v>
      </c>
      <c r="D39" s="38">
        <v>2.5999999999999999E-3</v>
      </c>
      <c r="E39" s="38">
        <v>2.8569689999999999</v>
      </c>
      <c r="F39" s="36" t="s">
        <v>20</v>
      </c>
      <c r="G39" s="38">
        <v>0</v>
      </c>
      <c r="H39" s="38">
        <v>2.5999999999999999E-3</v>
      </c>
      <c r="I39" s="38">
        <v>2.4729649999999999</v>
      </c>
      <c r="J39" s="36" t="s">
        <v>20</v>
      </c>
      <c r="K39" s="38">
        <v>0</v>
      </c>
      <c r="L39" s="38">
        <v>2.5999999999999999E-3</v>
      </c>
      <c r="M39" s="38">
        <v>1.4937499999999999</v>
      </c>
      <c r="N39" s="37" t="s">
        <v>20</v>
      </c>
      <c r="O39" s="37">
        <v>0</v>
      </c>
      <c r="P39" s="37">
        <v>2.5999999999999999E-3</v>
      </c>
      <c r="Q39" s="37">
        <v>1.569555</v>
      </c>
      <c r="S39" s="64"/>
      <c r="T39" s="36" t="s">
        <v>20</v>
      </c>
      <c r="U39" s="38">
        <v>0</v>
      </c>
      <c r="V39" s="38">
        <v>2.5999999999999999E-3</v>
      </c>
      <c r="W39" s="38">
        <v>2.8539099999999999</v>
      </c>
      <c r="X39" s="36" t="s">
        <v>20</v>
      </c>
      <c r="Y39" s="38">
        <v>0</v>
      </c>
      <c r="Z39" s="38">
        <v>2.5999999999999999E-3</v>
      </c>
      <c r="AA39" s="38">
        <v>2.4104890000000001</v>
      </c>
      <c r="AB39" s="36" t="s">
        <v>20</v>
      </c>
      <c r="AC39" s="38">
        <v>0</v>
      </c>
      <c r="AD39" s="38">
        <v>2.5999999999999999E-3</v>
      </c>
      <c r="AE39" s="38">
        <v>1.4789209999999999</v>
      </c>
      <c r="AF39" s="32" t="s">
        <v>20</v>
      </c>
      <c r="AG39" s="32">
        <v>0</v>
      </c>
      <c r="AH39" s="32">
        <v>2.5999999999999999E-3</v>
      </c>
      <c r="AI39" s="32">
        <v>1.543302</v>
      </c>
    </row>
    <row r="40" spans="1:35" x14ac:dyDescent="0.25">
      <c r="A40" s="64"/>
      <c r="B40" s="36" t="s">
        <v>21</v>
      </c>
      <c r="C40" s="38">
        <v>0</v>
      </c>
      <c r="D40" s="38">
        <v>1.964E-4</v>
      </c>
      <c r="E40" s="38">
        <v>5.3684479999999999</v>
      </c>
      <c r="F40" s="36" t="s">
        <v>21</v>
      </c>
      <c r="G40" s="38">
        <v>0</v>
      </c>
      <c r="H40" s="38">
        <v>1.964E-4</v>
      </c>
      <c r="I40" s="38">
        <v>5.3523180000000004</v>
      </c>
      <c r="J40" s="36" t="s">
        <v>21</v>
      </c>
      <c r="K40" s="38">
        <v>0</v>
      </c>
      <c r="L40" s="38">
        <v>1.964E-4</v>
      </c>
      <c r="M40" s="38">
        <v>5.5572609999999996</v>
      </c>
      <c r="N40" s="37" t="s">
        <v>21</v>
      </c>
      <c r="O40" s="37">
        <v>0</v>
      </c>
      <c r="P40" s="37">
        <v>1.964E-4</v>
      </c>
      <c r="Q40" s="37">
        <v>5.8328959999999999</v>
      </c>
      <c r="S40" s="64"/>
      <c r="T40" s="36" t="s">
        <v>21</v>
      </c>
      <c r="U40" s="38">
        <v>0</v>
      </c>
      <c r="V40" s="38">
        <v>5.0279999999999997E-4</v>
      </c>
      <c r="W40" s="38">
        <v>5.34701</v>
      </c>
      <c r="X40" s="36" t="s">
        <v>21</v>
      </c>
      <c r="Y40" s="38">
        <v>0</v>
      </c>
      <c r="Z40" s="38">
        <v>5.0279999999999997E-4</v>
      </c>
      <c r="AA40" s="38">
        <v>5.4060969999999999</v>
      </c>
      <c r="AB40" s="36" t="s">
        <v>21</v>
      </c>
      <c r="AC40" s="38">
        <v>0</v>
      </c>
      <c r="AD40" s="38">
        <v>5.0279999999999997E-4</v>
      </c>
      <c r="AE40" s="38">
        <v>5.2911390000000003</v>
      </c>
      <c r="AF40" s="32" t="s">
        <v>21</v>
      </c>
      <c r="AG40" s="32">
        <v>0</v>
      </c>
      <c r="AH40" s="32">
        <v>5.0279999999999997E-4</v>
      </c>
      <c r="AI40" s="32">
        <v>5.8013950000000003</v>
      </c>
    </row>
    <row r="41" spans="1:35" x14ac:dyDescent="0.25">
      <c r="A41" s="64"/>
      <c r="B41" s="36" t="s">
        <v>22</v>
      </c>
      <c r="C41" s="38">
        <v>0</v>
      </c>
      <c r="D41" s="38">
        <v>4.0899999999999998E-5</v>
      </c>
      <c r="E41" s="38">
        <v>11.091623999999999</v>
      </c>
      <c r="F41" s="36" t="s">
        <v>22</v>
      </c>
      <c r="G41" s="38">
        <v>0</v>
      </c>
      <c r="H41" s="38">
        <v>4.0899999999999998E-5</v>
      </c>
      <c r="I41" s="38">
        <v>12.435809000000001</v>
      </c>
      <c r="J41" s="36" t="s">
        <v>22</v>
      </c>
      <c r="K41" s="38">
        <v>0</v>
      </c>
      <c r="L41" s="38">
        <v>4.0899999999999998E-5</v>
      </c>
      <c r="M41" s="38">
        <v>12.390860999999999</v>
      </c>
      <c r="N41" s="37" t="s">
        <v>22</v>
      </c>
      <c r="O41" s="37">
        <v>0</v>
      </c>
      <c r="P41" s="37">
        <v>4.0899999999999998E-5</v>
      </c>
      <c r="Q41" s="37">
        <v>12.509354</v>
      </c>
      <c r="S41" s="64"/>
      <c r="T41" s="36" t="s">
        <v>22</v>
      </c>
      <c r="U41" s="38">
        <v>0</v>
      </c>
      <c r="V41" s="38">
        <v>1.8230000000000001E-4</v>
      </c>
      <c r="W41" s="38">
        <v>12.087384</v>
      </c>
      <c r="X41" s="36" t="s">
        <v>22</v>
      </c>
      <c r="Y41" s="38">
        <v>0</v>
      </c>
      <c r="Z41" s="38">
        <v>1.839E-4</v>
      </c>
      <c r="AA41" s="38">
        <v>11.991225</v>
      </c>
      <c r="AB41" s="36" t="s">
        <v>22</v>
      </c>
      <c r="AC41" s="38">
        <v>0</v>
      </c>
      <c r="AD41" s="38">
        <v>1.8709999999999999E-4</v>
      </c>
      <c r="AE41" s="38">
        <v>11.814126999999999</v>
      </c>
      <c r="AF41" s="32" t="s">
        <v>22</v>
      </c>
      <c r="AG41" s="32">
        <v>0</v>
      </c>
      <c r="AH41" s="32">
        <v>1.9269999999999999E-4</v>
      </c>
      <c r="AI41" s="32">
        <v>12.157325999999999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7"/>
      <c r="O42" s="47"/>
      <c r="P42" s="47"/>
      <c r="Q42" s="47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8"/>
      <c r="AG42" s="48"/>
      <c r="AH42" s="48"/>
      <c r="AI42" s="48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7"/>
      <c r="O43" s="47"/>
      <c r="P43" s="47"/>
      <c r="Q43" s="47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8"/>
      <c r="AG43" s="48"/>
      <c r="AH43" s="48"/>
      <c r="AI43" s="48"/>
    </row>
    <row r="44" spans="1:35" x14ac:dyDescent="0.25">
      <c r="A44" s="65" t="s">
        <v>24</v>
      </c>
      <c r="B44" s="74" t="s">
        <v>74</v>
      </c>
      <c r="C44" s="74"/>
      <c r="D44" s="74"/>
      <c r="E44" s="74"/>
      <c r="F44" s="74" t="s">
        <v>75</v>
      </c>
      <c r="G44" s="74"/>
      <c r="H44" s="74"/>
      <c r="I44" s="74"/>
      <c r="J44" s="74" t="s">
        <v>76</v>
      </c>
      <c r="K44" s="74"/>
      <c r="L44" s="74"/>
      <c r="M44" s="74"/>
      <c r="N44" s="75" t="s">
        <v>77</v>
      </c>
      <c r="O44" s="75"/>
      <c r="P44" s="75"/>
      <c r="Q44" s="75"/>
      <c r="S44" s="65" t="s">
        <v>24</v>
      </c>
      <c r="T44" s="74" t="s">
        <v>74</v>
      </c>
      <c r="U44" s="74"/>
      <c r="V44" s="74"/>
      <c r="W44" s="74"/>
      <c r="X44" s="74" t="s">
        <v>75</v>
      </c>
      <c r="Y44" s="74"/>
      <c r="Z44" s="74"/>
      <c r="AA44" s="74"/>
      <c r="AB44" s="74" t="s">
        <v>76</v>
      </c>
      <c r="AC44" s="74"/>
      <c r="AD44" s="74"/>
      <c r="AE44" s="74"/>
      <c r="AF44" s="73" t="s">
        <v>77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5" t="s">
        <v>25</v>
      </c>
      <c r="O45" s="75"/>
      <c r="P45" s="75"/>
      <c r="Q45" s="37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41">
        <v>2.9999999999999999E-7</v>
      </c>
      <c r="C46" s="39"/>
      <c r="D46" s="39"/>
      <c r="E46" s="38">
        <v>3.515425</v>
      </c>
      <c r="F46" s="41">
        <v>1.9999999999999999E-7</v>
      </c>
      <c r="G46" s="39"/>
      <c r="H46" s="39"/>
      <c r="I46" s="38">
        <v>3.4600399999999998</v>
      </c>
      <c r="J46" s="41">
        <v>2.9999999999999999E-7</v>
      </c>
      <c r="K46" s="39"/>
      <c r="L46" s="39"/>
      <c r="M46" s="38">
        <v>3.5298539999999998</v>
      </c>
      <c r="N46" s="42">
        <v>3.9999999999999998E-7</v>
      </c>
      <c r="O46" s="40"/>
      <c r="P46" s="40"/>
      <c r="Q46" s="37">
        <v>3.647014</v>
      </c>
      <c r="S46" s="65"/>
      <c r="T46" s="41">
        <v>1.3699999999999999E-5</v>
      </c>
      <c r="U46" s="39"/>
      <c r="V46" s="39"/>
      <c r="W46" s="38">
        <v>3.5456120000000002</v>
      </c>
      <c r="X46" s="41">
        <v>1.3200000000000001E-5</v>
      </c>
      <c r="Y46" s="39"/>
      <c r="Z46" s="39"/>
      <c r="AA46" s="38">
        <v>3.5702569999999998</v>
      </c>
      <c r="AB46" s="41">
        <v>1.5099999999999999E-5</v>
      </c>
      <c r="AC46" s="39"/>
      <c r="AD46" s="39"/>
      <c r="AE46" s="38">
        <v>3.503905</v>
      </c>
      <c r="AF46" s="35">
        <v>1.4600000000000001E-5</v>
      </c>
      <c r="AG46" s="33"/>
      <c r="AH46" s="33"/>
      <c r="AI46" s="32">
        <v>3.7063009999999998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7"/>
      <c r="O47" s="47"/>
      <c r="P47" s="47"/>
      <c r="Q47" s="47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7"/>
      <c r="O48" s="47"/>
      <c r="P48" s="47"/>
      <c r="Q48" s="47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5" t="s">
        <v>11</v>
      </c>
      <c r="O49" s="75"/>
      <c r="P49" s="75"/>
      <c r="Q49" s="75"/>
    </row>
    <row r="50" spans="1:17" x14ac:dyDescent="0.25">
      <c r="A50" s="63" t="s">
        <v>12</v>
      </c>
      <c r="B50" s="74" t="s">
        <v>74</v>
      </c>
      <c r="C50" s="74"/>
      <c r="D50" s="74"/>
      <c r="E50" s="74"/>
      <c r="F50" s="74" t="s">
        <v>75</v>
      </c>
      <c r="G50" s="74"/>
      <c r="H50" s="74"/>
      <c r="I50" s="74"/>
      <c r="J50" s="74" t="s">
        <v>76</v>
      </c>
      <c r="K50" s="74"/>
      <c r="L50" s="74"/>
      <c r="M50" s="74"/>
      <c r="N50" s="75" t="s">
        <v>77</v>
      </c>
      <c r="O50" s="75"/>
      <c r="P50" s="75"/>
      <c r="Q50" s="75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7"/>
      <c r="O51" s="37" t="s">
        <v>17</v>
      </c>
      <c r="P51" s="37" t="s">
        <v>18</v>
      </c>
      <c r="Q51" s="37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1.0544770000000001</v>
      </c>
      <c r="F52" s="36" t="s">
        <v>20</v>
      </c>
      <c r="G52" s="38">
        <v>0</v>
      </c>
      <c r="H52" s="38">
        <v>2.5999999999999999E-3</v>
      </c>
      <c r="I52" s="38">
        <v>1.0561799999999999</v>
      </c>
      <c r="J52" s="36" t="s">
        <v>20</v>
      </c>
      <c r="K52" s="38">
        <v>0</v>
      </c>
      <c r="L52" s="38">
        <v>2.5999999999999999E-3</v>
      </c>
      <c r="M52" s="38">
        <v>1.0628979999999999</v>
      </c>
      <c r="N52" s="37" t="s">
        <v>20</v>
      </c>
      <c r="O52" s="37">
        <v>0</v>
      </c>
      <c r="P52" s="37">
        <v>2.5999999999999999E-3</v>
      </c>
      <c r="Q52" s="37">
        <v>1.1296999999999999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1.0847279999999999</v>
      </c>
      <c r="F53" s="36" t="s">
        <v>21</v>
      </c>
      <c r="G53" s="38">
        <v>0</v>
      </c>
      <c r="H53" s="38">
        <v>1.2999999999999999E-3</v>
      </c>
      <c r="I53" s="38">
        <v>1.095394</v>
      </c>
      <c r="J53" s="36" t="s">
        <v>21</v>
      </c>
      <c r="K53" s="38">
        <v>0</v>
      </c>
      <c r="L53" s="38">
        <v>1.2999999999999999E-3</v>
      </c>
      <c r="M53" s="38">
        <v>1.0885609999999999</v>
      </c>
      <c r="N53" s="37" t="s">
        <v>21</v>
      </c>
      <c r="O53" s="37">
        <v>0</v>
      </c>
      <c r="P53" s="37">
        <v>1.2999999999999999E-3</v>
      </c>
      <c r="Q53" s="37">
        <v>1.1709510000000001</v>
      </c>
    </row>
    <row r="54" spans="1:17" x14ac:dyDescent="0.25">
      <c r="A54" s="63"/>
      <c r="B54" s="36" t="s">
        <v>22</v>
      </c>
      <c r="C54" s="38">
        <v>0</v>
      </c>
      <c r="D54" s="38">
        <v>7.8870000000000003E-4</v>
      </c>
      <c r="E54" s="38">
        <v>1.155716</v>
      </c>
      <c r="F54" s="36" t="s">
        <v>22</v>
      </c>
      <c r="G54" s="38">
        <v>0</v>
      </c>
      <c r="H54" s="38">
        <v>8.407E-4</v>
      </c>
      <c r="I54" s="38">
        <v>1.1594180000000001</v>
      </c>
      <c r="J54" s="36" t="s">
        <v>22</v>
      </c>
      <c r="K54" s="38">
        <v>0</v>
      </c>
      <c r="L54" s="38">
        <v>8.8159999999999996E-4</v>
      </c>
      <c r="M54" s="38">
        <v>1.1502330000000001</v>
      </c>
      <c r="N54" s="37" t="s">
        <v>22</v>
      </c>
      <c r="O54" s="37">
        <v>0</v>
      </c>
      <c r="P54" s="37">
        <v>8.8159999999999996E-4</v>
      </c>
      <c r="Q54" s="37">
        <v>1.239832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7"/>
      <c r="O55" s="47"/>
      <c r="P55" s="47"/>
      <c r="Q55" s="47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7"/>
      <c r="O56" s="47"/>
      <c r="P56" s="47"/>
      <c r="Q56" s="47"/>
    </row>
    <row r="57" spans="1:17" x14ac:dyDescent="0.25">
      <c r="A57" s="64" t="s">
        <v>23</v>
      </c>
      <c r="B57" s="74" t="s">
        <v>74</v>
      </c>
      <c r="C57" s="74"/>
      <c r="D57" s="74"/>
      <c r="E57" s="74"/>
      <c r="F57" s="74" t="s">
        <v>75</v>
      </c>
      <c r="G57" s="74"/>
      <c r="H57" s="74"/>
      <c r="I57" s="74"/>
      <c r="J57" s="74" t="s">
        <v>76</v>
      </c>
      <c r="K57" s="74"/>
      <c r="L57" s="74"/>
      <c r="M57" s="74"/>
      <c r="N57" s="75" t="s">
        <v>77</v>
      </c>
      <c r="O57" s="75"/>
      <c r="P57" s="75"/>
      <c r="Q57" s="75"/>
    </row>
    <row r="58" spans="1:17" x14ac:dyDescent="0.25">
      <c r="A58" s="64"/>
      <c r="B58" s="36"/>
      <c r="C58" s="36" t="s">
        <v>17</v>
      </c>
      <c r="D58" s="36" t="s">
        <v>18</v>
      </c>
      <c r="E58" s="36" t="s">
        <v>19</v>
      </c>
      <c r="F58" s="36"/>
      <c r="G58" s="36" t="s">
        <v>17</v>
      </c>
      <c r="H58" s="36" t="s">
        <v>18</v>
      </c>
      <c r="I58" s="36" t="s">
        <v>19</v>
      </c>
      <c r="J58" s="36"/>
      <c r="K58" s="36" t="s">
        <v>17</v>
      </c>
      <c r="L58" s="36" t="s">
        <v>18</v>
      </c>
      <c r="M58" s="36" t="s">
        <v>19</v>
      </c>
      <c r="N58" s="37"/>
      <c r="O58" s="37" t="s">
        <v>17</v>
      </c>
      <c r="P58" s="37" t="s">
        <v>18</v>
      </c>
      <c r="Q58" s="37" t="s">
        <v>19</v>
      </c>
    </row>
    <row r="59" spans="1:17" x14ac:dyDescent="0.25">
      <c r="A59" s="64"/>
      <c r="B59" s="36" t="s">
        <v>20</v>
      </c>
      <c r="C59" s="38">
        <v>0</v>
      </c>
      <c r="D59" s="38">
        <v>2.5999999999999999E-3</v>
      </c>
      <c r="E59" s="38">
        <v>2.887162</v>
      </c>
      <c r="F59" s="36" t="s">
        <v>20</v>
      </c>
      <c r="G59" s="38">
        <v>0</v>
      </c>
      <c r="H59" s="38">
        <v>2.5999999999999999E-3</v>
      </c>
      <c r="I59" s="38">
        <v>2.4248859999999999</v>
      </c>
      <c r="J59" s="36" t="s">
        <v>20</v>
      </c>
      <c r="K59" s="38">
        <v>0</v>
      </c>
      <c r="L59" s="38">
        <v>2.5999999999999999E-3</v>
      </c>
      <c r="M59" s="38">
        <v>1.5099819999999999</v>
      </c>
      <c r="N59" s="37" t="s">
        <v>20</v>
      </c>
      <c r="O59" s="37">
        <v>0</v>
      </c>
      <c r="P59" s="37">
        <v>2.5999999999999999E-3</v>
      </c>
      <c r="Q59" s="37">
        <v>1.977293</v>
      </c>
    </row>
    <row r="60" spans="1:17" x14ac:dyDescent="0.25">
      <c r="A60" s="64"/>
      <c r="B60" s="36" t="s">
        <v>21</v>
      </c>
      <c r="C60" s="38">
        <v>0</v>
      </c>
      <c r="D60" s="38">
        <v>1.2999999999999999E-3</v>
      </c>
      <c r="E60" s="38">
        <v>5.3098850000000004</v>
      </c>
      <c r="F60" s="36" t="s">
        <v>21</v>
      </c>
      <c r="G60" s="38">
        <v>0</v>
      </c>
      <c r="H60" s="38">
        <v>1.1999999999999999E-3</v>
      </c>
      <c r="I60" s="38">
        <v>5.3566269999999996</v>
      </c>
      <c r="J60" s="36" t="s">
        <v>21</v>
      </c>
      <c r="K60" s="38">
        <v>0</v>
      </c>
      <c r="L60" s="38">
        <v>1.1999999999999999E-3</v>
      </c>
      <c r="M60" s="38">
        <v>5.3126920000000002</v>
      </c>
      <c r="N60" s="37" t="s">
        <v>21</v>
      </c>
      <c r="O60" s="37">
        <v>0</v>
      </c>
      <c r="P60" s="37">
        <v>1.1999999999999999E-3</v>
      </c>
      <c r="Q60" s="37">
        <v>5.5030080000000003</v>
      </c>
    </row>
    <row r="61" spans="1:17" x14ac:dyDescent="0.25">
      <c r="A61" s="64"/>
      <c r="B61" s="36" t="s">
        <v>22</v>
      </c>
      <c r="C61" s="38">
        <v>0</v>
      </c>
      <c r="D61" s="38">
        <v>7.8870000000000003E-4</v>
      </c>
      <c r="E61" s="38">
        <v>13.88903</v>
      </c>
      <c r="F61" s="36" t="s">
        <v>22</v>
      </c>
      <c r="G61" s="38">
        <v>0</v>
      </c>
      <c r="H61" s="38">
        <v>7.8080000000000001E-4</v>
      </c>
      <c r="I61" s="38">
        <v>12.989093</v>
      </c>
      <c r="J61" s="36" t="s">
        <v>22</v>
      </c>
      <c r="K61" s="38">
        <v>0</v>
      </c>
      <c r="L61" s="51">
        <v>7.7610000000000005E-4</v>
      </c>
      <c r="M61" s="38">
        <v>11.988809</v>
      </c>
      <c r="N61" s="37" t="s">
        <v>22</v>
      </c>
      <c r="O61" s="37">
        <v>0</v>
      </c>
      <c r="P61" s="37">
        <v>7.804E-4</v>
      </c>
      <c r="Q61" s="37">
        <v>12.711183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7"/>
      <c r="O62" s="47"/>
      <c r="P62" s="47"/>
      <c r="Q62" s="47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7"/>
      <c r="O63" s="47"/>
      <c r="P63" s="47"/>
      <c r="Q63" s="47"/>
    </row>
    <row r="64" spans="1:17" x14ac:dyDescent="0.25">
      <c r="A64" s="65" t="s">
        <v>24</v>
      </c>
      <c r="B64" s="74" t="s">
        <v>74</v>
      </c>
      <c r="C64" s="74"/>
      <c r="D64" s="74"/>
      <c r="E64" s="74"/>
      <c r="F64" s="74" t="s">
        <v>75</v>
      </c>
      <c r="G64" s="74"/>
      <c r="H64" s="74"/>
      <c r="I64" s="74"/>
      <c r="J64" s="74" t="s">
        <v>76</v>
      </c>
      <c r="K64" s="74"/>
      <c r="L64" s="74"/>
      <c r="M64" s="74"/>
      <c r="N64" s="75" t="s">
        <v>77</v>
      </c>
      <c r="O64" s="75"/>
      <c r="P64" s="75"/>
      <c r="Q64" s="75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5" t="s">
        <v>25</v>
      </c>
      <c r="O65" s="75"/>
      <c r="P65" s="75"/>
      <c r="Q65" s="37" t="s">
        <v>19</v>
      </c>
    </row>
    <row r="66" spans="1:27" x14ac:dyDescent="0.25">
      <c r="A66" s="65"/>
      <c r="B66" s="41">
        <v>2.7520000000000002E-4</v>
      </c>
      <c r="C66" s="39"/>
      <c r="D66" s="39"/>
      <c r="E66" s="38">
        <v>3.609664</v>
      </c>
      <c r="F66" s="39"/>
      <c r="G66" s="41">
        <v>2.8650000000000003E-4</v>
      </c>
      <c r="H66" s="39"/>
      <c r="I66" s="38">
        <v>3.497633</v>
      </c>
      <c r="J66" s="41">
        <v>2.9399999999999999E-4</v>
      </c>
      <c r="K66" s="39"/>
      <c r="L66" s="39"/>
      <c r="M66" s="38">
        <v>3.5134020000000001</v>
      </c>
      <c r="N66" s="42">
        <v>3.189E-4</v>
      </c>
      <c r="O66" s="40"/>
      <c r="P66" s="40"/>
      <c r="Q66" s="37">
        <v>3.6936849999999999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2.0390160000000002</v>
      </c>
      <c r="I73">
        <f t="shared" ref="I73:I75" si="3">0.05*G18+(1-0.05)*C18</f>
        <v>0</v>
      </c>
      <c r="J73">
        <f t="shared" ref="J73:J75" si="4">0.05*H18+(1-0.05)*D18</f>
        <v>2.5999999999999999E-3</v>
      </c>
      <c r="K73">
        <f t="shared" ref="K73:K75" si="5">I18+E18</f>
        <v>5.2606159999999997</v>
      </c>
      <c r="L73">
        <f>0.05*F25+(1-0.05)*B25</f>
        <v>0</v>
      </c>
      <c r="M73">
        <f>I25+E25</f>
        <v>7.1181660000000004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0</v>
      </c>
      <c r="V73">
        <f t="shared" ref="V73:V75" si="9">0.1*H18+(1-0.1)*D18</f>
        <v>2.5999999999999999E-3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2.2144839999999997</v>
      </c>
      <c r="I74">
        <f t="shared" si="3"/>
        <v>0</v>
      </c>
      <c r="J74">
        <f t="shared" si="4"/>
        <v>1.579E-5</v>
      </c>
      <c r="K74">
        <f t="shared" si="5"/>
        <v>10.878126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0</v>
      </c>
      <c r="V74">
        <f t="shared" si="9"/>
        <v>1.579E-5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1.9464999999999996E-7</v>
      </c>
      <c r="H75">
        <f t="shared" si="2"/>
        <v>2.3529599999999999</v>
      </c>
      <c r="I75">
        <f t="shared" si="3"/>
        <v>0</v>
      </c>
      <c r="J75">
        <f t="shared" si="4"/>
        <v>1.9219999999999996E-7</v>
      </c>
      <c r="K75">
        <f t="shared" si="5"/>
        <v>22.280183000000001</v>
      </c>
      <c r="P75" s="62"/>
      <c r="Q75" t="s">
        <v>39</v>
      </c>
      <c r="R75">
        <f t="shared" si="6"/>
        <v>0</v>
      </c>
      <c r="S75">
        <f t="shared" si="7"/>
        <v>1.9710000000000001E-7</v>
      </c>
      <c r="U75">
        <f t="shared" si="8"/>
        <v>0</v>
      </c>
      <c r="V75">
        <f t="shared" si="9"/>
        <v>1.9220000000000001E-7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0</v>
      </c>
      <c r="J79">
        <f t="shared" ref="J79:J81" si="13">0.2*H18+(1-0.2)*D18</f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0</v>
      </c>
      <c r="V79">
        <f t="shared" ref="V79:V81" si="17">0.3*H18+(1-0.3)*D18</f>
        <v>2.5999999999999999E-3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0</v>
      </c>
      <c r="J80">
        <f t="shared" si="13"/>
        <v>1.579E-5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0</v>
      </c>
      <c r="V80">
        <f t="shared" si="17"/>
        <v>1.579E-5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2.0200000000000001E-7</v>
      </c>
      <c r="I81">
        <f t="shared" si="12"/>
        <v>0</v>
      </c>
      <c r="J81">
        <f t="shared" si="13"/>
        <v>1.9219999999999999E-7</v>
      </c>
      <c r="P81" s="62"/>
      <c r="Q81" t="s">
        <v>39</v>
      </c>
      <c r="R81">
        <f t="shared" si="14"/>
        <v>0</v>
      </c>
      <c r="S81">
        <f t="shared" si="15"/>
        <v>2.0689999999999998E-7</v>
      </c>
      <c r="U81">
        <f t="shared" si="16"/>
        <v>0</v>
      </c>
      <c r="V81">
        <f t="shared" si="17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3.1019869999999998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2.5999999999999999E-3</v>
      </c>
      <c r="K86">
        <f t="shared" ref="K86:K88" si="23">M18+I18+E18</f>
        <v>6.7220949999999995</v>
      </c>
      <c r="L86">
        <f>(0.05*(1-0.05)+0.05*(1-0.05))*F25+0.05*0.05*J25+(1-0.05*(1-0.05)-0.05*(1-0.05)-0.05*0.05)*B25</f>
        <v>0</v>
      </c>
      <c r="M86">
        <f>M25+I25+E25</f>
        <v>10.644576000000001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3.3075969999999995</v>
      </c>
      <c r="I87">
        <f t="shared" si="21"/>
        <v>0</v>
      </c>
      <c r="J87">
        <f t="shared" si="22"/>
        <v>1.579E-5</v>
      </c>
      <c r="K87">
        <f t="shared" si="23"/>
        <v>16.311384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0</v>
      </c>
      <c r="V87">
        <f t="shared" si="27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1.9712325000000002E-7</v>
      </c>
      <c r="H88">
        <f t="shared" si="20"/>
        <v>3.5278299999999998</v>
      </c>
      <c r="I88">
        <f t="shared" si="21"/>
        <v>0</v>
      </c>
      <c r="J88">
        <f t="shared" si="22"/>
        <v>1.9220000000000001E-7</v>
      </c>
      <c r="K88">
        <f t="shared" si="23"/>
        <v>33.245716000000002</v>
      </c>
      <c r="O88" s="66"/>
      <c r="P88" s="62"/>
      <c r="Q88" t="s">
        <v>39</v>
      </c>
      <c r="R88">
        <f t="shared" si="24"/>
        <v>0</v>
      </c>
      <c r="S88">
        <f t="shared" si="25"/>
        <v>2.0209300000000001E-7</v>
      </c>
      <c r="U88">
        <f t="shared" si="26"/>
        <v>0</v>
      </c>
      <c r="V88">
        <f t="shared" si="27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0</v>
      </c>
      <c r="J93">
        <f t="shared" si="31"/>
        <v>1.579E-5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0</v>
      </c>
      <c r="V93">
        <f t="shared" si="35"/>
        <v>1.579E-5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2.1217200000000003E-7</v>
      </c>
      <c r="I94">
        <f t="shared" si="30"/>
        <v>0</v>
      </c>
      <c r="J94">
        <f t="shared" si="31"/>
        <v>1.9219999999999999E-7</v>
      </c>
      <c r="O94" s="66"/>
      <c r="P94" s="62"/>
      <c r="Q94" t="s">
        <v>39</v>
      </c>
      <c r="R94">
        <f t="shared" si="32"/>
        <v>0</v>
      </c>
      <c r="S94">
        <f t="shared" si="33"/>
        <v>2.2243700000000002E-7</v>
      </c>
      <c r="U94">
        <f t="shared" si="34"/>
        <v>0</v>
      </c>
      <c r="V94">
        <f t="shared" si="35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4.2420569999999991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2.5999999999999994E-3</v>
      </c>
      <c r="K99">
        <f t="shared" ref="K99:K101" si="41">Q18+M18+E18+I18</f>
        <v>9.688993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14.358793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2.5999999999999999E-3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1.5790124999999998E-5</v>
      </c>
      <c r="H100">
        <f t="shared" si="38"/>
        <v>4.2025199999999998</v>
      </c>
      <c r="I100">
        <f t="shared" si="39"/>
        <v>0</v>
      </c>
      <c r="J100">
        <f t="shared" si="40"/>
        <v>1.5789999999999996E-5</v>
      </c>
      <c r="K100">
        <f t="shared" si="41"/>
        <v>22.024138999999998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1.5790999999999998E-5</v>
      </c>
      <c r="U100">
        <f t="shared" si="44"/>
        <v>0</v>
      </c>
      <c r="V100">
        <f t="shared" si="45"/>
        <v>1.579E-5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1.9961922499999995E-7</v>
      </c>
      <c r="H101">
        <f t="shared" si="38"/>
        <v>4.8219020000000006</v>
      </c>
      <c r="I101">
        <f t="shared" si="39"/>
        <v>0</v>
      </c>
      <c r="J101">
        <f t="shared" si="40"/>
        <v>1.9219999999999996E-7</v>
      </c>
      <c r="K101">
        <f t="shared" si="41"/>
        <v>44.821235999999999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2.0717479999999999E-7</v>
      </c>
      <c r="U101">
        <f t="shared" si="44"/>
        <v>0</v>
      </c>
      <c r="V101">
        <f t="shared" si="45"/>
        <v>1.9219999999999999E-7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2.5999999999999999E-3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2.5999999999999999E-3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1.5798E-5</v>
      </c>
      <c r="I106">
        <f t="shared" si="48"/>
        <v>0</v>
      </c>
      <c r="J106">
        <f t="shared" si="49"/>
        <v>1.579E-5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1.5817000000000001E-5</v>
      </c>
      <c r="U106">
        <f t="shared" si="52"/>
        <v>0</v>
      </c>
      <c r="V106">
        <f t="shared" si="53"/>
        <v>1.579E-5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2.226824E-7</v>
      </c>
      <c r="I107">
        <f t="shared" si="48"/>
        <v>0</v>
      </c>
      <c r="J107">
        <f t="shared" si="49"/>
        <v>1.9219999999999999E-7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2.3869760000000002E-7</v>
      </c>
      <c r="U107">
        <f t="shared" si="52"/>
        <v>0</v>
      </c>
      <c r="V107">
        <f t="shared" si="53"/>
        <v>1.9220000000000001E-7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2.1437470000000003</v>
      </c>
      <c r="I112">
        <f t="shared" ref="I112:I114" si="57">0.05*Y18+(1-0.05)*U18</f>
        <v>0</v>
      </c>
      <c r="J112">
        <f t="shared" ref="J112:J114" si="58">0.05*Z18+(1-0.05)*V18</f>
        <v>2.5999999999999999E-3</v>
      </c>
      <c r="K112">
        <f t="shared" ref="K112:K114" si="59">AA18+W18</f>
        <v>5.2506260000000005</v>
      </c>
      <c r="L112">
        <f>0.05*X25+(1-0.05)*T25</f>
        <v>0</v>
      </c>
      <c r="M112">
        <f>AA25+W25</f>
        <v>7.0254499999999993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0</v>
      </c>
      <c r="V112">
        <f t="shared" ref="V112:V114" si="63">0.1*Z18+(1-0.1)*V18</f>
        <v>2.5999999999999999E-3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2.236561</v>
      </c>
      <c r="I113">
        <f t="shared" si="57"/>
        <v>0</v>
      </c>
      <c r="J113">
        <f t="shared" si="58"/>
        <v>6.4850000000000004E-5</v>
      </c>
      <c r="K113">
        <f t="shared" si="59"/>
        <v>10.791098999999999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0</v>
      </c>
      <c r="V113">
        <f t="shared" si="63"/>
        <v>6.4850000000000004E-5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4.9214499999999993E-6</v>
      </c>
      <c r="H114">
        <f t="shared" si="56"/>
        <v>2.3536859999999997</v>
      </c>
      <c r="I114">
        <f t="shared" si="57"/>
        <v>0</v>
      </c>
      <c r="J114">
        <f t="shared" si="58"/>
        <v>4.879999999999999E-6</v>
      </c>
      <c r="K114">
        <f t="shared" si="59"/>
        <v>23.37715</v>
      </c>
      <c r="P114" s="62"/>
      <c r="Q114" t="s">
        <v>39</v>
      </c>
      <c r="R114">
        <f t="shared" si="60"/>
        <v>0</v>
      </c>
      <c r="S114">
        <f t="shared" si="61"/>
        <v>4.9628999999999995E-6</v>
      </c>
      <c r="U114">
        <f t="shared" si="62"/>
        <v>0</v>
      </c>
      <c r="V114">
        <f t="shared" si="63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0</v>
      </c>
      <c r="J118">
        <f t="shared" ref="J118:J120" si="67">0.2*Z18+(1-0.2)*V18</f>
        <v>2.5999999999999999E-3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0</v>
      </c>
      <c r="V118">
        <f t="shared" ref="V118:V120" si="71">0.3*Z18+(1-0.3)*V18</f>
        <v>2.5999999999999999E-3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0</v>
      </c>
      <c r="J119">
        <f t="shared" si="67"/>
        <v>6.4850000000000004E-5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0</v>
      </c>
      <c r="V119">
        <f t="shared" si="71"/>
        <v>6.4850000000000004E-5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5.0458E-6</v>
      </c>
      <c r="I120">
        <f t="shared" si="66"/>
        <v>0</v>
      </c>
      <c r="J120">
        <f t="shared" si="67"/>
        <v>4.8800000000000007E-6</v>
      </c>
      <c r="P120" s="62"/>
      <c r="Q120" t="s">
        <v>39</v>
      </c>
      <c r="R120">
        <f t="shared" si="68"/>
        <v>0</v>
      </c>
      <c r="S120">
        <f t="shared" si="69"/>
        <v>5.1286999999999997E-6</v>
      </c>
      <c r="U120">
        <f t="shared" si="70"/>
        <v>0</v>
      </c>
      <c r="V120">
        <f t="shared" si="71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3.1972700000000001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2.5999999999999999E-3</v>
      </c>
      <c r="K125">
        <f t="shared" ref="K125:K127" si="77">AE18+AA18+W18</f>
        <v>6.7532019999999999</v>
      </c>
      <c r="L125">
        <f>(0.05*(1-0.05)+0.05*(1-0.05))*X25+0.05*0.05*AB25+(1-0.05*(1-0.05)-0.05*(1-0.05)-0.05*0.05)*T25</f>
        <v>0</v>
      </c>
      <c r="M125">
        <f>AE25+AA25+W25</f>
        <v>10.544349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2.6000000000000003E-3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3.3266879999999999</v>
      </c>
      <c r="I126">
        <f t="shared" si="75"/>
        <v>0</v>
      </c>
      <c r="J126">
        <f t="shared" si="76"/>
        <v>6.4850000000000004E-5</v>
      </c>
      <c r="K126">
        <f t="shared" si="77"/>
        <v>16.118375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0</v>
      </c>
      <c r="V126">
        <f t="shared" si="81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4.9587550000000001E-6</v>
      </c>
      <c r="H127">
        <f t="shared" si="74"/>
        <v>3.546894</v>
      </c>
      <c r="I127">
        <f t="shared" si="75"/>
        <v>0</v>
      </c>
      <c r="J127">
        <f t="shared" si="76"/>
        <v>4.8799999999999999E-6</v>
      </c>
      <c r="K127">
        <f t="shared" si="77"/>
        <v>35.820957</v>
      </c>
      <c r="O127" s="66"/>
      <c r="P127" s="62"/>
      <c r="Q127" t="s">
        <v>39</v>
      </c>
      <c r="R127">
        <f t="shared" si="78"/>
        <v>0</v>
      </c>
      <c r="S127">
        <f t="shared" si="79"/>
        <v>5.0292200000000006E-6</v>
      </c>
      <c r="U127">
        <f t="shared" si="80"/>
        <v>0</v>
      </c>
      <c r="V127">
        <f t="shared" si="81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2.5999999999999999E-3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2.5999999999999999E-3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0</v>
      </c>
      <c r="J132">
        <f t="shared" si="85"/>
        <v>6.4850000000000004E-5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0</v>
      </c>
      <c r="V132">
        <f t="shared" si="8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5.14528E-6</v>
      </c>
      <c r="I133">
        <f t="shared" si="84"/>
        <v>0</v>
      </c>
      <c r="J133">
        <f t="shared" si="85"/>
        <v>4.8799999999999999E-6</v>
      </c>
      <c r="O133" s="66"/>
      <c r="P133" s="62"/>
      <c r="Q133" t="s">
        <v>39</v>
      </c>
      <c r="R133">
        <f t="shared" si="86"/>
        <v>0</v>
      </c>
      <c r="S133">
        <f t="shared" si="87"/>
        <v>5.2281800000000005E-6</v>
      </c>
      <c r="U133">
        <f t="shared" si="88"/>
        <v>0</v>
      </c>
      <c r="V133">
        <f t="shared" si="8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4.3519489999999994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2.5999999999999994E-3</v>
      </c>
      <c r="K138">
        <f t="shared" ref="K138:K140" si="95">AI18+AE18+AA18+W18</f>
        <v>8.3157110000000003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14.289000999999999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2.5999999999999999E-3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4.5149080000000001</v>
      </c>
      <c r="I139">
        <f t="shared" si="93"/>
        <v>0</v>
      </c>
      <c r="J139">
        <f t="shared" si="94"/>
        <v>6.4849999999999991E-5</v>
      </c>
      <c r="K139">
        <f t="shared" si="95"/>
        <v>21.759301000000001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0</v>
      </c>
      <c r="V139">
        <f t="shared" si="99"/>
        <v>6.4850000000000004E-5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4.9922258749999993E-6</v>
      </c>
      <c r="H140">
        <f t="shared" si="92"/>
        <v>4.7917259999999997</v>
      </c>
      <c r="I140">
        <f t="shared" si="93"/>
        <v>0</v>
      </c>
      <c r="J140">
        <f t="shared" si="94"/>
        <v>4.879999999999999E-6</v>
      </c>
      <c r="K140">
        <f t="shared" si="95"/>
        <v>48.813851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5.0814469999999996E-6</v>
      </c>
      <c r="U140">
        <f t="shared" si="98"/>
        <v>0</v>
      </c>
      <c r="V140">
        <f t="shared" si="99"/>
        <v>4.8799999999999999E-6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2.5999999999999999E-3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2.5999999999999999E-3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0</v>
      </c>
      <c r="J145">
        <f t="shared" si="103"/>
        <v>6.4850000000000004E-5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0</v>
      </c>
      <c r="V145">
        <f t="shared" si="107"/>
        <v>6.4850000000000004E-5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5.198336E-6</v>
      </c>
      <c r="I146">
        <f t="shared" si="102"/>
        <v>0</v>
      </c>
      <c r="J146">
        <f t="shared" si="103"/>
        <v>4.8799999999999999E-6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5.2455890000000001E-6</v>
      </c>
      <c r="U146">
        <f t="shared" si="106"/>
        <v>0</v>
      </c>
      <c r="V146">
        <f t="shared" si="107"/>
        <v>4.8799999999999999E-6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2.1507429999999998</v>
      </c>
      <c r="I151">
        <f t="shared" ref="I151:I153" si="111">0.05*G39+(1-0.05)*C39</f>
        <v>0</v>
      </c>
      <c r="J151">
        <f t="shared" ref="J151:J153" si="112">0.05*H39+(1-0.05)*D39</f>
        <v>2.5999999999999999E-3</v>
      </c>
      <c r="K151">
        <f t="shared" ref="K151:K153" si="113">I39+E39</f>
        <v>5.3299339999999997</v>
      </c>
      <c r="L151">
        <f>0.05*F46+(1-0.05)*B46</f>
        <v>2.9499999999999998E-7</v>
      </c>
      <c r="M151">
        <f>I46+E46</f>
        <v>6.9754649999999998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0</v>
      </c>
      <c r="V151">
        <f t="shared" ref="V151:V153" si="117">0.1*H39+(1-0.1)*D39</f>
        <v>2.5999999999999999E-3</v>
      </c>
      <c r="X151">
        <f>0.1*F46+(1-0.1)*B46</f>
        <v>2.9000000000000003E-7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2.2026829999999999</v>
      </c>
      <c r="I152">
        <f t="shared" si="111"/>
        <v>0</v>
      </c>
      <c r="J152">
        <f t="shared" si="112"/>
        <v>1.964E-4</v>
      </c>
      <c r="K152">
        <f t="shared" si="113"/>
        <v>10.720766000000001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0</v>
      </c>
      <c r="V152">
        <f t="shared" si="117"/>
        <v>1.964E-4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4.0899999999999991E-5</v>
      </c>
      <c r="H153">
        <f t="shared" si="110"/>
        <v>2.3695569999999999</v>
      </c>
      <c r="I153">
        <f t="shared" si="111"/>
        <v>0</v>
      </c>
      <c r="J153">
        <f t="shared" si="112"/>
        <v>4.0899999999999991E-5</v>
      </c>
      <c r="K153">
        <f t="shared" si="113"/>
        <v>23.527433000000002</v>
      </c>
      <c r="P153" s="62"/>
      <c r="Q153" t="s">
        <v>39</v>
      </c>
      <c r="R153">
        <f t="shared" si="114"/>
        <v>0</v>
      </c>
      <c r="S153">
        <f t="shared" si="115"/>
        <v>4.0900000000000005E-5</v>
      </c>
      <c r="U153">
        <f t="shared" si="116"/>
        <v>0</v>
      </c>
      <c r="V153">
        <f t="shared" si="117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0</v>
      </c>
      <c r="J157">
        <f t="shared" ref="J157:J159" si="121">0.2*H39+(1-0.2)*D39</f>
        <v>2.5999999999999999E-3</v>
      </c>
      <c r="L157">
        <f>0.2*F46+(1-0.2)*B46</f>
        <v>2.7999999999999997E-7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0</v>
      </c>
      <c r="V157">
        <f t="shared" ref="V157:V159" si="125">0.3*H39+(1-0.3)*D39</f>
        <v>2.5999999999999999E-3</v>
      </c>
      <c r="X157">
        <f>0.3*F46+(1-0.3)*B46</f>
        <v>2.6999999999999996E-7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0</v>
      </c>
      <c r="J158">
        <f t="shared" si="121"/>
        <v>1.964E-4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0</v>
      </c>
      <c r="V158">
        <f t="shared" si="125"/>
        <v>1.964E-4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4.0899999999999998E-5</v>
      </c>
      <c r="I159">
        <f t="shared" si="120"/>
        <v>0</v>
      </c>
      <c r="J159">
        <f t="shared" si="121"/>
        <v>4.0899999999999998E-5</v>
      </c>
      <c r="P159" s="62"/>
      <c r="Q159" t="s">
        <v>39</v>
      </c>
      <c r="R159">
        <f t="shared" si="122"/>
        <v>0</v>
      </c>
      <c r="S159">
        <f t="shared" si="123"/>
        <v>4.0899999999999991E-5</v>
      </c>
      <c r="U159">
        <f t="shared" si="124"/>
        <v>0</v>
      </c>
      <c r="V159">
        <f t="shared" si="125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3.2075649999999998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2.5999999999999999E-3</v>
      </c>
      <c r="K164">
        <f t="shared" ref="K164:K166" si="131">M39+I39+E39</f>
        <v>6.8236840000000001</v>
      </c>
      <c r="L164">
        <f>(0.05*(1-0.05)+0.05*(1-0.05))*F46+0.05*0.05*J46+(1-0.05*(1-0.05)-0.05*(1-0.05)-0.05*0.05)*B46</f>
        <v>2.9050000000000001E-7</v>
      </c>
      <c r="M164">
        <f>M46+I46+E46</f>
        <v>10.505319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2.6000000000000003E-3</v>
      </c>
      <c r="X164">
        <f>(0.1*0.9+0.1*0.9)*F46+0.1*0.1*J46+(1-0.1*0.9-0.1*0.9-0.1*0.1)*B46</f>
        <v>2.8200000000000001E-7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3.3010359999999999</v>
      </c>
      <c r="I165">
        <f t="shared" si="129"/>
        <v>0</v>
      </c>
      <c r="J165">
        <f t="shared" si="130"/>
        <v>1.964E-4</v>
      </c>
      <c r="K165">
        <f t="shared" si="131"/>
        <v>16.278027000000002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0</v>
      </c>
      <c r="V165">
        <f t="shared" si="135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4.0899999999999998E-5</v>
      </c>
      <c r="H166">
        <f t="shared" si="128"/>
        <v>3.5484119999999999</v>
      </c>
      <c r="I166">
        <f t="shared" si="129"/>
        <v>0</v>
      </c>
      <c r="J166">
        <f t="shared" si="130"/>
        <v>4.0899999999999998E-5</v>
      </c>
      <c r="K166">
        <f t="shared" si="131"/>
        <v>35.918294000000003</v>
      </c>
      <c r="O166" s="66"/>
      <c r="P166" s="62"/>
      <c r="Q166" t="s">
        <v>39</v>
      </c>
      <c r="R166">
        <f t="shared" si="132"/>
        <v>0</v>
      </c>
      <c r="S166">
        <f t="shared" si="133"/>
        <v>4.0900000000000005E-5</v>
      </c>
      <c r="U166">
        <f t="shared" si="134"/>
        <v>0</v>
      </c>
      <c r="V166">
        <f t="shared" si="135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2.5999999999999999E-3</v>
      </c>
      <c r="L170">
        <f>(0.2*0.8+0.2*0.8)*F46+0.2*0.2*J46+(1-0.2*0.8-0.2*0.8-0.2*0.2)*B46</f>
        <v>2.6799999999999996E-7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2.5999999999999999E-3</v>
      </c>
      <c r="X170">
        <f>(0.3*0.7+0.3*0.7)*F46+0.3*0.3*J46+(1-0.3*0.7-0.3*0.7-0.3*0.3)*B46</f>
        <v>2.5800000000000001E-7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0</v>
      </c>
      <c r="J171">
        <f t="shared" si="139"/>
        <v>1.964E-4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0</v>
      </c>
      <c r="V171">
        <f t="shared" si="143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4.0899999999999998E-5</v>
      </c>
      <c r="I172">
        <f t="shared" si="138"/>
        <v>0</v>
      </c>
      <c r="J172">
        <f t="shared" si="139"/>
        <v>4.0899999999999998E-5</v>
      </c>
      <c r="O172" s="66"/>
      <c r="P172" s="62"/>
      <c r="Q172" t="s">
        <v>39</v>
      </c>
      <c r="R172">
        <f t="shared" si="140"/>
        <v>0</v>
      </c>
      <c r="S172">
        <f t="shared" si="141"/>
        <v>4.0900000000000005E-5</v>
      </c>
      <c r="U172">
        <f t="shared" si="142"/>
        <v>0</v>
      </c>
      <c r="V172">
        <f t="shared" si="143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4.5231130000000004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2.5999999999999994E-3</v>
      </c>
      <c r="K177">
        <f t="shared" ref="K177:K179" si="149">Q39+M39+I39+E39</f>
        <v>8.3932389999999995</v>
      </c>
      <c r="L177">
        <f>3*0.05*(1-0.05)*(1-0.05)*F46+3*0.05*0.05*(1-0.05)*J46+0.05*0.05*0.05*N46+(1-3*0.05*(1-0.05)*(1-0.05)-3*0.05*0.05*(1-0.05)-0.05*0.05*0.05)*B46</f>
        <v>2.8647499999999998E-7</v>
      </c>
      <c r="M177">
        <f>Q46+M46+I46+E46</f>
        <v>14.152333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2.5999999999999999E-3</v>
      </c>
      <c r="X177">
        <f>3*0.1*(1-0.1)*(1-0.1)*F46+3*0.1*0.1*(1-0.1)*J46+0.1*0.1*0.1*N46+(1-3*0.1*(1-0.1)*(1-0.1)-3*0.1*0.1*(1-0.1)-0.1*0.1*0.1)*B46</f>
        <v>2.7579999999999997E-7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1.9637790499999998E-4</v>
      </c>
      <c r="H178">
        <f t="shared" si="146"/>
        <v>4.5124249999999995</v>
      </c>
      <c r="I178">
        <f t="shared" si="147"/>
        <v>0</v>
      </c>
      <c r="J178">
        <f t="shared" si="148"/>
        <v>1.964E-4</v>
      </c>
      <c r="K178">
        <f t="shared" si="149"/>
        <v>22.110923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1.9622324E-4</v>
      </c>
      <c r="U178">
        <f t="shared" si="152"/>
        <v>0</v>
      </c>
      <c r="V178">
        <f t="shared" si="153"/>
        <v>1.964E-4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4.0899999999999991E-5</v>
      </c>
      <c r="H179">
        <f t="shared" si="146"/>
        <v>4.8065789999999993</v>
      </c>
      <c r="I179">
        <f t="shared" si="147"/>
        <v>0</v>
      </c>
      <c r="J179">
        <f t="shared" si="148"/>
        <v>4.0899999999999991E-5</v>
      </c>
      <c r="K179">
        <f t="shared" si="149"/>
        <v>48.427648000000005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4.0899999999999998E-5</v>
      </c>
      <c r="U179">
        <f t="shared" si="152"/>
        <v>0</v>
      </c>
      <c r="V179">
        <f t="shared" si="153"/>
        <v>4.0899999999999998E-5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2.5999999999999999E-3</v>
      </c>
      <c r="L183">
        <f>3*0.2*(1-0.2)*(1-0.2)*F46+3*0.2*0.2*(1-0.2)*J46+0.2*0.2*0.2*N46+(1-3*0.2*(1-0.2)*(1-0.2)-3*0.2*0.2*(1-0.2)-0.2*0.2*0.2)*B46</f>
        <v>2.6239999999999997E-7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2.5999999999999999E-3</v>
      </c>
      <c r="X183">
        <f>3*0.3*(1-0.3)*(1-0.3)*F46+3*0.3*0.3*(1-0.3)*J46+0.3*0.3*0.3*N46+(1-3*0.3*(1-0.3)*(1-0.3)-3*0.3*0.3*(1-0.3)-0.3*0.3*0.3)*B46</f>
        <v>2.586E-7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1.9498592000000001E-4</v>
      </c>
      <c r="I184">
        <f t="shared" si="156"/>
        <v>0</v>
      </c>
      <c r="J184">
        <f t="shared" si="157"/>
        <v>1.964E-4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1.9162748000000002E-4</v>
      </c>
      <c r="U184">
        <f t="shared" si="160"/>
        <v>0</v>
      </c>
      <c r="V184">
        <f t="shared" si="161"/>
        <v>1.9640000000000003E-4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4.0899999999999991E-5</v>
      </c>
      <c r="I185">
        <f t="shared" si="156"/>
        <v>0</v>
      </c>
      <c r="J185">
        <f t="shared" si="157"/>
        <v>4.0899999999999991E-5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4.0899999999999998E-5</v>
      </c>
      <c r="U185">
        <f t="shared" si="160"/>
        <v>0</v>
      </c>
      <c r="V185">
        <f t="shared" si="161"/>
        <v>4.0899999999999998E-5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2.1260570000000003</v>
      </c>
      <c r="I190">
        <f t="shared" ref="I190:I192" si="165">0.05*Y39+(1-0.05)*U39</f>
        <v>0</v>
      </c>
      <c r="J190">
        <f t="shared" ref="J190:J192" si="166">0.05*Z39+(1-0.05)*V39</f>
        <v>2.5999999999999999E-3</v>
      </c>
      <c r="K190">
        <f t="shared" ref="K190:K192" si="167">AA39+W39</f>
        <v>5.2643990000000001</v>
      </c>
      <c r="L190">
        <f>0.05*X46+(1-0.05)*T46</f>
        <v>1.3674999999999999E-5</v>
      </c>
      <c r="M190">
        <f>AA46+W46</f>
        <v>7.115869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0</v>
      </c>
      <c r="V190">
        <f t="shared" ref="V190:V192" si="171">0.1*Z39+(1-0.1)*V39</f>
        <v>2.5999999999999999E-3</v>
      </c>
      <c r="X190">
        <f>0.1*X46+(1-0.1)*T46</f>
        <v>1.365E-5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2.1826050000000001</v>
      </c>
      <c r="I191">
        <f t="shared" si="165"/>
        <v>0</v>
      </c>
      <c r="J191">
        <f t="shared" si="166"/>
        <v>5.0279999999999997E-4</v>
      </c>
      <c r="K191">
        <f t="shared" si="167"/>
        <v>10.753107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0</v>
      </c>
      <c r="V191">
        <f t="shared" si="171"/>
        <v>5.0279999999999997E-4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1.8311500000000002E-4</v>
      </c>
      <c r="H192">
        <f t="shared" si="164"/>
        <v>2.3731080000000002</v>
      </c>
      <c r="I192">
        <f t="shared" si="165"/>
        <v>0</v>
      </c>
      <c r="J192">
        <f t="shared" si="166"/>
        <v>1.8238000000000003E-4</v>
      </c>
      <c r="K192">
        <f t="shared" si="167"/>
        <v>24.078609</v>
      </c>
      <c r="P192" s="62"/>
      <c r="Q192" t="s">
        <v>39</v>
      </c>
      <c r="R192">
        <f t="shared" si="168"/>
        <v>0</v>
      </c>
      <c r="S192">
        <f t="shared" si="169"/>
        <v>1.8393000000000001E-4</v>
      </c>
      <c r="U192">
        <f t="shared" si="170"/>
        <v>0</v>
      </c>
      <c r="V192">
        <f t="shared" si="171"/>
        <v>1.8246000000000001E-4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0</v>
      </c>
      <c r="J196">
        <f t="shared" ref="J196:J198" si="175">0.2*Z39+(1-0.2)*V39</f>
        <v>2.5999999999999999E-3</v>
      </c>
      <c r="L196">
        <f>0.2*X46+(1-0.2)*T46</f>
        <v>1.36E-5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0</v>
      </c>
      <c r="V196">
        <f t="shared" ref="V196:V198" si="179">0.3*Z39+(1-0.3)*V39</f>
        <v>2.5999999999999999E-3</v>
      </c>
      <c r="X196">
        <f>0.3*X46+(1-0.3)*T46</f>
        <v>1.3550000000000001E-5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0</v>
      </c>
      <c r="J197">
        <f t="shared" si="175"/>
        <v>5.0279999999999997E-4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0</v>
      </c>
      <c r="V197">
        <f t="shared" si="179"/>
        <v>5.0279999999999997E-4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1.8556000000000003E-4</v>
      </c>
      <c r="I198">
        <f t="shared" si="174"/>
        <v>0</v>
      </c>
      <c r="J198">
        <f t="shared" si="175"/>
        <v>1.8262000000000004E-4</v>
      </c>
      <c r="P198" s="62"/>
      <c r="Q198" t="s">
        <v>39</v>
      </c>
      <c r="R198">
        <f t="shared" si="176"/>
        <v>0</v>
      </c>
      <c r="S198">
        <f t="shared" si="177"/>
        <v>1.8719E-4</v>
      </c>
      <c r="U198">
        <f t="shared" si="178"/>
        <v>0</v>
      </c>
      <c r="V198">
        <f t="shared" si="179"/>
        <v>1.8278000000000001E-4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3.1869589999999999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2.5999999999999999E-3</v>
      </c>
      <c r="K203">
        <f>AE39+AA39+W39</f>
        <v>6.7433199999999998</v>
      </c>
      <c r="L203">
        <f>(0.05*(1-0.05)+0.05*(1-0.05))*X46+0.05*0.05*AB46+(1-0.05*(1-0.05)-0.05*(1-0.05)-0.05*0.05)*T46</f>
        <v>1.3656000000000001E-5</v>
      </c>
      <c r="M203">
        <f>AE46+AA46+W46</f>
        <v>10.619774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2.6000000000000003E-3</v>
      </c>
      <c r="X203">
        <f>(0.1*0.9+0.1*0.9)*X46+0.1*0.1*AB46+(1-0.1*0.9-0.1*0.9-0.1*0.1)*T46</f>
        <v>1.3624E-5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3.2987919999999997</v>
      </c>
      <c r="I204">
        <f t="shared" si="183"/>
        <v>0</v>
      </c>
      <c r="J204">
        <f t="shared" si="184"/>
        <v>5.0279999999999997E-4</v>
      </c>
      <c r="K204">
        <f t="shared" ref="K204:K205" si="189">AE40+AA40+W40</f>
        <v>16.044246000000001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0</v>
      </c>
      <c r="V204">
        <f t="shared" si="188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1.8390425000000001E-4</v>
      </c>
      <c r="H205">
        <f t="shared" si="182"/>
        <v>3.5427039999999996</v>
      </c>
      <c r="I205">
        <f t="shared" si="183"/>
        <v>0</v>
      </c>
      <c r="J205">
        <f t="shared" si="184"/>
        <v>1.8246400000000002E-4</v>
      </c>
      <c r="K205">
        <f t="shared" si="189"/>
        <v>35.892735999999999</v>
      </c>
      <c r="O205" s="66"/>
      <c r="P205" s="62"/>
      <c r="Q205" t="s">
        <v>39</v>
      </c>
      <c r="R205">
        <f t="shared" si="185"/>
        <v>0</v>
      </c>
      <c r="S205">
        <f t="shared" si="186"/>
        <v>1.8545700000000004E-4</v>
      </c>
      <c r="U205">
        <f t="shared" si="187"/>
        <v>0</v>
      </c>
      <c r="V205">
        <f t="shared" si="188"/>
        <v>1.8263600000000002E-4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2.5999999999999999E-3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2.5999999999999999E-3</v>
      </c>
      <c r="L209">
        <f>(0.2*0.8+0.2*0.8)*X46+0.2*0.2*AB46+(1-0.2*0.8-0.2*0.8-0.2*0.2)*T46</f>
        <v>1.3596E-5</v>
      </c>
      <c r="O209" s="66" t="s">
        <v>45</v>
      </c>
      <c r="P209" s="62" t="s">
        <v>41</v>
      </c>
      <c r="Q209" t="s">
        <v>36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2.5999999999999999E-3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2.5999999999999999E-3</v>
      </c>
      <c r="X209">
        <f>(0.3*0.7+0.3*0.7)*X46+0.3*0.3*AB46+(1-0.3*0.7-0.3*0.7-0.3*0.3)*T46</f>
        <v>1.3616E-5</v>
      </c>
    </row>
    <row r="210" spans="1:25" x14ac:dyDescent="0.25">
      <c r="B210" s="63"/>
      <c r="C210" s="66"/>
      <c r="D210" s="62"/>
      <c r="E210" t="s">
        <v>38</v>
      </c>
      <c r="F210">
        <f t="shared" si="190"/>
        <v>0</v>
      </c>
      <c r="G210">
        <f t="shared" si="191"/>
        <v>5.0279999999999997E-4</v>
      </c>
      <c r="I210">
        <f t="shared" si="192"/>
        <v>0</v>
      </c>
      <c r="J210">
        <f t="shared" si="193"/>
        <v>5.0279999999999997E-4</v>
      </c>
      <c r="O210" s="66"/>
      <c r="P210" s="62"/>
      <c r="Q210" t="s">
        <v>38</v>
      </c>
      <c r="R210">
        <f t="shared" si="194"/>
        <v>0</v>
      </c>
      <c r="S210">
        <f t="shared" si="195"/>
        <v>5.0279999999999997E-4</v>
      </c>
      <c r="U210">
        <f t="shared" si="196"/>
        <v>0</v>
      </c>
      <c r="V210">
        <f t="shared" si="197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190"/>
        <v>0</v>
      </c>
      <c r="G211">
        <f t="shared" si="191"/>
        <v>1.8840800000000002E-4</v>
      </c>
      <c r="I211">
        <f t="shared" si="192"/>
        <v>0</v>
      </c>
      <c r="J211">
        <f t="shared" si="193"/>
        <v>1.8300400000000001E-4</v>
      </c>
      <c r="O211" s="66"/>
      <c r="P211" s="62"/>
      <c r="Q211" t="s">
        <v>39</v>
      </c>
      <c r="R211">
        <f t="shared" si="194"/>
        <v>0</v>
      </c>
      <c r="S211">
        <f t="shared" si="195"/>
        <v>1.91153E-4</v>
      </c>
      <c r="U211">
        <f t="shared" si="196"/>
        <v>0</v>
      </c>
      <c r="V211">
        <f t="shared" si="197"/>
        <v>1.8340400000000002E-4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2.5999999999999994E-3</v>
      </c>
      <c r="H216">
        <f t="shared" ref="H216:H218" si="200">AI32+AE32+AA32+W32</f>
        <v>4.3734630000000001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2.5999999999999994E-3</v>
      </c>
      <c r="K216">
        <f t="shared" ref="K216:K218" si="203">AI39+AE39+AA39+W39</f>
        <v>8.2866220000000013</v>
      </c>
      <c r="L216">
        <f>3*0.05*(1-0.05)*(1-0.05)*X46+3*0.05*0.05*(1-0.05)*AB46+0.05*0.05*0.05*AF46+(1-3*0.05*(1-0.05)*(1-0.05)-3*0.05*0.05*(1-0.05)-0.05*0.05*0.05)*T46</f>
        <v>1.3642399999999998E-5</v>
      </c>
      <c r="M216">
        <f>AI46+AE46+AA46+W46</f>
        <v>14.326074999999999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2.5999999999999999E-3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2.5999999999999999E-3</v>
      </c>
      <c r="X216">
        <f>3*0.1*(1-0.1)*(1-0.1)*X46+3*0.1*0.1*(1-0.1)*AB46+0.1*0.1*0.1*AF46+(1-3*0.1*(1-0.1)*(1-0.1)-3*0.1*0.1*(1-0.1)-0.1*0.1*0.1)*T46</f>
        <v>1.3617199999999999E-5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8"/>
        <v>0</v>
      </c>
      <c r="G217">
        <f t="shared" si="199"/>
        <v>5.0279999999999997E-4</v>
      </c>
      <c r="H217">
        <f t="shared" si="200"/>
        <v>4.4934050000000001</v>
      </c>
      <c r="I217">
        <f t="shared" si="201"/>
        <v>0</v>
      </c>
      <c r="J217">
        <f t="shared" si="202"/>
        <v>5.0279999999999997E-4</v>
      </c>
      <c r="K217">
        <f t="shared" si="203"/>
        <v>21.845641000000001</v>
      </c>
      <c r="N217" s="68"/>
      <c r="O217" s="66"/>
      <c r="P217" s="62"/>
      <c r="Q217" t="s">
        <v>38</v>
      </c>
      <c r="R217">
        <f t="shared" si="204"/>
        <v>0</v>
      </c>
      <c r="S217">
        <f t="shared" si="205"/>
        <v>5.0279999999999997E-4</v>
      </c>
      <c r="U217">
        <f t="shared" si="206"/>
        <v>0</v>
      </c>
      <c r="V217">
        <f t="shared" si="207"/>
        <v>5.0279999999999997E-4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8"/>
        <v>0</v>
      </c>
      <c r="G218">
        <f t="shared" si="199"/>
        <v>1.8466828749999999E-4</v>
      </c>
      <c r="H218">
        <f t="shared" si="200"/>
        <v>4.8289369999999998</v>
      </c>
      <c r="I218">
        <f t="shared" si="201"/>
        <v>0</v>
      </c>
      <c r="J218">
        <f t="shared" si="202"/>
        <v>1.8255209999999998E-4</v>
      </c>
      <c r="K218">
        <f t="shared" si="203"/>
        <v>48.050061999999997</v>
      </c>
      <c r="N218" s="68"/>
      <c r="O218" s="66"/>
      <c r="P218" s="62"/>
      <c r="Q218" t="s">
        <v>39</v>
      </c>
      <c r="R218">
        <f t="shared" si="204"/>
        <v>0</v>
      </c>
      <c r="S218">
        <f t="shared" si="205"/>
        <v>1.8688530000000002E-4</v>
      </c>
      <c r="U218">
        <f t="shared" si="206"/>
        <v>0</v>
      </c>
      <c r="V218">
        <f t="shared" si="207"/>
        <v>1.8282880000000001E-4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2.5999999999999999E-3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2.5999999999999999E-3</v>
      </c>
      <c r="L222">
        <f>3*0.2*(1-0.2)*(1-0.2)*X46+3*0.2*0.2*(1-0.2)*AB46+0.2*0.2*0.2*AF46+(1-3*0.2*(1-0.2)*(1-0.2)-3*0.2*0.2*(1-0.2)-0.2*0.2*0.2)*T46</f>
        <v>1.3649599999999999E-5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2.5999999999999999E-3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2.5999999999999999E-3</v>
      </c>
      <c r="X222">
        <f>3*0.3*(1-0.3)*(1-0.3)*X46+3*0.3*0.3*(1-0.3)*AB46+0.3*0.3*0.3*AF46+(1-3*0.3*(1-0.3)*(1-0.3)-3*0.3*0.3*(1-0.3)-0.3*0.3*0.3)*T46</f>
        <v>1.37684E-5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8"/>
        <v>0</v>
      </c>
      <c r="G223">
        <f t="shared" si="209"/>
        <v>5.0279999999999997E-4</v>
      </c>
      <c r="I223">
        <f t="shared" si="210"/>
        <v>0</v>
      </c>
      <c r="J223">
        <f t="shared" si="211"/>
        <v>5.0279999999999997E-4</v>
      </c>
      <c r="N223" s="68"/>
      <c r="O223" s="66"/>
      <c r="P223" s="62"/>
      <c r="Q223" t="s">
        <v>38</v>
      </c>
      <c r="R223">
        <f t="shared" si="212"/>
        <v>0</v>
      </c>
      <c r="S223">
        <f t="shared" si="213"/>
        <v>5.0279999999999997E-4</v>
      </c>
      <c r="U223">
        <f t="shared" si="214"/>
        <v>0</v>
      </c>
      <c r="V223">
        <f t="shared" si="215"/>
        <v>5.0279999999999997E-4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8"/>
        <v>0</v>
      </c>
      <c r="G224">
        <f t="shared" si="209"/>
        <v>1.9087839999999998E-4</v>
      </c>
      <c r="I224">
        <f t="shared" si="210"/>
        <v>0</v>
      </c>
      <c r="J224">
        <f t="shared" si="211"/>
        <v>1.8345839999999998E-4</v>
      </c>
      <c r="N224" s="68"/>
      <c r="O224" s="66"/>
      <c r="P224" s="62"/>
      <c r="Q224" t="s">
        <v>39</v>
      </c>
      <c r="R224">
        <f t="shared" si="212"/>
        <v>0</v>
      </c>
      <c r="S224">
        <f t="shared" si="213"/>
        <v>1.9430510000000004E-4</v>
      </c>
      <c r="U224">
        <f t="shared" si="214"/>
        <v>0</v>
      </c>
      <c r="V224">
        <f t="shared" si="215"/>
        <v>1.8419360000000002E-4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6">0.05*G52+(1-0.05)*C52</f>
        <v>0</v>
      </c>
      <c r="G229">
        <f t="shared" ref="G229:G231" si="217">0.05*H52+(1-0.05)*D52</f>
        <v>2.5999999999999999E-3</v>
      </c>
      <c r="H229">
        <f t="shared" ref="H229:H231" si="218">I52+E52</f>
        <v>2.1106569999999998</v>
      </c>
      <c r="I229">
        <f t="shared" ref="I229:I231" si="219">0.05*G59+(1-0.05)*C59</f>
        <v>0</v>
      </c>
      <c r="J229">
        <f t="shared" ref="J229:J231" si="220">0.05*H59+(1-0.05)*D59</f>
        <v>2.5999999999999999E-3</v>
      </c>
      <c r="K229">
        <f t="shared" ref="K229:K231" si="221">I59+E59</f>
        <v>5.3120479999999999</v>
      </c>
      <c r="L229">
        <f>0.05*G66+(1-0.05)*B66</f>
        <v>2.7576499999999997E-4</v>
      </c>
      <c r="M229">
        <f>I66+E66</f>
        <v>7.107297</v>
      </c>
      <c r="P229" s="62" t="s">
        <v>37</v>
      </c>
      <c r="Q229" t="s">
        <v>36</v>
      </c>
      <c r="R229">
        <f t="shared" ref="R229:R231" si="222">0.1*G52+(1-0.1)*C52</f>
        <v>0</v>
      </c>
      <c r="S229">
        <f t="shared" ref="S229:S231" si="223">0.1*H52+(1-0.1)*D52</f>
        <v>2.5999999999999999E-3</v>
      </c>
      <c r="U229">
        <f t="shared" ref="U229:U231" si="224">0.1*G59+(1-0.1)*C59</f>
        <v>0</v>
      </c>
      <c r="V229">
        <f t="shared" ref="V229:V231" si="225">0.1*H59+(1-0.1)*D59</f>
        <v>2.5999999999999999E-3</v>
      </c>
      <c r="X229">
        <f>0.1*G66+(1-0.1)*B66</f>
        <v>2.7633000000000003E-4</v>
      </c>
    </row>
    <row r="230" spans="1:25" x14ac:dyDescent="0.25">
      <c r="C230" s="63"/>
      <c r="D230" s="62"/>
      <c r="E230" t="s">
        <v>38</v>
      </c>
      <c r="F230">
        <f t="shared" si="216"/>
        <v>0</v>
      </c>
      <c r="G230">
        <f t="shared" si="217"/>
        <v>1.2999999999999999E-3</v>
      </c>
      <c r="H230">
        <f t="shared" si="218"/>
        <v>2.1801219999999999</v>
      </c>
      <c r="I230">
        <f t="shared" si="219"/>
        <v>0</v>
      </c>
      <c r="J230">
        <f t="shared" si="220"/>
        <v>1.2949999999999999E-3</v>
      </c>
      <c r="K230">
        <f t="shared" si="221"/>
        <v>10.666512000000001</v>
      </c>
      <c r="P230" s="62"/>
      <c r="Q230" t="s">
        <v>38</v>
      </c>
      <c r="R230">
        <f t="shared" si="222"/>
        <v>0</v>
      </c>
      <c r="S230">
        <f t="shared" si="223"/>
        <v>1.2999999999999999E-3</v>
      </c>
      <c r="U230">
        <f t="shared" si="224"/>
        <v>0</v>
      </c>
      <c r="V230">
        <f t="shared" si="225"/>
        <v>1.2899999999999999E-3</v>
      </c>
    </row>
    <row r="231" spans="1:25" x14ac:dyDescent="0.25">
      <c r="C231" s="63"/>
      <c r="D231" s="62"/>
      <c r="E231" t="s">
        <v>39</v>
      </c>
      <c r="F231">
        <f t="shared" si="216"/>
        <v>0</v>
      </c>
      <c r="G231">
        <f t="shared" si="217"/>
        <v>7.9129999999999999E-4</v>
      </c>
      <c r="H231">
        <f t="shared" si="218"/>
        <v>2.315134</v>
      </c>
      <c r="I231">
        <f t="shared" si="219"/>
        <v>0</v>
      </c>
      <c r="J231">
        <f t="shared" si="220"/>
        <v>7.88305E-4</v>
      </c>
      <c r="K231">
        <f t="shared" si="221"/>
        <v>26.878123000000002</v>
      </c>
      <c r="P231" s="62"/>
      <c r="Q231" t="s">
        <v>39</v>
      </c>
      <c r="R231">
        <f t="shared" si="222"/>
        <v>0</v>
      </c>
      <c r="S231">
        <f t="shared" si="223"/>
        <v>7.9390000000000005E-4</v>
      </c>
      <c r="U231">
        <f t="shared" si="224"/>
        <v>0</v>
      </c>
      <c r="V231">
        <f t="shared" si="225"/>
        <v>7.8791000000000006E-4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6">0.2*G52+(1-0.2)*C52</f>
        <v>0</v>
      </c>
      <c r="G235">
        <f t="shared" ref="G235:G237" si="227">0.2*H52+(1-0.2)*D52</f>
        <v>2.5999999999999999E-3</v>
      </c>
      <c r="I235">
        <f t="shared" ref="I235:I237" si="228">0.2*G59+(1-0.2)*C59</f>
        <v>0</v>
      </c>
      <c r="J235">
        <f t="shared" ref="J235:J237" si="229">0.2*H59+(1-0.2)*D59</f>
        <v>2.5999999999999999E-3</v>
      </c>
      <c r="L235">
        <f>0.2*G66+(1-0.2)*B66</f>
        <v>2.7746000000000004E-4</v>
      </c>
      <c r="P235" s="62" t="s">
        <v>41</v>
      </c>
      <c r="Q235" t="s">
        <v>36</v>
      </c>
      <c r="R235">
        <f t="shared" ref="R235:R237" si="230">0.3*G52+(1-0.3)*C52</f>
        <v>0</v>
      </c>
      <c r="S235">
        <f t="shared" ref="S235:S237" si="231">0.3*H52+(1-0.3)*D52</f>
        <v>2.5999999999999999E-3</v>
      </c>
      <c r="U235">
        <f t="shared" ref="U235:U237" si="232">0.3*G59+(1-0.3)*C59</f>
        <v>0</v>
      </c>
      <c r="V235">
        <f t="shared" ref="V235:V237" si="233">0.3*H59+(1-0.3)*D59</f>
        <v>2.5999999999999999E-3</v>
      </c>
      <c r="X235">
        <f>0.3*G66+(1-0.3)*B66</f>
        <v>2.7859E-4</v>
      </c>
    </row>
    <row r="236" spans="1:25" x14ac:dyDescent="0.25">
      <c r="C236" s="63"/>
      <c r="D236" s="62"/>
      <c r="E236" t="s">
        <v>38</v>
      </c>
      <c r="F236">
        <f t="shared" si="226"/>
        <v>0</v>
      </c>
      <c r="G236">
        <f t="shared" si="227"/>
        <v>1.2999999999999999E-3</v>
      </c>
      <c r="I236">
        <f t="shared" si="228"/>
        <v>0</v>
      </c>
      <c r="J236">
        <f t="shared" si="229"/>
        <v>1.2799999999999999E-3</v>
      </c>
      <c r="P236" s="62"/>
      <c r="Q236" t="s">
        <v>38</v>
      </c>
      <c r="R236">
        <f t="shared" si="230"/>
        <v>0</v>
      </c>
      <c r="S236">
        <f t="shared" si="231"/>
        <v>1.2999999999999999E-3</v>
      </c>
      <c r="U236">
        <f t="shared" si="232"/>
        <v>0</v>
      </c>
      <c r="V236">
        <f t="shared" si="233"/>
        <v>1.2699999999999999E-3</v>
      </c>
    </row>
    <row r="237" spans="1:25" x14ac:dyDescent="0.25">
      <c r="C237" s="63"/>
      <c r="D237" s="62"/>
      <c r="E237" t="s">
        <v>39</v>
      </c>
      <c r="F237">
        <f t="shared" si="226"/>
        <v>0</v>
      </c>
      <c r="G237">
        <f t="shared" si="227"/>
        <v>7.9910000000000007E-4</v>
      </c>
      <c r="I237">
        <f t="shared" si="228"/>
        <v>0</v>
      </c>
      <c r="J237">
        <f t="shared" si="229"/>
        <v>7.8712000000000009E-4</v>
      </c>
      <c r="P237" s="62"/>
      <c r="Q237" t="s">
        <v>39</v>
      </c>
      <c r="R237">
        <f t="shared" si="230"/>
        <v>0</v>
      </c>
      <c r="S237">
        <f t="shared" si="231"/>
        <v>8.0429999999999998E-4</v>
      </c>
      <c r="U237">
        <f t="shared" si="232"/>
        <v>0</v>
      </c>
      <c r="V237">
        <f t="shared" si="233"/>
        <v>7.8633000000000002E-4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2.5999999999999999E-3</v>
      </c>
      <c r="H242">
        <f t="shared" ref="H242:H244" si="236">M52+I52+E52</f>
        <v>3.1735550000000003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2.5999999999999999E-3</v>
      </c>
      <c r="K242">
        <f t="shared" ref="K242:K244" si="239">M59+I59+E59</f>
        <v>6.8220299999999998</v>
      </c>
      <c r="L242">
        <f>(0.05*(1-0.05)+0.05*(1-0.05))*G66+0.05*0.05*J66+(1-0.05*(1-0.05)-0.05*(1-0.05)-0.05*0.05)*B66</f>
        <v>2.7632050000000005E-4</v>
      </c>
      <c r="M242">
        <f>M66+I66+E66</f>
        <v>10.620699</v>
      </c>
      <c r="O242" s="66" t="s">
        <v>43</v>
      </c>
      <c r="P242" s="62" t="s">
        <v>37</v>
      </c>
      <c r="Q242" t="s">
        <v>36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2.6000000000000003E-3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2.6000000000000003E-3</v>
      </c>
      <c r="X242">
        <f>(0.1*0.9+0.1*0.9)*G66+0.1*0.1*J66+(1-0.1*0.9-0.1*0.9-0.1*0.1)*B66</f>
        <v>2.7742200000000004E-4</v>
      </c>
    </row>
    <row r="243" spans="1:25" x14ac:dyDescent="0.25">
      <c r="B243" s="63"/>
      <c r="C243" s="66"/>
      <c r="D243" s="62"/>
      <c r="E243" t="s">
        <v>38</v>
      </c>
      <c r="F243">
        <f t="shared" si="234"/>
        <v>0</v>
      </c>
      <c r="G243">
        <f t="shared" si="235"/>
        <v>1.2999999999999999E-3</v>
      </c>
      <c r="H243">
        <f t="shared" si="236"/>
        <v>3.2686830000000002</v>
      </c>
      <c r="I243">
        <f t="shared" si="237"/>
        <v>0</v>
      </c>
      <c r="J243">
        <f t="shared" si="238"/>
        <v>1.2902499999999999E-3</v>
      </c>
      <c r="K243">
        <f t="shared" si="239"/>
        <v>15.979203999999999</v>
      </c>
      <c r="O243" s="66"/>
      <c r="P243" s="62"/>
      <c r="Q243" t="s">
        <v>38</v>
      </c>
      <c r="R243">
        <f t="shared" si="240"/>
        <v>0</v>
      </c>
      <c r="S243">
        <f t="shared" si="241"/>
        <v>1.3000000000000002E-3</v>
      </c>
      <c r="U243">
        <f t="shared" si="242"/>
        <v>0</v>
      </c>
      <c r="V243">
        <f t="shared" si="243"/>
        <v>1.281E-3</v>
      </c>
    </row>
    <row r="244" spans="1:25" x14ac:dyDescent="0.25">
      <c r="B244" s="63"/>
      <c r="C244" s="66"/>
      <c r="D244" s="62"/>
      <c r="E244" t="s">
        <v>39</v>
      </c>
      <c r="F244">
        <f t="shared" si="234"/>
        <v>0</v>
      </c>
      <c r="G244">
        <f t="shared" si="235"/>
        <v>7.9387225000000013E-4</v>
      </c>
      <c r="H244">
        <f t="shared" si="236"/>
        <v>3.4653670000000001</v>
      </c>
      <c r="I244">
        <f t="shared" si="237"/>
        <v>0</v>
      </c>
      <c r="J244">
        <f t="shared" si="238"/>
        <v>7.8791800000000008E-4</v>
      </c>
      <c r="K244">
        <f t="shared" si="239"/>
        <v>38.866931999999998</v>
      </c>
      <c r="O244" s="66"/>
      <c r="P244" s="62"/>
      <c r="Q244" t="s">
        <v>39</v>
      </c>
      <c r="R244">
        <f t="shared" si="240"/>
        <v>0</v>
      </c>
      <c r="S244">
        <f t="shared" si="241"/>
        <v>7.9898900000000017E-4</v>
      </c>
      <c r="U244">
        <f t="shared" si="242"/>
        <v>0</v>
      </c>
      <c r="V244">
        <f t="shared" si="243"/>
        <v>7.8715200000000016E-4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2.5999999999999999E-3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2.5999999999999999E-3</v>
      </c>
      <c r="L248">
        <f>(0.2*0.8+0.2*0.8)*G66+0.2*0.2*J66+(1-0.2*0.8-0.2*0.8-0.2*0.2)*B66</f>
        <v>2.79568E-4</v>
      </c>
      <c r="O248" s="66" t="s">
        <v>45</v>
      </c>
      <c r="P248" s="62" t="s">
        <v>41</v>
      </c>
      <c r="Q248" t="s">
        <v>36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2.5999999999999999E-3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2.5999999999999999E-3</v>
      </c>
      <c r="X248">
        <f>(0.3*0.7+0.3*0.7)*G66+0.3*0.3*J66+(1-0.3*0.7-0.3*0.7-0.3*0.3)*B66</f>
        <v>2.8163800000000007E-4</v>
      </c>
    </row>
    <row r="249" spans="1:25" x14ac:dyDescent="0.25">
      <c r="B249" s="63"/>
      <c r="C249" s="66"/>
      <c r="D249" s="62"/>
      <c r="E249" t="s">
        <v>38</v>
      </c>
      <c r="F249">
        <f t="shared" si="244"/>
        <v>0</v>
      </c>
      <c r="G249">
        <f t="shared" si="245"/>
        <v>1.2999999999999999E-3</v>
      </c>
      <c r="I249">
        <f t="shared" si="246"/>
        <v>0</v>
      </c>
      <c r="J249">
        <f t="shared" si="247"/>
        <v>1.2639999999999999E-3</v>
      </c>
      <c r="O249" s="66"/>
      <c r="P249" s="62"/>
      <c r="Q249" t="s">
        <v>38</v>
      </c>
      <c r="R249">
        <f t="shared" si="248"/>
        <v>0</v>
      </c>
      <c r="S249">
        <f t="shared" si="249"/>
        <v>1.2999999999999999E-3</v>
      </c>
      <c r="U249">
        <f t="shared" si="250"/>
        <v>0</v>
      </c>
      <c r="V249">
        <f t="shared" si="251"/>
        <v>1.2490000000000001E-3</v>
      </c>
    </row>
    <row r="250" spans="1:25" x14ac:dyDescent="0.25">
      <c r="B250" s="63"/>
      <c r="C250" s="66"/>
      <c r="D250" s="62"/>
      <c r="E250" t="s">
        <v>39</v>
      </c>
      <c r="F250">
        <f t="shared" si="244"/>
        <v>0</v>
      </c>
      <c r="G250">
        <f t="shared" si="245"/>
        <v>8.0905600000000005E-4</v>
      </c>
      <c r="I250">
        <f t="shared" si="246"/>
        <v>0</v>
      </c>
      <c r="J250">
        <f t="shared" si="247"/>
        <v>7.85668E-4</v>
      </c>
      <c r="O250" s="66"/>
      <c r="P250" s="62"/>
      <c r="Q250" t="s">
        <v>39</v>
      </c>
      <c r="R250">
        <f t="shared" si="248"/>
        <v>0</v>
      </c>
      <c r="S250">
        <f t="shared" si="249"/>
        <v>8.1890100000000003E-4</v>
      </c>
      <c r="U250">
        <f t="shared" si="250"/>
        <v>0</v>
      </c>
      <c r="V250">
        <f t="shared" si="251"/>
        <v>7.8424800000000008E-4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2.5999999999999994E-3</v>
      </c>
      <c r="H255">
        <f t="shared" ref="H255:H257" si="254">Q52+M52+I52+E52</f>
        <v>4.3032550000000001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2.5999999999999994E-3</v>
      </c>
      <c r="K255">
        <f t="shared" ref="K255:K257" si="257">Q59+M59+I59+E59</f>
        <v>8.7993229999999993</v>
      </c>
      <c r="L255">
        <f>3*0.05*(1-0.05)*(1-0.05)*G66+3*0.05*0.05*(1-0.05)*J66+0.05*0.05*0.05*N66+(1-3*0.05*(1-0.05)*(1-0.05)-3*0.05*0.05*(1-0.05)-0.05*0.05*0.05)*B66</f>
        <v>2.7686915000000001E-4</v>
      </c>
      <c r="M255">
        <f>Q66+M66+I66+E66</f>
        <v>14.314384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2.5999999999999999E-3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2.5999999999999999E-3</v>
      </c>
      <c r="X255">
        <f>3*0.1*(1-0.1)*(1-0.1)*G66+3*0.1*0.1*(1-0.1)*J66+0.1*0.1*0.1*N66+(1-3*0.1*(1-0.1)*(1-0.1)-3*0.1*0.1*(1-0.1)-0.1*0.1*0.1)*B66</f>
        <v>2.7849720000000001E-4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2"/>
        <v>0</v>
      </c>
      <c r="G256">
        <f t="shared" si="253"/>
        <v>1.2999999999999997E-3</v>
      </c>
      <c r="H256">
        <f t="shared" si="254"/>
        <v>4.4396339999999999</v>
      </c>
      <c r="I256">
        <f t="shared" si="255"/>
        <v>0</v>
      </c>
      <c r="J256">
        <f t="shared" si="256"/>
        <v>1.2857374999999996E-3</v>
      </c>
      <c r="K256">
        <f t="shared" si="257"/>
        <v>21.482212000000001</v>
      </c>
      <c r="N256" s="68"/>
      <c r="O256" s="66"/>
      <c r="P256" s="62"/>
      <c r="Q256" t="s">
        <v>38</v>
      </c>
      <c r="R256">
        <f t="shared" si="258"/>
        <v>0</v>
      </c>
      <c r="S256">
        <f t="shared" si="259"/>
        <v>1.2999999999999999E-3</v>
      </c>
      <c r="U256">
        <f t="shared" si="260"/>
        <v>0</v>
      </c>
      <c r="V256">
        <f t="shared" si="261"/>
        <v>1.2728999999999998E-3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2"/>
        <v>0</v>
      </c>
      <c r="G257">
        <f t="shared" si="253"/>
        <v>7.9641302499999995E-4</v>
      </c>
      <c r="H257">
        <f t="shared" si="254"/>
        <v>4.7051990000000004</v>
      </c>
      <c r="I257">
        <f t="shared" si="255"/>
        <v>0</v>
      </c>
      <c r="J257">
        <f t="shared" si="256"/>
        <v>7.87539725E-4</v>
      </c>
      <c r="K257">
        <f t="shared" si="257"/>
        <v>51.578115000000004</v>
      </c>
      <c r="N257" s="68"/>
      <c r="O257" s="66"/>
      <c r="P257" s="62"/>
      <c r="Q257" t="s">
        <v>39</v>
      </c>
      <c r="R257">
        <f t="shared" si="258"/>
        <v>0</v>
      </c>
      <c r="S257">
        <f t="shared" si="259"/>
        <v>8.0393720000000008E-4</v>
      </c>
      <c r="U257">
        <f t="shared" si="260"/>
        <v>0</v>
      </c>
      <c r="V257">
        <f t="shared" si="261"/>
        <v>7.8643180000000003E-4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2.5999999999999999E-3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2.5999999999999999E-3</v>
      </c>
      <c r="L261">
        <f>3*0.2*(1-0.2)*(1-0.2)*G66+3*0.2*0.2*(1-0.2)*J66+0.2*0.2*0.2*N66+(1-3*0.2*(1-0.2)*(1-0.2)-3*0.2*0.2*(1-0.2)-0.2*0.2*0.2)*B66</f>
        <v>2.816936E-4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2.5999999999999999E-3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2.5999999999999999E-3</v>
      </c>
      <c r="X261">
        <f>3*0.3*(1-0.3)*(1-0.3)*G66+3*0.3*0.3*(1-0.3)*J66+0.3*0.3*0.3*N66+(1-3*0.3*(1-0.3)*(1-0.3)-3*0.3*0.3*(1-0.3)-0.3*0.3*0.3)*B66</f>
        <v>2.849164E-4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2"/>
        <v>0</v>
      </c>
      <c r="G262">
        <f t="shared" si="263"/>
        <v>1.2999999999999999E-3</v>
      </c>
      <c r="I262">
        <f t="shared" si="264"/>
        <v>0</v>
      </c>
      <c r="J262">
        <f t="shared" si="265"/>
        <v>1.2511999999999998E-3</v>
      </c>
      <c r="N262" s="68"/>
      <c r="O262" s="66"/>
      <c r="P262" s="62"/>
      <c r="Q262" t="s">
        <v>38</v>
      </c>
      <c r="R262">
        <f t="shared" si="266"/>
        <v>0</v>
      </c>
      <c r="S262">
        <f t="shared" si="267"/>
        <v>1.2999999999999999E-3</v>
      </c>
      <c r="U262">
        <f t="shared" si="268"/>
        <v>0</v>
      </c>
      <c r="V262">
        <f t="shared" si="269"/>
        <v>1.2343E-3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2"/>
        <v>0</v>
      </c>
      <c r="G263">
        <f t="shared" si="263"/>
        <v>8.1832960000000001E-4</v>
      </c>
      <c r="I263">
        <f t="shared" si="264"/>
        <v>0</v>
      </c>
      <c r="J263">
        <f t="shared" si="265"/>
        <v>7.8439039999999996E-4</v>
      </c>
      <c r="N263" s="68"/>
      <c r="O263" s="66"/>
      <c r="P263" s="62"/>
      <c r="Q263" t="s">
        <v>39</v>
      </c>
      <c r="R263">
        <f t="shared" si="266"/>
        <v>0</v>
      </c>
      <c r="S263">
        <f t="shared" si="267"/>
        <v>8.3169839999999999E-4</v>
      </c>
      <c r="U263">
        <f t="shared" si="268"/>
        <v>0</v>
      </c>
      <c r="V263">
        <f t="shared" si="269"/>
        <v>7.8261060000000019E-4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63"/>
  <sheetViews>
    <sheetView topLeftCell="A11" zoomScale="55" zoomScaleNormal="55" workbookViewId="0">
      <selection activeCell="C54" sqref="C54:D54"/>
    </sheetView>
  </sheetViews>
  <sheetFormatPr defaultColWidth="9" defaultRowHeight="14.4" x14ac:dyDescent="0.25"/>
  <cols>
    <col min="4" max="4" width="9.664062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5" width="9.6640625"/>
    <col min="16" max="16" width="14" bestFit="1" customWidth="1"/>
    <col min="17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2" width="9.6640625"/>
    <col min="33" max="33" width="17.5546875" customWidth="1"/>
    <col min="34" max="34" width="14" bestFit="1" customWidth="1"/>
    <col min="35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32"/>
      <c r="AG7" s="32"/>
      <c r="AH7" s="32"/>
      <c r="AI7" s="32"/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78</v>
      </c>
      <c r="C9" s="70"/>
      <c r="D9" s="70"/>
      <c r="E9" s="70"/>
      <c r="F9" s="70" t="s">
        <v>79</v>
      </c>
      <c r="G9" s="70"/>
      <c r="H9" s="70"/>
      <c r="I9" s="70"/>
      <c r="J9" s="70" t="s">
        <v>80</v>
      </c>
      <c r="K9" s="70"/>
      <c r="L9" s="70"/>
      <c r="M9" s="70"/>
      <c r="N9" s="73" t="s">
        <v>81</v>
      </c>
      <c r="O9" s="73"/>
      <c r="P9" s="73"/>
      <c r="Q9" s="73"/>
      <c r="S9" s="63" t="s">
        <v>12</v>
      </c>
      <c r="T9" s="70" t="s">
        <v>78</v>
      </c>
      <c r="U9" s="70"/>
      <c r="V9" s="70"/>
      <c r="W9" s="70"/>
      <c r="X9" s="70" t="s">
        <v>79</v>
      </c>
      <c r="Y9" s="70"/>
      <c r="Z9" s="70"/>
      <c r="AA9" s="70"/>
      <c r="AB9" s="70" t="s">
        <v>80</v>
      </c>
      <c r="AC9" s="70"/>
      <c r="AD9" s="70"/>
      <c r="AE9" s="70"/>
      <c r="AF9" s="73" t="s">
        <v>81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1.076505</v>
      </c>
      <c r="F11" t="s">
        <v>20</v>
      </c>
      <c r="G11">
        <v>0</v>
      </c>
      <c r="H11">
        <v>2.5999999999999999E-3</v>
      </c>
      <c r="I11">
        <v>0.96089599999999997</v>
      </c>
      <c r="J11" t="s">
        <v>20</v>
      </c>
      <c r="K11">
        <v>0</v>
      </c>
      <c r="L11">
        <v>2.5999999999999999E-3</v>
      </c>
      <c r="M11">
        <v>0.98621099999999995</v>
      </c>
      <c r="N11" s="32" t="s">
        <v>20</v>
      </c>
      <c r="O11" s="32">
        <v>0</v>
      </c>
      <c r="P11" s="32">
        <v>2.5999999999999999E-3</v>
      </c>
      <c r="Q11" s="32">
        <v>1.123567</v>
      </c>
      <c r="S11" s="63"/>
      <c r="T11" t="s">
        <v>20</v>
      </c>
      <c r="U11">
        <v>0</v>
      </c>
      <c r="V11">
        <v>2.5999999999999999E-3</v>
      </c>
      <c r="W11">
        <v>0.97068900000000002</v>
      </c>
      <c r="X11" t="s">
        <v>20</v>
      </c>
      <c r="Y11">
        <v>0</v>
      </c>
      <c r="Z11">
        <v>2.5999999999999999E-3</v>
      </c>
      <c r="AA11">
        <v>1.0094590000000001</v>
      </c>
      <c r="AB11" t="s">
        <v>20</v>
      </c>
      <c r="AC11">
        <v>0</v>
      </c>
      <c r="AD11">
        <v>2.5999999999999999E-3</v>
      </c>
      <c r="AE11">
        <v>1.070694</v>
      </c>
      <c r="AF11" s="32" t="s">
        <v>20</v>
      </c>
      <c r="AG11" s="32">
        <v>0</v>
      </c>
      <c r="AH11" s="32">
        <v>2.5999999999999999E-3</v>
      </c>
      <c r="AI11" s="32">
        <v>1.154868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1.1107320000000001</v>
      </c>
      <c r="F12" t="s">
        <v>21</v>
      </c>
      <c r="G12">
        <v>0</v>
      </c>
      <c r="H12">
        <v>1.579E-5</v>
      </c>
      <c r="I12">
        <v>1.103853</v>
      </c>
      <c r="J12" t="s">
        <v>21</v>
      </c>
      <c r="K12">
        <v>0</v>
      </c>
      <c r="L12">
        <v>1.579E-5</v>
      </c>
      <c r="M12">
        <v>1.09955</v>
      </c>
      <c r="N12" s="32" t="s">
        <v>21</v>
      </c>
      <c r="O12" s="32">
        <v>0</v>
      </c>
      <c r="P12" s="32">
        <v>1.579E-5</v>
      </c>
      <c r="Q12" s="32">
        <v>1.1640600000000001</v>
      </c>
      <c r="S12" s="63"/>
      <c r="T12" t="s">
        <v>21</v>
      </c>
      <c r="U12">
        <v>0</v>
      </c>
      <c r="V12">
        <v>6.4850000000000004E-5</v>
      </c>
      <c r="W12">
        <v>1.0969819999999999</v>
      </c>
      <c r="X12" t="s">
        <v>21</v>
      </c>
      <c r="Y12">
        <v>0</v>
      </c>
      <c r="Z12">
        <v>6.4850000000000004E-5</v>
      </c>
      <c r="AA12">
        <v>1.1259999999999999</v>
      </c>
      <c r="AB12" t="s">
        <v>21</v>
      </c>
      <c r="AC12">
        <v>0</v>
      </c>
      <c r="AD12">
        <v>6.4850000000000004E-5</v>
      </c>
      <c r="AE12">
        <v>1.117353</v>
      </c>
      <c r="AF12" s="32" t="s">
        <v>21</v>
      </c>
      <c r="AG12" s="32">
        <v>0</v>
      </c>
      <c r="AH12" s="32">
        <v>6.4850000000000004E-5</v>
      </c>
      <c r="AI12" s="32">
        <v>1.1831050000000001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1.221878</v>
      </c>
      <c r="F13" t="s">
        <v>22</v>
      </c>
      <c r="G13">
        <v>0</v>
      </c>
      <c r="H13">
        <v>2.3769999999999999E-7</v>
      </c>
      <c r="I13">
        <v>1.239087</v>
      </c>
      <c r="J13" t="s">
        <v>22</v>
      </c>
      <c r="K13">
        <v>0</v>
      </c>
      <c r="L13">
        <v>2.9120000000000001E-7</v>
      </c>
      <c r="M13">
        <v>1.254049</v>
      </c>
      <c r="N13" s="32" t="s">
        <v>22</v>
      </c>
      <c r="O13" s="32">
        <v>0</v>
      </c>
      <c r="P13" s="32">
        <v>3.4929999999999998E-7</v>
      </c>
      <c r="Q13" s="32">
        <v>1.3390569999999999</v>
      </c>
      <c r="S13" s="63"/>
      <c r="T13" t="s">
        <v>22</v>
      </c>
      <c r="U13">
        <v>0</v>
      </c>
      <c r="V13">
        <v>4.8799999999999999E-6</v>
      </c>
      <c r="W13">
        <v>1.2393400000000001</v>
      </c>
      <c r="X13" t="s">
        <v>22</v>
      </c>
      <c r="Y13">
        <v>0</v>
      </c>
      <c r="Z13">
        <v>5.6520000000000003E-6</v>
      </c>
      <c r="AA13">
        <v>1.256894</v>
      </c>
      <c r="AB13" t="s">
        <v>22</v>
      </c>
      <c r="AC13">
        <v>0</v>
      </c>
      <c r="AD13">
        <v>4.8799999999999999E-6</v>
      </c>
      <c r="AE13">
        <v>1.250318</v>
      </c>
      <c r="AF13" s="32" t="s">
        <v>22</v>
      </c>
      <c r="AG13" s="32">
        <v>0</v>
      </c>
      <c r="AH13" s="32">
        <v>4.8799999999999999E-6</v>
      </c>
      <c r="AI13" s="32">
        <v>1.30141</v>
      </c>
    </row>
    <row r="14" spans="1:35" x14ac:dyDescent="0.25">
      <c r="N14" s="48"/>
      <c r="O14" s="48"/>
      <c r="P14" s="48"/>
      <c r="Q14" s="48"/>
      <c r="AF14" s="48"/>
      <c r="AG14" s="48"/>
      <c r="AH14" s="48"/>
      <c r="AI14" s="48"/>
    </row>
    <row r="15" spans="1:35" x14ac:dyDescent="0.25">
      <c r="N15" s="48"/>
      <c r="O15" s="48"/>
      <c r="P15" s="48"/>
      <c r="Q15" s="48"/>
      <c r="AF15" s="48"/>
      <c r="AG15" s="48"/>
      <c r="AH15" s="48"/>
      <c r="AI15" s="48"/>
    </row>
    <row r="16" spans="1:35" x14ac:dyDescent="0.25">
      <c r="A16" s="64" t="s">
        <v>23</v>
      </c>
      <c r="B16" s="70" t="s">
        <v>78</v>
      </c>
      <c r="C16" s="70"/>
      <c r="D16" s="70"/>
      <c r="E16" s="70"/>
      <c r="F16" s="70" t="s">
        <v>79</v>
      </c>
      <c r="G16" s="70"/>
      <c r="H16" s="70"/>
      <c r="I16" s="70"/>
      <c r="J16" s="70" t="s">
        <v>80</v>
      </c>
      <c r="K16" s="70"/>
      <c r="L16" s="70"/>
      <c r="M16" s="70"/>
      <c r="N16" s="73" t="s">
        <v>81</v>
      </c>
      <c r="O16" s="73"/>
      <c r="P16" s="73"/>
      <c r="Q16" s="73"/>
      <c r="S16" s="64" t="s">
        <v>23</v>
      </c>
      <c r="T16" s="70" t="s">
        <v>78</v>
      </c>
      <c r="U16" s="70"/>
      <c r="V16" s="70"/>
      <c r="W16" s="70"/>
      <c r="X16" s="70" t="s">
        <v>79</v>
      </c>
      <c r="Y16" s="70"/>
      <c r="Z16" s="70"/>
      <c r="AA16" s="70"/>
      <c r="AB16" s="70" t="s">
        <v>80</v>
      </c>
      <c r="AC16" s="70"/>
      <c r="AD16" s="70"/>
      <c r="AE16" s="70"/>
      <c r="AF16" s="78" t="s">
        <v>81</v>
      </c>
      <c r="AG16" s="78"/>
      <c r="AH16" s="78"/>
      <c r="AI16" s="78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32"/>
      <c r="O17" s="32" t="s">
        <v>17</v>
      </c>
      <c r="P17" s="32" t="s">
        <v>18</v>
      </c>
      <c r="Q17" s="32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48"/>
      <c r="AG17" s="48" t="s">
        <v>17</v>
      </c>
      <c r="AH17" s="48" t="s">
        <v>18</v>
      </c>
      <c r="AI17" s="48" t="s">
        <v>19</v>
      </c>
    </row>
    <row r="18" spans="1:35" x14ac:dyDescent="0.25">
      <c r="A18" s="64"/>
      <c r="B18" t="s">
        <v>20</v>
      </c>
      <c r="C18">
        <v>0</v>
      </c>
      <c r="D18">
        <v>2.5999999999999999E-3</v>
      </c>
      <c r="E18">
        <v>8.7566539999999993</v>
      </c>
      <c r="F18" t="s">
        <v>20</v>
      </c>
      <c r="G18">
        <v>0</v>
      </c>
      <c r="H18">
        <v>2.5999999999999999E-3</v>
      </c>
      <c r="I18">
        <v>6.8599839999999999</v>
      </c>
      <c r="J18" t="s">
        <v>20</v>
      </c>
      <c r="K18">
        <v>0</v>
      </c>
      <c r="L18">
        <v>2.5999999999999999E-3</v>
      </c>
      <c r="M18">
        <v>2.7411759999999998</v>
      </c>
      <c r="N18" s="32" t="s">
        <v>20</v>
      </c>
      <c r="O18" s="32">
        <v>0</v>
      </c>
      <c r="P18" s="32">
        <v>2.5999999999999999E-3</v>
      </c>
      <c r="Q18" s="32">
        <v>3.038707</v>
      </c>
      <c r="S18" s="64"/>
      <c r="T18" t="s">
        <v>20</v>
      </c>
      <c r="U18">
        <v>0</v>
      </c>
      <c r="V18">
        <v>2.5999999999999999E-3</v>
      </c>
      <c r="W18">
        <v>8.8383389999999995</v>
      </c>
      <c r="X18" t="s">
        <v>20</v>
      </c>
      <c r="Y18">
        <v>0</v>
      </c>
      <c r="Z18">
        <v>2.5999999999999999E-3</v>
      </c>
      <c r="AA18">
        <v>6.6988630000000002</v>
      </c>
      <c r="AB18" t="s">
        <v>20</v>
      </c>
      <c r="AC18">
        <v>0</v>
      </c>
      <c r="AD18">
        <v>2.5999999999999999E-3</v>
      </c>
      <c r="AE18">
        <v>2.834066</v>
      </c>
      <c r="AF18" s="48" t="s">
        <v>20</v>
      </c>
      <c r="AG18" s="48">
        <v>0</v>
      </c>
      <c r="AH18" s="48">
        <v>2.5999999999999999E-3</v>
      </c>
      <c r="AI18" s="48">
        <v>7.104012</v>
      </c>
    </row>
    <row r="19" spans="1:35" x14ac:dyDescent="0.25">
      <c r="A19" s="64"/>
      <c r="B19" t="s">
        <v>21</v>
      </c>
      <c r="C19">
        <v>0</v>
      </c>
      <c r="D19">
        <v>1.579E-5</v>
      </c>
      <c r="E19">
        <v>19.7957</v>
      </c>
      <c r="F19" t="s">
        <v>21</v>
      </c>
      <c r="G19">
        <v>0</v>
      </c>
      <c r="H19">
        <v>1.579E-5</v>
      </c>
      <c r="I19">
        <v>20.064136999999999</v>
      </c>
      <c r="J19" t="s">
        <v>21</v>
      </c>
      <c r="K19">
        <v>0</v>
      </c>
      <c r="L19">
        <v>1.579E-5</v>
      </c>
      <c r="M19">
        <v>19.731764999999999</v>
      </c>
      <c r="N19" s="32" t="s">
        <v>21</v>
      </c>
      <c r="O19" s="32">
        <v>0</v>
      </c>
      <c r="P19" s="32">
        <v>1.579E-5</v>
      </c>
      <c r="Q19" s="32">
        <v>20.741472000000002</v>
      </c>
      <c r="S19" s="64"/>
      <c r="T19" t="s">
        <v>21</v>
      </c>
      <c r="U19">
        <v>0</v>
      </c>
      <c r="V19">
        <v>6.4850000000000004E-5</v>
      </c>
      <c r="W19">
        <v>19.535454999999999</v>
      </c>
      <c r="X19" t="s">
        <v>21</v>
      </c>
      <c r="Y19">
        <v>0</v>
      </c>
      <c r="Z19">
        <v>6.4850000000000004E-5</v>
      </c>
      <c r="AA19">
        <v>19.639703999999998</v>
      </c>
      <c r="AB19" t="s">
        <v>21</v>
      </c>
      <c r="AC19">
        <v>0</v>
      </c>
      <c r="AD19">
        <v>6.4850000000000004E-5</v>
      </c>
      <c r="AE19">
        <v>19.724122999999999</v>
      </c>
      <c r="AF19" s="48" t="s">
        <v>21</v>
      </c>
      <c r="AG19" s="48">
        <v>0</v>
      </c>
      <c r="AH19" s="48">
        <v>6.4850000000000004E-5</v>
      </c>
      <c r="AI19" s="48">
        <v>20.449269999999999</v>
      </c>
    </row>
    <row r="20" spans="1:35" x14ac:dyDescent="0.25">
      <c r="A20" s="64"/>
      <c r="B20" t="s">
        <v>22</v>
      </c>
      <c r="C20">
        <v>0</v>
      </c>
      <c r="D20">
        <v>1.9219999999999999E-7</v>
      </c>
      <c r="E20">
        <v>44.232546999999997</v>
      </c>
      <c r="F20" t="s">
        <v>22</v>
      </c>
      <c r="G20">
        <v>0</v>
      </c>
      <c r="H20">
        <v>1.9219999999999999E-7</v>
      </c>
      <c r="I20">
        <v>43.111739999999998</v>
      </c>
      <c r="J20" t="s">
        <v>22</v>
      </c>
      <c r="K20">
        <v>0</v>
      </c>
      <c r="L20">
        <v>1.9219999999999999E-7</v>
      </c>
      <c r="M20">
        <v>43.678704000000003</v>
      </c>
      <c r="N20" s="32" t="s">
        <v>22</v>
      </c>
      <c r="O20" s="32">
        <v>0</v>
      </c>
      <c r="P20" s="32">
        <v>1.9219999999999999E-7</v>
      </c>
      <c r="Q20" s="32">
        <v>47.491771</v>
      </c>
      <c r="S20" s="64"/>
      <c r="T20" t="s">
        <v>22</v>
      </c>
      <c r="U20">
        <v>0</v>
      </c>
      <c r="V20">
        <v>4.8799999999999999E-6</v>
      </c>
      <c r="W20">
        <v>43.896903000000002</v>
      </c>
      <c r="X20" t="s">
        <v>22</v>
      </c>
      <c r="Y20">
        <v>0</v>
      </c>
      <c r="Z20">
        <v>4.8799999999999999E-6</v>
      </c>
      <c r="AA20">
        <v>48.014119000000001</v>
      </c>
      <c r="AB20" t="s">
        <v>22</v>
      </c>
      <c r="AC20">
        <v>0</v>
      </c>
      <c r="AD20">
        <v>4.8799999999999999E-6</v>
      </c>
      <c r="AE20">
        <v>48.220514999999999</v>
      </c>
      <c r="AF20" s="48" t="s">
        <v>22</v>
      </c>
      <c r="AG20" s="48">
        <v>0</v>
      </c>
      <c r="AH20" s="48">
        <v>4.8799999999999999E-6</v>
      </c>
      <c r="AI20" s="48">
        <v>49.620969000000002</v>
      </c>
    </row>
    <row r="21" spans="1:35" x14ac:dyDescent="0.25">
      <c r="N21" s="48"/>
      <c r="O21" s="48"/>
      <c r="P21" s="48"/>
      <c r="Q21" s="48"/>
      <c r="AF21" s="48"/>
      <c r="AG21" s="48"/>
      <c r="AH21" s="48"/>
      <c r="AI21" s="48"/>
    </row>
    <row r="22" spans="1:35" x14ac:dyDescent="0.25">
      <c r="N22" s="48"/>
      <c r="O22" s="48"/>
      <c r="P22" s="48"/>
      <c r="Q22" s="48"/>
      <c r="AF22" s="48"/>
      <c r="AG22" s="48"/>
      <c r="AH22" s="48"/>
      <c r="AI22" s="48"/>
    </row>
    <row r="23" spans="1:35" x14ac:dyDescent="0.25">
      <c r="A23" s="65" t="s">
        <v>24</v>
      </c>
      <c r="B23" s="70" t="s">
        <v>78</v>
      </c>
      <c r="C23" s="70"/>
      <c r="D23" s="70"/>
      <c r="E23" s="70"/>
      <c r="F23" s="70" t="s">
        <v>79</v>
      </c>
      <c r="G23" s="70"/>
      <c r="H23" s="70"/>
      <c r="I23" s="70"/>
      <c r="J23" s="70" t="s">
        <v>80</v>
      </c>
      <c r="K23" s="70"/>
      <c r="L23" s="70"/>
      <c r="M23" s="70"/>
      <c r="N23" s="73" t="s">
        <v>81</v>
      </c>
      <c r="O23" s="73"/>
      <c r="P23" s="73"/>
      <c r="Q23" s="73"/>
      <c r="S23" s="65" t="s">
        <v>24</v>
      </c>
      <c r="T23" s="70" t="s">
        <v>78</v>
      </c>
      <c r="U23" s="70"/>
      <c r="V23" s="70"/>
      <c r="W23" s="70"/>
      <c r="X23" s="70" t="s">
        <v>79</v>
      </c>
      <c r="Y23" s="70"/>
      <c r="Z23" s="70"/>
      <c r="AA23" s="70"/>
      <c r="AB23" s="70" t="s">
        <v>80</v>
      </c>
      <c r="AC23" s="70"/>
      <c r="AD23" s="70"/>
      <c r="AE23" s="70"/>
      <c r="AF23" s="73" t="s">
        <v>81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3.6359599999999999</v>
      </c>
      <c r="F25" s="5">
        <v>0</v>
      </c>
      <c r="G25" s="5"/>
      <c r="H25" s="5"/>
      <c r="I25">
        <v>3.6938430000000002</v>
      </c>
      <c r="J25" s="5">
        <v>0</v>
      </c>
      <c r="K25" s="5"/>
      <c r="L25" s="5"/>
      <c r="M25">
        <v>3.5586799999999998</v>
      </c>
      <c r="N25" s="33">
        <v>0</v>
      </c>
      <c r="O25" s="33"/>
      <c r="P25" s="33"/>
      <c r="Q25" s="32">
        <v>4.1784109999999997</v>
      </c>
      <c r="S25" s="65"/>
      <c r="T25" s="5">
        <v>0</v>
      </c>
      <c r="U25" s="5"/>
      <c r="V25" s="5"/>
      <c r="W25">
        <v>3.4790179999999999</v>
      </c>
      <c r="X25" s="5">
        <v>0</v>
      </c>
      <c r="Y25" s="5"/>
      <c r="Z25" s="5"/>
      <c r="AA25">
        <v>3.4569040000000002</v>
      </c>
      <c r="AB25" s="5">
        <v>0</v>
      </c>
      <c r="AC25" s="5"/>
      <c r="AD25" s="5"/>
      <c r="AE25">
        <v>3.5219670000000001</v>
      </c>
      <c r="AF25" s="33">
        <v>0</v>
      </c>
      <c r="AG25" s="33"/>
      <c r="AH25" s="33"/>
      <c r="AI25" s="32">
        <v>3.9386739999999998</v>
      </c>
    </row>
    <row r="26" spans="1:35" x14ac:dyDescent="0.25">
      <c r="N26" s="48"/>
      <c r="O26" s="48"/>
      <c r="P26" s="48"/>
      <c r="Q26" s="48"/>
      <c r="AF26" s="48"/>
      <c r="AG26" s="48"/>
      <c r="AH26" s="48"/>
      <c r="AI26" s="48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2"/>
      <c r="O27" s="52"/>
      <c r="P27" s="52"/>
      <c r="Q27" s="52"/>
      <c r="R27" s="7"/>
      <c r="S27" s="7"/>
      <c r="T27" s="7"/>
      <c r="AF27" s="48"/>
      <c r="AG27" s="48"/>
      <c r="AH27" s="48"/>
      <c r="AI27" s="48"/>
    </row>
    <row r="28" spans="1:35" x14ac:dyDescent="0.25">
      <c r="A28" s="1" t="s">
        <v>26</v>
      </c>
      <c r="N28" s="48"/>
      <c r="O28" s="48"/>
      <c r="P28" s="48"/>
      <c r="Q28" s="48"/>
      <c r="S28" s="1" t="s">
        <v>27</v>
      </c>
      <c r="AF28" s="32"/>
      <c r="AG28" s="32"/>
      <c r="AH28" s="32"/>
      <c r="AI28" s="32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78</v>
      </c>
      <c r="C30" s="70"/>
      <c r="D30" s="70"/>
      <c r="E30" s="70"/>
      <c r="F30" s="70" t="s">
        <v>79</v>
      </c>
      <c r="G30" s="70"/>
      <c r="H30" s="70"/>
      <c r="I30" s="70"/>
      <c r="J30" s="70" t="s">
        <v>80</v>
      </c>
      <c r="K30" s="70"/>
      <c r="L30" s="70"/>
      <c r="M30" s="70"/>
      <c r="N30" s="73" t="s">
        <v>81</v>
      </c>
      <c r="O30" s="73"/>
      <c r="P30" s="73"/>
      <c r="Q30" s="73"/>
      <c r="S30" s="63" t="s">
        <v>12</v>
      </c>
      <c r="T30" s="70" t="s">
        <v>78</v>
      </c>
      <c r="U30" s="70"/>
      <c r="V30" s="70"/>
      <c r="W30" s="70"/>
      <c r="X30" s="70" t="s">
        <v>79</v>
      </c>
      <c r="Y30" s="70"/>
      <c r="Z30" s="70"/>
      <c r="AA30" s="70"/>
      <c r="AB30" s="70" t="s">
        <v>80</v>
      </c>
      <c r="AC30" s="70"/>
      <c r="AD30" s="70"/>
      <c r="AE30" s="70"/>
      <c r="AF30" s="73" t="s">
        <v>81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1.0587169999999999</v>
      </c>
      <c r="F32" t="s">
        <v>20</v>
      </c>
      <c r="G32">
        <v>0</v>
      </c>
      <c r="H32">
        <v>2.5999999999999999E-3</v>
      </c>
      <c r="I32">
        <v>0.97501599999999999</v>
      </c>
      <c r="J32" t="s">
        <v>20</v>
      </c>
      <c r="K32">
        <v>0</v>
      </c>
      <c r="L32">
        <v>2.5999999999999999E-3</v>
      </c>
      <c r="M32">
        <v>0.98142300000000005</v>
      </c>
      <c r="N32" s="32" t="s">
        <v>20</v>
      </c>
      <c r="O32" s="32">
        <v>0</v>
      </c>
      <c r="P32" s="32">
        <v>2.5999999999999999E-3</v>
      </c>
      <c r="Q32" s="32">
        <v>1.16303</v>
      </c>
      <c r="S32" s="63"/>
      <c r="T32" t="s">
        <v>20</v>
      </c>
      <c r="U32">
        <v>0</v>
      </c>
      <c r="V32">
        <v>2.5999999999999999E-3</v>
      </c>
      <c r="W32">
        <v>1.1053569999999999</v>
      </c>
      <c r="X32" t="s">
        <v>20</v>
      </c>
      <c r="Y32">
        <v>0</v>
      </c>
      <c r="Z32">
        <v>2.5999999999999999E-3</v>
      </c>
      <c r="AA32">
        <v>1.0783130000000001</v>
      </c>
      <c r="AB32" t="s">
        <v>20</v>
      </c>
      <c r="AC32">
        <v>0</v>
      </c>
      <c r="AD32">
        <v>2.5999999999999999E-3</v>
      </c>
      <c r="AE32">
        <v>1.0963499999999999</v>
      </c>
      <c r="AF32" s="32" t="s">
        <v>20</v>
      </c>
      <c r="AG32" s="32">
        <v>0</v>
      </c>
      <c r="AH32" s="32">
        <v>2.5999999999999999E-3</v>
      </c>
      <c r="AI32" s="32">
        <v>1.138001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1.12818</v>
      </c>
      <c r="F33" t="s">
        <v>21</v>
      </c>
      <c r="G33">
        <v>0</v>
      </c>
      <c r="H33">
        <v>1.964E-4</v>
      </c>
      <c r="I33">
        <v>1.0976140000000001</v>
      </c>
      <c r="J33" t="s">
        <v>21</v>
      </c>
      <c r="K33">
        <v>0</v>
      </c>
      <c r="L33">
        <v>1.964E-4</v>
      </c>
      <c r="M33">
        <v>1.140909</v>
      </c>
      <c r="N33" s="32" t="s">
        <v>21</v>
      </c>
      <c r="O33" s="32">
        <v>0</v>
      </c>
      <c r="P33" s="32">
        <v>1.964E-4</v>
      </c>
      <c r="Q33" s="32">
        <v>1.1798580000000001</v>
      </c>
      <c r="S33" s="63"/>
      <c r="T33" t="s">
        <v>21</v>
      </c>
      <c r="U33">
        <v>0</v>
      </c>
      <c r="V33">
        <v>5.0279999999999997E-4</v>
      </c>
      <c r="W33">
        <v>1.1426179999999999</v>
      </c>
      <c r="X33" t="s">
        <v>21</v>
      </c>
      <c r="Y33">
        <v>0</v>
      </c>
      <c r="Z33">
        <v>5.0279999999999997E-4</v>
      </c>
      <c r="AA33">
        <v>1.1375649999999999</v>
      </c>
      <c r="AB33" t="s">
        <v>21</v>
      </c>
      <c r="AC33">
        <v>0</v>
      </c>
      <c r="AD33">
        <v>5.0279999999999997E-4</v>
      </c>
      <c r="AE33">
        <v>1.1519550000000001</v>
      </c>
      <c r="AF33" s="32" t="s">
        <v>21</v>
      </c>
      <c r="AG33" s="32">
        <v>0</v>
      </c>
      <c r="AH33" s="32">
        <v>5.0279999999999997E-4</v>
      </c>
      <c r="AI33" s="32">
        <v>1.178515</v>
      </c>
    </row>
    <row r="34" spans="1:35" x14ac:dyDescent="0.25">
      <c r="A34" s="63"/>
      <c r="B34" t="s">
        <v>22</v>
      </c>
      <c r="C34">
        <v>0</v>
      </c>
      <c r="D34">
        <v>4.0899999999999998E-5</v>
      </c>
      <c r="E34">
        <v>1.3001320000000001</v>
      </c>
      <c r="F34" t="s">
        <v>22</v>
      </c>
      <c r="G34">
        <v>0</v>
      </c>
      <c r="H34">
        <v>4.0899999999999998E-5</v>
      </c>
      <c r="I34">
        <v>1.202299</v>
      </c>
      <c r="J34" t="s">
        <v>22</v>
      </c>
      <c r="K34">
        <v>0</v>
      </c>
      <c r="L34">
        <v>4.0899999999999998E-5</v>
      </c>
      <c r="M34">
        <v>1.2496959999999999</v>
      </c>
      <c r="N34" s="32" t="s">
        <v>22</v>
      </c>
      <c r="O34" s="32">
        <v>0</v>
      </c>
      <c r="P34" s="32">
        <v>4.0899999999999998E-5</v>
      </c>
      <c r="Q34" s="32">
        <v>1.279671</v>
      </c>
      <c r="S34" s="63"/>
      <c r="T34" t="s">
        <v>22</v>
      </c>
      <c r="U34">
        <v>0</v>
      </c>
      <c r="V34">
        <v>1.8149999999999999E-4</v>
      </c>
      <c r="W34">
        <v>1.216863</v>
      </c>
      <c r="X34" t="s">
        <v>22</v>
      </c>
      <c r="Y34">
        <v>0</v>
      </c>
      <c r="Z34">
        <v>1.9660000000000001E-4</v>
      </c>
      <c r="AA34">
        <v>1.2408459999999999</v>
      </c>
      <c r="AB34" t="s">
        <v>22</v>
      </c>
      <c r="AC34">
        <v>0</v>
      </c>
      <c r="AD34">
        <v>2.0460000000000001E-4</v>
      </c>
      <c r="AE34">
        <v>1.225957</v>
      </c>
      <c r="AF34" s="32" t="s">
        <v>22</v>
      </c>
      <c r="AG34" s="32">
        <v>0</v>
      </c>
      <c r="AH34" s="32">
        <v>2.0460000000000001E-4</v>
      </c>
      <c r="AI34" s="32">
        <v>1.324757</v>
      </c>
    </row>
    <row r="35" spans="1:35" x14ac:dyDescent="0.25">
      <c r="N35" s="48"/>
      <c r="O35" s="48"/>
      <c r="P35" s="48"/>
      <c r="Q35" s="48"/>
      <c r="AF35" s="48"/>
      <c r="AG35" s="48"/>
      <c r="AH35" s="48"/>
      <c r="AI35" s="48"/>
    </row>
    <row r="36" spans="1:35" x14ac:dyDescent="0.25">
      <c r="N36" s="48"/>
      <c r="O36" s="48"/>
      <c r="P36" s="48"/>
      <c r="Q36" s="48"/>
      <c r="AF36" s="48"/>
      <c r="AG36" s="48"/>
      <c r="AH36" s="48"/>
      <c r="AI36" s="48"/>
    </row>
    <row r="37" spans="1:35" x14ac:dyDescent="0.25">
      <c r="A37" s="64" t="s">
        <v>23</v>
      </c>
      <c r="B37" s="70" t="s">
        <v>78</v>
      </c>
      <c r="C37" s="70"/>
      <c r="D37" s="70"/>
      <c r="E37" s="70"/>
      <c r="F37" s="70" t="s">
        <v>79</v>
      </c>
      <c r="G37" s="70"/>
      <c r="H37" s="70"/>
      <c r="I37" s="70"/>
      <c r="J37" s="70" t="s">
        <v>80</v>
      </c>
      <c r="K37" s="70"/>
      <c r="L37" s="70"/>
      <c r="M37" s="70"/>
      <c r="N37" s="78" t="s">
        <v>81</v>
      </c>
      <c r="O37" s="78"/>
      <c r="P37" s="78"/>
      <c r="Q37" s="78"/>
      <c r="S37" s="64" t="s">
        <v>23</v>
      </c>
      <c r="T37" s="70" t="s">
        <v>78</v>
      </c>
      <c r="U37" s="70"/>
      <c r="V37" s="70"/>
      <c r="W37" s="70"/>
      <c r="X37" s="70" t="s">
        <v>79</v>
      </c>
      <c r="Y37" s="70"/>
      <c r="Z37" s="70"/>
      <c r="AA37" s="70"/>
      <c r="AB37" s="70" t="s">
        <v>80</v>
      </c>
      <c r="AC37" s="70"/>
      <c r="AD37" s="70"/>
      <c r="AE37" s="70"/>
      <c r="AF37" s="73" t="s">
        <v>81</v>
      </c>
      <c r="AG37" s="73"/>
      <c r="AH37" s="73"/>
      <c r="AI37" s="73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48"/>
      <c r="O38" s="48" t="s">
        <v>17</v>
      </c>
      <c r="P38" s="48" t="s">
        <v>18</v>
      </c>
      <c r="Q38" s="48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32"/>
      <c r="AG38" s="32" t="s">
        <v>17</v>
      </c>
      <c r="AH38" s="32" t="s">
        <v>18</v>
      </c>
      <c r="AI38" s="32" t="s">
        <v>19</v>
      </c>
    </row>
    <row r="39" spans="1:35" x14ac:dyDescent="0.25">
      <c r="A39" s="64"/>
      <c r="B39" t="s">
        <v>20</v>
      </c>
      <c r="C39">
        <v>0</v>
      </c>
      <c r="D39">
        <v>2.5999999999999999E-3</v>
      </c>
      <c r="E39">
        <v>8.6548280000000002</v>
      </c>
      <c r="F39" t="s">
        <v>20</v>
      </c>
      <c r="G39">
        <v>0</v>
      </c>
      <c r="H39">
        <v>2.5999999999999999E-3</v>
      </c>
      <c r="I39">
        <v>6.897113</v>
      </c>
      <c r="J39" t="s">
        <v>20</v>
      </c>
      <c r="K39">
        <v>0</v>
      </c>
      <c r="L39">
        <v>2.5999999999999999E-3</v>
      </c>
      <c r="M39">
        <v>2.8607990000000001</v>
      </c>
      <c r="N39" s="48" t="s">
        <v>20</v>
      </c>
      <c r="O39" s="48">
        <v>0</v>
      </c>
      <c r="P39" s="48">
        <v>2.5999999999999999E-3</v>
      </c>
      <c r="Q39" s="48">
        <v>2.9193579999999999</v>
      </c>
      <c r="S39" s="64"/>
      <c r="T39" t="s">
        <v>20</v>
      </c>
      <c r="U39">
        <v>0</v>
      </c>
      <c r="V39">
        <v>2.5999999999999999E-3</v>
      </c>
      <c r="W39">
        <v>8.5565840000000009</v>
      </c>
      <c r="X39" t="s">
        <v>20</v>
      </c>
      <c r="Y39">
        <v>0</v>
      </c>
      <c r="Z39">
        <v>2.5999999999999999E-3</v>
      </c>
      <c r="AA39">
        <v>6.8189820000000001</v>
      </c>
      <c r="AB39" t="s">
        <v>20</v>
      </c>
      <c r="AC39">
        <v>0</v>
      </c>
      <c r="AD39">
        <v>2.5999999999999999E-3</v>
      </c>
      <c r="AE39">
        <v>2.904515</v>
      </c>
      <c r="AF39" s="32" t="s">
        <v>20</v>
      </c>
      <c r="AG39" s="32">
        <v>0</v>
      </c>
      <c r="AH39" s="32">
        <v>2.5999999999999999E-3</v>
      </c>
      <c r="AI39" s="32">
        <v>2.8445149999999999</v>
      </c>
    </row>
    <row r="40" spans="1:35" x14ac:dyDescent="0.25">
      <c r="A40" s="64"/>
      <c r="B40" t="s">
        <v>21</v>
      </c>
      <c r="C40">
        <v>0</v>
      </c>
      <c r="D40">
        <v>1.964E-4</v>
      </c>
      <c r="E40">
        <v>19.414612999999999</v>
      </c>
      <c r="F40" t="s">
        <v>21</v>
      </c>
      <c r="G40">
        <v>0</v>
      </c>
      <c r="H40">
        <v>1.964E-4</v>
      </c>
      <c r="I40">
        <v>19.509526000000001</v>
      </c>
      <c r="J40" t="s">
        <v>21</v>
      </c>
      <c r="K40">
        <v>0</v>
      </c>
      <c r="L40">
        <v>1.964E-4</v>
      </c>
      <c r="M40">
        <v>19.519985999999999</v>
      </c>
      <c r="N40" s="48" t="s">
        <v>21</v>
      </c>
      <c r="O40" s="48">
        <v>0</v>
      </c>
      <c r="P40" s="48">
        <v>1.964E-4</v>
      </c>
      <c r="Q40" s="48">
        <v>20.25516</v>
      </c>
      <c r="S40" s="64"/>
      <c r="T40" t="s">
        <v>21</v>
      </c>
      <c r="U40">
        <v>0</v>
      </c>
      <c r="V40">
        <v>5.0279999999999997E-4</v>
      </c>
      <c r="W40">
        <v>19.569790999999999</v>
      </c>
      <c r="X40" t="s">
        <v>21</v>
      </c>
      <c r="Y40">
        <v>0</v>
      </c>
      <c r="Z40">
        <v>5.0279999999999997E-4</v>
      </c>
      <c r="AA40">
        <v>19.370602999999999</v>
      </c>
      <c r="AB40" t="s">
        <v>21</v>
      </c>
      <c r="AC40">
        <v>0</v>
      </c>
      <c r="AD40">
        <v>5.0279999999999997E-4</v>
      </c>
      <c r="AE40">
        <v>19.632307999999998</v>
      </c>
      <c r="AF40" s="32" t="s">
        <v>21</v>
      </c>
      <c r="AG40" s="32">
        <v>0</v>
      </c>
      <c r="AH40" s="32">
        <v>5.0279999999999997E-4</v>
      </c>
      <c r="AI40" s="32">
        <v>20.980294000000001</v>
      </c>
    </row>
    <row r="41" spans="1:35" x14ac:dyDescent="0.25">
      <c r="A41" s="64"/>
      <c r="B41" t="s">
        <v>22</v>
      </c>
      <c r="C41">
        <v>0</v>
      </c>
      <c r="D41">
        <v>4.0899999999999998E-5</v>
      </c>
      <c r="E41">
        <v>43.823720000000002</v>
      </c>
      <c r="F41" t="s">
        <v>22</v>
      </c>
      <c r="G41">
        <v>0</v>
      </c>
      <c r="H41">
        <v>4.0899999999999998E-5</v>
      </c>
      <c r="I41">
        <v>48.874712000000002</v>
      </c>
      <c r="J41" t="s">
        <v>22</v>
      </c>
      <c r="K41">
        <v>0</v>
      </c>
      <c r="L41">
        <v>4.0899999999999998E-5</v>
      </c>
      <c r="M41">
        <v>47.611561000000002</v>
      </c>
      <c r="N41" s="48" t="s">
        <v>22</v>
      </c>
      <c r="O41" s="48">
        <v>0</v>
      </c>
      <c r="P41" s="48">
        <v>4.0899999999999998E-5</v>
      </c>
      <c r="Q41" s="48">
        <v>50.686452000000003</v>
      </c>
      <c r="S41" s="64"/>
      <c r="T41" t="s">
        <v>22</v>
      </c>
      <c r="U41">
        <v>0</v>
      </c>
      <c r="V41">
        <v>1.8149999999999999E-4</v>
      </c>
      <c r="W41">
        <v>46.240053000000003</v>
      </c>
      <c r="X41" t="s">
        <v>22</v>
      </c>
      <c r="Y41">
        <v>0</v>
      </c>
      <c r="Z41">
        <v>1.8230000000000001E-4</v>
      </c>
      <c r="AA41">
        <v>46.824159000000002</v>
      </c>
      <c r="AB41" t="s">
        <v>22</v>
      </c>
      <c r="AC41">
        <v>0</v>
      </c>
      <c r="AD41">
        <v>1.839E-4</v>
      </c>
      <c r="AE41">
        <v>45.177092999999999</v>
      </c>
      <c r="AF41" s="32" t="s">
        <v>22</v>
      </c>
      <c r="AG41" s="32">
        <v>0</v>
      </c>
      <c r="AH41" s="32">
        <v>1.8709999999999999E-4</v>
      </c>
      <c r="AI41" s="32">
        <v>47.313643999999996</v>
      </c>
    </row>
    <row r="42" spans="1:35" x14ac:dyDescent="0.25">
      <c r="N42" s="48"/>
      <c r="O42" s="48"/>
      <c r="P42" s="48"/>
      <c r="Q42" s="48"/>
      <c r="AF42" s="48"/>
      <c r="AG42" s="48"/>
      <c r="AH42" s="48"/>
      <c r="AI42" s="48"/>
    </row>
    <row r="43" spans="1:35" x14ac:dyDescent="0.25">
      <c r="N43" s="48"/>
      <c r="O43" s="48"/>
      <c r="P43" s="48"/>
      <c r="Q43" s="48"/>
      <c r="AF43" s="48"/>
      <c r="AG43" s="48"/>
      <c r="AH43" s="48"/>
      <c r="AI43" s="48"/>
    </row>
    <row r="44" spans="1:35" x14ac:dyDescent="0.25">
      <c r="A44" s="65" t="s">
        <v>24</v>
      </c>
      <c r="B44" s="70" t="s">
        <v>78</v>
      </c>
      <c r="C44" s="70"/>
      <c r="D44" s="70"/>
      <c r="E44" s="70"/>
      <c r="F44" s="70" t="s">
        <v>79</v>
      </c>
      <c r="G44" s="70"/>
      <c r="H44" s="70"/>
      <c r="I44" s="70"/>
      <c r="J44" s="70" t="s">
        <v>80</v>
      </c>
      <c r="K44" s="70"/>
      <c r="L44" s="70"/>
      <c r="M44" s="70"/>
      <c r="N44" s="73" t="s">
        <v>81</v>
      </c>
      <c r="O44" s="73"/>
      <c r="P44" s="73"/>
      <c r="Q44" s="73"/>
      <c r="S44" s="65" t="s">
        <v>24</v>
      </c>
      <c r="T44" s="70" t="s">
        <v>78</v>
      </c>
      <c r="U44" s="70"/>
      <c r="V44" s="70"/>
      <c r="W44" s="70"/>
      <c r="X44" s="70" t="s">
        <v>79</v>
      </c>
      <c r="Y44" s="70"/>
      <c r="Z44" s="70"/>
      <c r="AA44" s="70"/>
      <c r="AB44" s="70" t="s">
        <v>80</v>
      </c>
      <c r="AC44" s="70"/>
      <c r="AD44" s="70"/>
      <c r="AE44" s="70"/>
      <c r="AF44" s="73" t="s">
        <v>81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19">
        <v>4.9999999999999998E-7</v>
      </c>
      <c r="C46" s="5"/>
      <c r="D46" s="5"/>
      <c r="E46">
        <v>3.6268009999999999</v>
      </c>
      <c r="F46" s="19">
        <v>2.9999999999999999E-7</v>
      </c>
      <c r="G46" s="5"/>
      <c r="H46" s="5"/>
      <c r="I46">
        <v>3.47166</v>
      </c>
      <c r="J46" s="19">
        <v>1.9999999999999999E-7</v>
      </c>
      <c r="K46" s="5"/>
      <c r="L46" s="5"/>
      <c r="M46">
        <v>3.5647060000000002</v>
      </c>
      <c r="N46" s="35">
        <v>3.9999999999999998E-7</v>
      </c>
      <c r="O46" s="33"/>
      <c r="P46" s="33"/>
      <c r="Q46" s="32">
        <v>5.9563480000000002</v>
      </c>
      <c r="S46" s="65"/>
      <c r="T46" s="19">
        <v>1.13E-5</v>
      </c>
      <c r="U46" s="5"/>
      <c r="V46" s="5"/>
      <c r="W46">
        <v>3.5786980000000002</v>
      </c>
      <c r="X46" s="19">
        <v>1.2500000000000001E-5</v>
      </c>
      <c r="Y46" s="5"/>
      <c r="Z46" s="5"/>
      <c r="AA46">
        <v>3.6639370000000002</v>
      </c>
      <c r="AB46" s="19">
        <v>1.4600000000000001E-5</v>
      </c>
      <c r="AC46" s="5"/>
      <c r="AD46" s="5"/>
      <c r="AE46">
        <v>3.5634049999999999</v>
      </c>
      <c r="AF46" s="35">
        <v>1.31E-5</v>
      </c>
      <c r="AG46" s="33"/>
      <c r="AH46" s="33"/>
      <c r="AI46" s="32">
        <v>3.985106</v>
      </c>
    </row>
    <row r="47" spans="1:35" x14ac:dyDescent="0.25">
      <c r="N47" s="48"/>
      <c r="O47" s="48"/>
      <c r="P47" s="48"/>
      <c r="Q47" s="48"/>
    </row>
    <row r="48" spans="1:35" x14ac:dyDescent="0.25">
      <c r="A48" s="1" t="s">
        <v>31</v>
      </c>
      <c r="N48" s="48"/>
      <c r="O48" s="48"/>
      <c r="P48" s="48"/>
      <c r="Q48" s="48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78</v>
      </c>
      <c r="C50" s="70"/>
      <c r="D50" s="70"/>
      <c r="E50" s="70"/>
      <c r="F50" s="70" t="s">
        <v>79</v>
      </c>
      <c r="G50" s="70"/>
      <c r="H50" s="70"/>
      <c r="I50" s="70"/>
      <c r="J50" s="70" t="s">
        <v>80</v>
      </c>
      <c r="K50" s="70"/>
      <c r="L50" s="70"/>
      <c r="M50" s="70"/>
      <c r="N50" s="73" t="s">
        <v>81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1.10429</v>
      </c>
      <c r="F52" t="s">
        <v>20</v>
      </c>
      <c r="G52">
        <v>0</v>
      </c>
      <c r="H52">
        <v>2.5999999999999999E-3</v>
      </c>
      <c r="I52">
        <v>0.98860800000000004</v>
      </c>
      <c r="J52" t="s">
        <v>20</v>
      </c>
      <c r="K52">
        <v>0</v>
      </c>
      <c r="L52">
        <v>2.5999999999999999E-3</v>
      </c>
      <c r="M52">
        <v>1.060398</v>
      </c>
      <c r="N52" s="32" t="s">
        <v>20</v>
      </c>
      <c r="O52" s="32">
        <v>0</v>
      </c>
      <c r="P52" s="32">
        <v>2.5999999999999999E-3</v>
      </c>
      <c r="Q52" s="32">
        <v>1.4058520000000001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1.130285</v>
      </c>
      <c r="F53" t="s">
        <v>21</v>
      </c>
      <c r="G53">
        <v>0</v>
      </c>
      <c r="H53">
        <v>1.2999999999999999E-3</v>
      </c>
      <c r="I53">
        <v>1.126268</v>
      </c>
      <c r="J53" t="s">
        <v>21</v>
      </c>
      <c r="K53">
        <v>0</v>
      </c>
      <c r="L53">
        <v>1.2999999999999999E-3</v>
      </c>
      <c r="M53">
        <v>1.12602</v>
      </c>
      <c r="N53" s="32" t="s">
        <v>21</v>
      </c>
      <c r="O53" s="32">
        <v>0</v>
      </c>
      <c r="P53" s="32">
        <v>1.2999999999999999E-3</v>
      </c>
      <c r="Q53" s="32">
        <v>1.203066</v>
      </c>
    </row>
    <row r="54" spans="1:17" x14ac:dyDescent="0.25">
      <c r="A54" s="63"/>
      <c r="B54" t="s">
        <v>22</v>
      </c>
      <c r="C54">
        <v>0</v>
      </c>
      <c r="D54">
        <v>7.8249999999999999E-4</v>
      </c>
      <c r="E54">
        <v>1.184547</v>
      </c>
      <c r="F54" t="s">
        <v>22</v>
      </c>
      <c r="G54">
        <v>0</v>
      </c>
      <c r="H54">
        <v>8.2910000000000004E-4</v>
      </c>
      <c r="I54">
        <v>1.2180899999999999</v>
      </c>
      <c r="J54" t="s">
        <v>22</v>
      </c>
      <c r="K54">
        <v>0</v>
      </c>
      <c r="L54">
        <v>8.8029999999999998E-4</v>
      </c>
      <c r="M54">
        <v>1.222353</v>
      </c>
      <c r="N54" s="32" t="s">
        <v>22</v>
      </c>
      <c r="O54" s="32">
        <v>0</v>
      </c>
      <c r="P54" s="32">
        <v>8.8159999999999996E-4</v>
      </c>
      <c r="Q54" s="32">
        <v>1.2706759999999999</v>
      </c>
    </row>
    <row r="55" spans="1:17" x14ac:dyDescent="0.25">
      <c r="N55" s="48"/>
      <c r="O55" s="48"/>
      <c r="P55" s="48"/>
      <c r="Q55" s="48"/>
    </row>
    <row r="56" spans="1:17" x14ac:dyDescent="0.25">
      <c r="N56" s="48"/>
      <c r="O56" s="48"/>
      <c r="P56" s="48"/>
      <c r="Q56" s="48"/>
    </row>
    <row r="57" spans="1:17" x14ac:dyDescent="0.25">
      <c r="A57" s="64" t="s">
        <v>23</v>
      </c>
      <c r="B57" s="70" t="s">
        <v>78</v>
      </c>
      <c r="C57" s="70"/>
      <c r="D57" s="70"/>
      <c r="E57" s="70"/>
      <c r="F57" s="70" t="s">
        <v>79</v>
      </c>
      <c r="G57" s="70"/>
      <c r="H57" s="70"/>
      <c r="I57" s="70"/>
      <c r="J57" s="70" t="s">
        <v>80</v>
      </c>
      <c r="K57" s="70"/>
      <c r="L57" s="70"/>
      <c r="M57" s="70"/>
      <c r="N57" s="73" t="s">
        <v>81</v>
      </c>
      <c r="O57" s="73"/>
      <c r="P57" s="73"/>
      <c r="Q57" s="73"/>
    </row>
    <row r="58" spans="1:17" x14ac:dyDescent="0.25">
      <c r="A58" s="64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32"/>
      <c r="O58" s="32" t="s">
        <v>17</v>
      </c>
      <c r="P58" s="32" t="s">
        <v>18</v>
      </c>
      <c r="Q58" s="32" t="s">
        <v>19</v>
      </c>
    </row>
    <row r="59" spans="1:17" x14ac:dyDescent="0.25">
      <c r="A59" s="64"/>
      <c r="B59" t="s">
        <v>20</v>
      </c>
      <c r="C59">
        <v>0</v>
      </c>
      <c r="D59">
        <v>2.5999999999999999E-3</v>
      </c>
      <c r="E59">
        <v>9.1559349999999995</v>
      </c>
      <c r="F59" t="s">
        <v>20</v>
      </c>
      <c r="G59">
        <v>0</v>
      </c>
      <c r="H59">
        <v>2.5999999999999999E-3</v>
      </c>
      <c r="I59">
        <v>6.7961</v>
      </c>
      <c r="J59" t="s">
        <v>20</v>
      </c>
      <c r="K59">
        <v>0</v>
      </c>
      <c r="L59">
        <v>2.5999999999999999E-3</v>
      </c>
      <c r="M59">
        <v>2.7477800000000001</v>
      </c>
      <c r="N59" s="32" t="s">
        <v>20</v>
      </c>
      <c r="O59" s="32">
        <v>0</v>
      </c>
      <c r="P59" s="32">
        <v>2.5999999999999999E-3</v>
      </c>
      <c r="Q59" s="32">
        <v>2.932633</v>
      </c>
    </row>
    <row r="60" spans="1:17" x14ac:dyDescent="0.25">
      <c r="A60" s="64"/>
      <c r="B60" t="s">
        <v>21</v>
      </c>
      <c r="C60">
        <v>0</v>
      </c>
      <c r="D60">
        <v>1.2999999999999999E-3</v>
      </c>
      <c r="E60">
        <v>19.102452</v>
      </c>
      <c r="F60" t="s">
        <v>21</v>
      </c>
      <c r="G60">
        <v>0</v>
      </c>
      <c r="H60">
        <v>1.1999999999999999E-3</v>
      </c>
      <c r="I60">
        <v>19.772929999999999</v>
      </c>
      <c r="J60" t="s">
        <v>21</v>
      </c>
      <c r="K60">
        <v>0</v>
      </c>
      <c r="L60">
        <v>1.1999999999999999E-3</v>
      </c>
      <c r="M60">
        <v>19.300958999999999</v>
      </c>
      <c r="N60" s="32" t="s">
        <v>21</v>
      </c>
      <c r="O60" s="32">
        <v>0</v>
      </c>
      <c r="P60" s="32">
        <v>1.1999999999999999E-3</v>
      </c>
      <c r="Q60" s="32">
        <v>20.415921000000001</v>
      </c>
    </row>
    <row r="61" spans="1:17" x14ac:dyDescent="0.25">
      <c r="A61" s="64"/>
      <c r="B61" t="s">
        <v>22</v>
      </c>
      <c r="C61">
        <v>0</v>
      </c>
      <c r="D61">
        <v>7.8249999999999999E-4</v>
      </c>
      <c r="E61">
        <v>46.001489999999997</v>
      </c>
      <c r="F61" t="s">
        <v>22</v>
      </c>
      <c r="G61">
        <v>0</v>
      </c>
      <c r="H61">
        <v>7.7649999999999996E-4</v>
      </c>
      <c r="I61">
        <v>47.507789000000002</v>
      </c>
      <c r="J61" t="s">
        <v>22</v>
      </c>
      <c r="K61">
        <v>0</v>
      </c>
      <c r="L61">
        <v>7.7150000000000005E-4</v>
      </c>
      <c r="M61">
        <v>47.865667000000002</v>
      </c>
      <c r="N61" s="32" t="s">
        <v>22</v>
      </c>
      <c r="O61" s="32">
        <v>0</v>
      </c>
      <c r="P61" s="32">
        <v>7.739E-4</v>
      </c>
      <c r="Q61" s="32">
        <v>50.917983999999997</v>
      </c>
    </row>
    <row r="62" spans="1:17" x14ac:dyDescent="0.25">
      <c r="N62" s="48"/>
      <c r="O62" s="48"/>
      <c r="P62" s="48"/>
      <c r="Q62" s="48"/>
    </row>
    <row r="63" spans="1:17" x14ac:dyDescent="0.25">
      <c r="N63" s="48"/>
      <c r="O63" s="48"/>
      <c r="P63" s="48"/>
      <c r="Q63" s="48"/>
    </row>
    <row r="64" spans="1:17" x14ac:dyDescent="0.25">
      <c r="A64" s="65" t="s">
        <v>24</v>
      </c>
      <c r="B64" s="70" t="s">
        <v>78</v>
      </c>
      <c r="C64" s="70"/>
      <c r="D64" s="70"/>
      <c r="E64" s="70"/>
      <c r="F64" s="70" t="s">
        <v>79</v>
      </c>
      <c r="G64" s="70"/>
      <c r="H64" s="70"/>
      <c r="I64" s="70"/>
      <c r="J64" s="70" t="s">
        <v>80</v>
      </c>
      <c r="K64" s="70"/>
      <c r="L64" s="70"/>
      <c r="M64" s="70"/>
      <c r="N64" s="73" t="s">
        <v>81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2.6140000000000001E-4</v>
      </c>
      <c r="C66" s="5"/>
      <c r="D66" s="5"/>
      <c r="E66">
        <v>3.794851</v>
      </c>
      <c r="F66" s="5"/>
      <c r="G66" s="19">
        <v>2.7989999999999997E-4</v>
      </c>
      <c r="H66" s="5"/>
      <c r="I66">
        <v>3.5219529999999999</v>
      </c>
      <c r="J66" s="19">
        <v>2.9379999999999999E-4</v>
      </c>
      <c r="K66" s="5"/>
      <c r="L66" s="5"/>
      <c r="M66">
        <v>3.551685</v>
      </c>
      <c r="N66" s="35">
        <v>3.0279999999999999E-4</v>
      </c>
      <c r="O66" s="33"/>
      <c r="P66" s="33"/>
      <c r="Q66" s="32">
        <v>4.008032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2.037401</v>
      </c>
      <c r="I73">
        <f t="shared" ref="I73:I75" si="3">0.05*G18+(1-0.05)*C18</f>
        <v>0</v>
      </c>
      <c r="J73">
        <f t="shared" ref="J73:J75" si="4">0.05*H18+(1-0.05)*D18</f>
        <v>2.5999999999999999E-3</v>
      </c>
      <c r="K73">
        <f t="shared" ref="K73:K75" si="5">I18+E18</f>
        <v>15.616637999999998</v>
      </c>
      <c r="L73">
        <f>0.05*F25+(1-0.05)*B25</f>
        <v>0</v>
      </c>
      <c r="M73">
        <f>I25+E25</f>
        <v>7.3298030000000001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0</v>
      </c>
      <c r="V73">
        <f t="shared" ref="V73:V75" si="9">0.1*H18+(1-0.1)*D18</f>
        <v>2.5999999999999999E-3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2.214585</v>
      </c>
      <c r="I74">
        <f t="shared" si="3"/>
        <v>0</v>
      </c>
      <c r="J74">
        <f t="shared" si="4"/>
        <v>1.579E-5</v>
      </c>
      <c r="K74">
        <f t="shared" si="5"/>
        <v>39.859836999999999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0</v>
      </c>
      <c r="V74">
        <f t="shared" si="9"/>
        <v>1.579E-5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1.9447499999999997E-7</v>
      </c>
      <c r="H75">
        <f t="shared" si="2"/>
        <v>2.4609649999999998</v>
      </c>
      <c r="I75">
        <f t="shared" si="3"/>
        <v>0</v>
      </c>
      <c r="J75">
        <f t="shared" si="4"/>
        <v>1.9219999999999996E-7</v>
      </c>
      <c r="K75">
        <f t="shared" si="5"/>
        <v>87.344286999999994</v>
      </c>
      <c r="P75" s="62"/>
      <c r="Q75" t="s">
        <v>39</v>
      </c>
      <c r="R75">
        <f t="shared" si="6"/>
        <v>0</v>
      </c>
      <c r="S75">
        <f t="shared" si="7"/>
        <v>1.9675000000000001E-7</v>
      </c>
      <c r="U75">
        <f t="shared" si="8"/>
        <v>0</v>
      </c>
      <c r="V75">
        <f t="shared" si="9"/>
        <v>1.9220000000000001E-7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0</v>
      </c>
      <c r="J79">
        <f t="shared" ref="J79:J81" si="13">0.2*H18+(1-0.2)*D18</f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0</v>
      </c>
      <c r="V79">
        <f t="shared" ref="V79:V81" si="17">0.3*H18+(1-0.3)*D18</f>
        <v>2.5999999999999999E-3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0</v>
      </c>
      <c r="J80">
        <f t="shared" si="13"/>
        <v>1.579E-5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0</v>
      </c>
      <c r="V80">
        <f t="shared" si="17"/>
        <v>1.579E-5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2.0129999999999998E-7</v>
      </c>
      <c r="I81">
        <f t="shared" si="12"/>
        <v>0</v>
      </c>
      <c r="J81">
        <f t="shared" si="13"/>
        <v>1.9219999999999999E-7</v>
      </c>
      <c r="P81" s="62"/>
      <c r="Q81" t="s">
        <v>39</v>
      </c>
      <c r="R81">
        <f t="shared" si="14"/>
        <v>0</v>
      </c>
      <c r="S81">
        <f t="shared" si="15"/>
        <v>2.0584999999999998E-7</v>
      </c>
      <c r="U81">
        <f t="shared" si="16"/>
        <v>0</v>
      </c>
      <c r="V81">
        <f t="shared" si="17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3.023612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2.5999999999999999E-3</v>
      </c>
      <c r="K86">
        <f t="shared" ref="K86:K88" si="23">M18+I18+E18</f>
        <v>18.357813999999998</v>
      </c>
      <c r="L86">
        <f>(0.05*(1-0.05)+0.05*(1-0.05))*F25+0.05*0.05*J25+(1-0.05*(1-0.05)-0.05*(1-0.05)-0.05*0.05)*B25</f>
        <v>0</v>
      </c>
      <c r="M86">
        <f>M25+I25+E25</f>
        <v>10.888483000000001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3.3141349999999998</v>
      </c>
      <c r="I87">
        <f t="shared" si="21"/>
        <v>0</v>
      </c>
      <c r="J87">
        <f t="shared" si="22"/>
        <v>1.579E-5</v>
      </c>
      <c r="K87">
        <f t="shared" si="23"/>
        <v>59.591601999999995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0</v>
      </c>
      <c r="V87">
        <f t="shared" si="27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1.9677000000000001E-7</v>
      </c>
      <c r="H88">
        <f t="shared" si="20"/>
        <v>3.715014</v>
      </c>
      <c r="I88">
        <f t="shared" si="21"/>
        <v>0</v>
      </c>
      <c r="J88">
        <f t="shared" si="22"/>
        <v>1.9220000000000001E-7</v>
      </c>
      <c r="K88">
        <f t="shared" si="23"/>
        <v>131.02299099999999</v>
      </c>
      <c r="O88" s="66"/>
      <c r="P88" s="62"/>
      <c r="Q88" t="s">
        <v>39</v>
      </c>
      <c r="R88">
        <f t="shared" si="24"/>
        <v>0</v>
      </c>
      <c r="S88">
        <f t="shared" si="25"/>
        <v>2.0138000000000002E-7</v>
      </c>
      <c r="U88">
        <f t="shared" si="26"/>
        <v>0</v>
      </c>
      <c r="V88">
        <f t="shared" si="27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0</v>
      </c>
      <c r="J93">
        <f t="shared" si="31"/>
        <v>1.579E-5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0</v>
      </c>
      <c r="V93">
        <f t="shared" si="35"/>
        <v>1.579E-5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2.1072E-7</v>
      </c>
      <c r="I94">
        <f t="shared" si="30"/>
        <v>0</v>
      </c>
      <c r="J94">
        <f t="shared" si="31"/>
        <v>1.9219999999999999E-7</v>
      </c>
      <c r="O94" s="66"/>
      <c r="P94" s="62"/>
      <c r="Q94" t="s">
        <v>39</v>
      </c>
      <c r="R94">
        <f t="shared" si="32"/>
        <v>0</v>
      </c>
      <c r="S94">
        <f t="shared" si="33"/>
        <v>2.2022E-7</v>
      </c>
      <c r="U94">
        <f t="shared" si="34"/>
        <v>0</v>
      </c>
      <c r="V94">
        <f t="shared" si="35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4.1471789999999995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2.5999999999999994E-3</v>
      </c>
      <c r="K99">
        <f t="shared" ref="K99:K101" si="41">Q18+M18+E18+I18</f>
        <v>21.396521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15.066894000000001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2.5999999999999999E-3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4.4781949999999995</v>
      </c>
      <c r="I100">
        <f t="shared" si="39"/>
        <v>0</v>
      </c>
      <c r="J100">
        <f t="shared" si="40"/>
        <v>1.5789999999999996E-5</v>
      </c>
      <c r="K100">
        <f t="shared" si="41"/>
        <v>80.333073999999996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0</v>
      </c>
      <c r="V100">
        <f t="shared" si="45"/>
        <v>1.579E-5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1.9908457499999995E-7</v>
      </c>
      <c r="H101">
        <f t="shared" si="38"/>
        <v>5.0540709999999995</v>
      </c>
      <c r="I101">
        <f t="shared" si="39"/>
        <v>0</v>
      </c>
      <c r="J101">
        <f t="shared" si="40"/>
        <v>1.9219999999999996E-7</v>
      </c>
      <c r="K101">
        <f t="shared" si="41"/>
        <v>178.51476200000002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2.0608659999999999E-7</v>
      </c>
      <c r="U101">
        <f t="shared" si="44"/>
        <v>0</v>
      </c>
      <c r="V101">
        <f t="shared" si="45"/>
        <v>1.9219999999999999E-7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2.5999999999999999E-3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2.5999999999999999E-3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0</v>
      </c>
      <c r="J106">
        <f t="shared" si="49"/>
        <v>1.579E-5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0</v>
      </c>
      <c r="V106">
        <f t="shared" si="53"/>
        <v>1.579E-5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2.2043279999999999E-7</v>
      </c>
      <c r="I107">
        <f t="shared" si="48"/>
        <v>0</v>
      </c>
      <c r="J107">
        <f t="shared" si="49"/>
        <v>1.9219999999999999E-7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2.3521819999999999E-7</v>
      </c>
      <c r="U107">
        <f t="shared" si="52"/>
        <v>0</v>
      </c>
      <c r="V107">
        <f t="shared" si="53"/>
        <v>1.9220000000000001E-7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1.9801480000000002</v>
      </c>
      <c r="I112">
        <f t="shared" ref="I112:I114" si="57">0.05*Y18+(1-0.05)*U18</f>
        <v>0</v>
      </c>
      <c r="J112">
        <f t="shared" ref="J112:J114" si="58">0.05*Z18+(1-0.05)*V18</f>
        <v>2.5999999999999999E-3</v>
      </c>
      <c r="K112">
        <f t="shared" ref="K112:K114" si="59">AA18+W18</f>
        <v>15.537202000000001</v>
      </c>
      <c r="L112">
        <f>0.05*X25+(1-0.05)*T25</f>
        <v>0</v>
      </c>
      <c r="M112">
        <f>AA25+W25</f>
        <v>6.9359219999999997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0</v>
      </c>
      <c r="V112">
        <f t="shared" ref="V112:V114" si="63">0.1*Z18+(1-0.1)*V18</f>
        <v>2.5999999999999999E-3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2.222982</v>
      </c>
      <c r="I113">
        <f t="shared" si="57"/>
        <v>0</v>
      </c>
      <c r="J113">
        <f t="shared" si="58"/>
        <v>6.4850000000000004E-5</v>
      </c>
      <c r="K113">
        <f t="shared" si="59"/>
        <v>39.175158999999994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0</v>
      </c>
      <c r="V113">
        <f t="shared" si="63"/>
        <v>6.4850000000000004E-5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4.918599999999999E-6</v>
      </c>
      <c r="H114">
        <f t="shared" si="56"/>
        <v>2.4962340000000003</v>
      </c>
      <c r="I114">
        <f t="shared" si="57"/>
        <v>0</v>
      </c>
      <c r="J114">
        <f t="shared" si="58"/>
        <v>4.879999999999999E-6</v>
      </c>
      <c r="K114">
        <f t="shared" si="59"/>
        <v>91.911022000000003</v>
      </c>
      <c r="P114" s="62"/>
      <c r="Q114" t="s">
        <v>39</v>
      </c>
      <c r="R114">
        <f t="shared" si="60"/>
        <v>0</v>
      </c>
      <c r="S114">
        <f t="shared" si="61"/>
        <v>4.9571999999999997E-6</v>
      </c>
      <c r="U114">
        <f t="shared" si="62"/>
        <v>0</v>
      </c>
      <c r="V114">
        <f t="shared" si="63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0</v>
      </c>
      <c r="J118">
        <f t="shared" ref="J118:J120" si="67">0.2*Z18+(1-0.2)*V18</f>
        <v>2.5999999999999999E-3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0</v>
      </c>
      <c r="V118">
        <f t="shared" ref="V118:V120" si="71">0.3*Z18+(1-0.3)*V18</f>
        <v>2.5999999999999999E-3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0</v>
      </c>
      <c r="J119">
        <f t="shared" si="67"/>
        <v>6.4850000000000004E-5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0</v>
      </c>
      <c r="V119">
        <f t="shared" si="71"/>
        <v>6.4850000000000004E-5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5.0344000000000005E-6</v>
      </c>
      <c r="I120">
        <f t="shared" si="66"/>
        <v>0</v>
      </c>
      <c r="J120">
        <f t="shared" si="67"/>
        <v>4.8800000000000007E-6</v>
      </c>
      <c r="P120" s="62"/>
      <c r="Q120" t="s">
        <v>39</v>
      </c>
      <c r="R120">
        <f t="shared" si="68"/>
        <v>0</v>
      </c>
      <c r="S120">
        <f t="shared" si="69"/>
        <v>5.1115999999999995E-6</v>
      </c>
      <c r="U120">
        <f t="shared" si="70"/>
        <v>0</v>
      </c>
      <c r="V120">
        <f t="shared" si="71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3.0508420000000003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2.5999999999999999E-3</v>
      </c>
      <c r="K125">
        <f t="shared" ref="K125:K127" si="77">AE18+AA18+W18</f>
        <v>18.371268000000001</v>
      </c>
      <c r="L125">
        <f>(0.05*(1-0.05)+0.05*(1-0.05))*X25+0.05*0.05*AB25+(1-0.05*(1-0.05)-0.05*(1-0.05)-0.05*0.05)*T25</f>
        <v>0</v>
      </c>
      <c r="M125">
        <f>AE25+AA25+W25</f>
        <v>10.457889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2.6000000000000003E-3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3.3403349999999996</v>
      </c>
      <c r="I126">
        <f t="shared" si="75"/>
        <v>0</v>
      </c>
      <c r="J126">
        <f t="shared" si="76"/>
        <v>6.4850000000000004E-5</v>
      </c>
      <c r="K126">
        <f t="shared" si="77"/>
        <v>58.899281999999999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0</v>
      </c>
      <c r="V126">
        <f t="shared" si="81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4.9533399999999999E-6</v>
      </c>
      <c r="H127">
        <f t="shared" si="74"/>
        <v>3.7465520000000003</v>
      </c>
      <c r="I127">
        <f t="shared" si="75"/>
        <v>0</v>
      </c>
      <c r="J127">
        <f t="shared" si="76"/>
        <v>4.8799999999999999E-6</v>
      </c>
      <c r="K127">
        <f t="shared" si="77"/>
        <v>140.13153700000001</v>
      </c>
      <c r="O127" s="66"/>
      <c r="P127" s="62"/>
      <c r="Q127" t="s">
        <v>39</v>
      </c>
      <c r="R127">
        <f t="shared" si="78"/>
        <v>0</v>
      </c>
      <c r="S127">
        <f t="shared" si="79"/>
        <v>5.0189600000000012E-6</v>
      </c>
      <c r="U127">
        <f t="shared" si="80"/>
        <v>0</v>
      </c>
      <c r="V127">
        <f t="shared" si="81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2.5999999999999999E-3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2.5999999999999999E-3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0</v>
      </c>
      <c r="J132">
        <f t="shared" si="85"/>
        <v>6.4850000000000004E-5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0</v>
      </c>
      <c r="V132">
        <f t="shared" si="8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5.1270399999999996E-6</v>
      </c>
      <c r="I133">
        <f t="shared" si="84"/>
        <v>0</v>
      </c>
      <c r="J133">
        <f t="shared" si="85"/>
        <v>4.8799999999999999E-6</v>
      </c>
      <c r="O133" s="66"/>
      <c r="P133" s="62"/>
      <c r="Q133" t="s">
        <v>39</v>
      </c>
      <c r="R133">
        <f t="shared" si="86"/>
        <v>0</v>
      </c>
      <c r="S133">
        <f t="shared" si="87"/>
        <v>5.2042400000000003E-6</v>
      </c>
      <c r="U133">
        <f t="shared" si="88"/>
        <v>0</v>
      </c>
      <c r="V133">
        <f t="shared" si="8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4.2057099999999998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2.5999999999999994E-3</v>
      </c>
      <c r="K138">
        <f t="shared" ref="K138:K140" si="95">AI18+AE18+AA18+W18</f>
        <v>25.475279999999998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14.396563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2.5999999999999999E-3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4.5234399999999999</v>
      </c>
      <c r="I139">
        <f t="shared" si="93"/>
        <v>0</v>
      </c>
      <c r="J139">
        <f t="shared" si="94"/>
        <v>6.4849999999999991E-5</v>
      </c>
      <c r="K139">
        <f t="shared" si="95"/>
        <v>79.348551999999998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0</v>
      </c>
      <c r="V139">
        <f t="shared" si="99"/>
        <v>6.4850000000000004E-5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4.9845094999999996E-6</v>
      </c>
      <c r="H140">
        <f t="shared" si="92"/>
        <v>5.0479620000000001</v>
      </c>
      <c r="I140">
        <f t="shared" si="93"/>
        <v>0</v>
      </c>
      <c r="J140">
        <f t="shared" si="94"/>
        <v>4.879999999999999E-6</v>
      </c>
      <c r="K140">
        <f t="shared" si="95"/>
        <v>189.75250600000001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5.0675959999999994E-6</v>
      </c>
      <c r="U140">
        <f t="shared" si="98"/>
        <v>0</v>
      </c>
      <c r="V140">
        <f t="shared" si="99"/>
        <v>4.8799999999999999E-6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2.5999999999999999E-3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2.5999999999999999E-3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0</v>
      </c>
      <c r="J145">
        <f t="shared" si="103"/>
        <v>6.4850000000000004E-5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0</v>
      </c>
      <c r="V145">
        <f t="shared" si="107"/>
        <v>6.4850000000000004E-5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5.1764479999999997E-6</v>
      </c>
      <c r="I146">
        <f t="shared" si="102"/>
        <v>0</v>
      </c>
      <c r="J146">
        <f t="shared" si="103"/>
        <v>4.8799999999999999E-6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5.2204519999999998E-6</v>
      </c>
      <c r="U146">
        <f t="shared" si="106"/>
        <v>0</v>
      </c>
      <c r="V146">
        <f t="shared" si="107"/>
        <v>4.8799999999999999E-6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2.0337329999999998</v>
      </c>
      <c r="I151">
        <f t="shared" ref="I151:I153" si="111">0.05*G39+(1-0.05)*C39</f>
        <v>0</v>
      </c>
      <c r="J151">
        <f t="shared" ref="J151:J153" si="112">0.05*H39+(1-0.05)*D39</f>
        <v>2.5999999999999999E-3</v>
      </c>
      <c r="K151">
        <f t="shared" ref="K151:K153" si="113">I39+E39</f>
        <v>15.551940999999999</v>
      </c>
      <c r="L151">
        <f>0.05*F46+(1-0.05)*B46</f>
        <v>4.8999999999999997E-7</v>
      </c>
      <c r="M151">
        <f>I46+E46</f>
        <v>7.0984610000000004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0</v>
      </c>
      <c r="V151">
        <f t="shared" ref="V151:V153" si="117">0.1*H39+(1-0.1)*D39</f>
        <v>2.5999999999999999E-3</v>
      </c>
      <c r="X151">
        <f>0.1*F46+(1-0.1)*B46</f>
        <v>4.7999999999999996E-7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2.2257940000000001</v>
      </c>
      <c r="I152">
        <f t="shared" si="111"/>
        <v>0</v>
      </c>
      <c r="J152">
        <f t="shared" si="112"/>
        <v>1.964E-4</v>
      </c>
      <c r="K152">
        <f t="shared" si="113"/>
        <v>38.924138999999997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0</v>
      </c>
      <c r="V152">
        <f t="shared" si="117"/>
        <v>1.964E-4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4.0899999999999991E-5</v>
      </c>
      <c r="H153">
        <f t="shared" si="110"/>
        <v>2.5024310000000001</v>
      </c>
      <c r="I153">
        <f t="shared" si="111"/>
        <v>0</v>
      </c>
      <c r="J153">
        <f t="shared" si="112"/>
        <v>4.0899999999999991E-5</v>
      </c>
      <c r="K153">
        <f t="shared" si="113"/>
        <v>92.698431999999997</v>
      </c>
      <c r="P153" s="62"/>
      <c r="Q153" t="s">
        <v>39</v>
      </c>
      <c r="R153">
        <f t="shared" si="114"/>
        <v>0</v>
      </c>
      <c r="S153">
        <f t="shared" si="115"/>
        <v>4.0900000000000005E-5</v>
      </c>
      <c r="U153">
        <f t="shared" si="116"/>
        <v>0</v>
      </c>
      <c r="V153">
        <f t="shared" si="117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0</v>
      </c>
      <c r="J157">
        <f t="shared" ref="J157:J159" si="121">0.2*H39+(1-0.2)*D39</f>
        <v>2.5999999999999999E-3</v>
      </c>
      <c r="L157">
        <f>0.2*F46+(1-0.2)*B46</f>
        <v>4.5999999999999999E-7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0</v>
      </c>
      <c r="V157">
        <f t="shared" ref="V157:V159" si="125">0.3*H39+(1-0.3)*D39</f>
        <v>2.5999999999999999E-3</v>
      </c>
      <c r="X157">
        <f>0.3*F46+(1-0.3)*B46</f>
        <v>4.3999999999999997E-7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0</v>
      </c>
      <c r="J158">
        <f t="shared" si="121"/>
        <v>1.964E-4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0</v>
      </c>
      <c r="V158">
        <f t="shared" si="125"/>
        <v>1.964E-4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4.0899999999999998E-5</v>
      </c>
      <c r="I159">
        <f t="shared" si="120"/>
        <v>0</v>
      </c>
      <c r="J159">
        <f t="shared" si="121"/>
        <v>4.0899999999999998E-5</v>
      </c>
      <c r="P159" s="62"/>
      <c r="Q159" t="s">
        <v>39</v>
      </c>
      <c r="R159">
        <f t="shared" si="122"/>
        <v>0</v>
      </c>
      <c r="S159">
        <f t="shared" si="123"/>
        <v>4.0899999999999991E-5</v>
      </c>
      <c r="U159">
        <f t="shared" si="124"/>
        <v>0</v>
      </c>
      <c r="V159">
        <f t="shared" si="125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3.0151560000000002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2.5999999999999999E-3</v>
      </c>
      <c r="K164">
        <f t="shared" ref="K164:K166" si="131">M39+I39+E39</f>
        <v>18.412739999999999</v>
      </c>
      <c r="L164">
        <f>(0.05*(1-0.05)+0.05*(1-0.05))*F46+0.05*0.05*J46+(1-0.05*(1-0.05)-0.05*(1-0.05)-0.05*0.05)*B46</f>
        <v>4.8024999999999998E-7</v>
      </c>
      <c r="M164">
        <f>M46+I46+E46</f>
        <v>10.663167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2.6000000000000003E-3</v>
      </c>
      <c r="X164">
        <f>(0.1*0.9+0.1*0.9)*F46+0.1*0.1*J46+(1-0.1*0.9-0.1*0.9-0.1*0.1)*B46</f>
        <v>4.6100000000000001E-7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3.3667029999999998</v>
      </c>
      <c r="I165">
        <f t="shared" si="129"/>
        <v>0</v>
      </c>
      <c r="J165">
        <f t="shared" si="130"/>
        <v>1.964E-4</v>
      </c>
      <c r="K165">
        <f t="shared" si="131"/>
        <v>58.444125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0</v>
      </c>
      <c r="V165">
        <f t="shared" si="135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4.0899999999999998E-5</v>
      </c>
      <c r="H166">
        <f t="shared" si="128"/>
        <v>3.7521270000000002</v>
      </c>
      <c r="I166">
        <f t="shared" si="129"/>
        <v>0</v>
      </c>
      <c r="J166">
        <f t="shared" si="130"/>
        <v>4.0899999999999998E-5</v>
      </c>
      <c r="K166">
        <f t="shared" si="131"/>
        <v>140.30999300000002</v>
      </c>
      <c r="O166" s="66"/>
      <c r="P166" s="62"/>
      <c r="Q166" t="s">
        <v>39</v>
      </c>
      <c r="R166">
        <f t="shared" si="132"/>
        <v>0</v>
      </c>
      <c r="S166">
        <f t="shared" si="133"/>
        <v>4.0900000000000005E-5</v>
      </c>
      <c r="U166">
        <f t="shared" si="134"/>
        <v>0</v>
      </c>
      <c r="V166">
        <f t="shared" si="135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2.5999999999999999E-3</v>
      </c>
      <c r="L170">
        <f>(0.2*0.8+0.2*0.8)*F46+0.2*0.2*J46+(1-0.2*0.8-0.2*0.8-0.2*0.2)*B46</f>
        <v>4.2399999999999999E-7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2.5999999999999999E-3</v>
      </c>
      <c r="X170">
        <f>(0.3*0.7+0.3*0.7)*F46+0.3*0.3*J46+(1-0.3*0.7-0.3*0.7-0.3*0.3)*B46</f>
        <v>3.89E-7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0</v>
      </c>
      <c r="J171">
        <f t="shared" si="139"/>
        <v>1.964E-4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0</v>
      </c>
      <c r="V171">
        <f t="shared" si="143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4.0899999999999998E-5</v>
      </c>
      <c r="I172">
        <f t="shared" si="138"/>
        <v>0</v>
      </c>
      <c r="J172">
        <f t="shared" si="139"/>
        <v>4.0899999999999998E-5</v>
      </c>
      <c r="O172" s="66"/>
      <c r="P172" s="62"/>
      <c r="Q172" t="s">
        <v>39</v>
      </c>
      <c r="R172">
        <f t="shared" si="140"/>
        <v>0</v>
      </c>
      <c r="S172">
        <f t="shared" si="141"/>
        <v>4.0900000000000005E-5</v>
      </c>
      <c r="U172">
        <f t="shared" si="142"/>
        <v>0</v>
      </c>
      <c r="V172">
        <f t="shared" si="143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4.1781860000000002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2.5999999999999994E-3</v>
      </c>
      <c r="K177">
        <f t="shared" ref="K177:K179" si="149">Q39+M39+I39+E39</f>
        <v>21.332098000000002</v>
      </c>
      <c r="L177">
        <f>3*0.05*(1-0.05)*(1-0.05)*F46+3*0.05*0.05*(1-0.05)*J46+0.05*0.05*0.05*N46+(1-3*0.05*(1-0.05)*(1-0.05)-3*0.05*0.05*(1-0.05)-0.05*0.05*0.05)*B46</f>
        <v>4.7077499999999995E-7</v>
      </c>
      <c r="M177">
        <f>Q46+M46+I46+E46</f>
        <v>16.619515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2.5999999999999999E-3</v>
      </c>
      <c r="X177">
        <f>3*0.1*(1-0.1)*(1-0.1)*F46+3*0.1*0.1*(1-0.1)*J46+0.1*0.1*0.1*N46+(1-3*0.1*(1-0.1)*(1-0.1)-3*0.1*0.1*(1-0.1)-0.1*0.1*0.1)*B46</f>
        <v>4.4319999999999995E-7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4.5465610000000005</v>
      </c>
      <c r="I178">
        <f t="shared" si="147"/>
        <v>0</v>
      </c>
      <c r="J178">
        <f t="shared" si="148"/>
        <v>1.964E-4</v>
      </c>
      <c r="K178">
        <f t="shared" si="149"/>
        <v>78.699285000000003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0</v>
      </c>
      <c r="V178">
        <f t="shared" si="153"/>
        <v>1.964E-4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4.0899999999999991E-5</v>
      </c>
      <c r="H179">
        <f t="shared" si="146"/>
        <v>5.0317980000000002</v>
      </c>
      <c r="I179">
        <f t="shared" si="147"/>
        <v>0</v>
      </c>
      <c r="J179">
        <f t="shared" si="148"/>
        <v>4.0899999999999991E-5</v>
      </c>
      <c r="K179">
        <f t="shared" si="149"/>
        <v>190.99644500000002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4.0899999999999998E-5</v>
      </c>
      <c r="U179">
        <f t="shared" si="152"/>
        <v>0</v>
      </c>
      <c r="V179">
        <f t="shared" si="153"/>
        <v>4.0899999999999998E-5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2.5999999999999999E-3</v>
      </c>
      <c r="L183">
        <f>3*0.2*(1-0.2)*(1-0.2)*F46+3*0.2*0.2*(1-0.2)*J46+0.2*0.2*0.2*N46+(1-3*0.2*(1-0.2)*(1-0.2)-3*0.2*0.2*(1-0.2)-0.2*0.2*0.2)*B46</f>
        <v>3.9359999999999992E-7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2.5999999999999999E-3</v>
      </c>
      <c r="X183">
        <f>3*0.3*(1-0.3)*(1-0.3)*F46+3*0.3*0.3*(1-0.3)*J46+0.3*0.3*0.3*N46+(1-3*0.3*(1-0.3)*(1-0.3)-3*0.3*0.3*(1-0.3)-0.3*0.3*0.3)*B46</f>
        <v>3.5240000000000006E-7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0</v>
      </c>
      <c r="J184">
        <f t="shared" si="157"/>
        <v>1.964E-4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0</v>
      </c>
      <c r="V184">
        <f t="shared" si="161"/>
        <v>1.9640000000000003E-4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4.0899999999999991E-5</v>
      </c>
      <c r="I185">
        <f t="shared" si="156"/>
        <v>0</v>
      </c>
      <c r="J185">
        <f t="shared" si="157"/>
        <v>4.0899999999999991E-5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4.0899999999999998E-5</v>
      </c>
      <c r="U185">
        <f t="shared" si="160"/>
        <v>0</v>
      </c>
      <c r="V185">
        <f t="shared" si="161"/>
        <v>4.0899999999999998E-5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2.1836700000000002</v>
      </c>
      <c r="I190">
        <f t="shared" ref="I190:I192" si="165">0.05*Y39+(1-0.05)*U39</f>
        <v>0</v>
      </c>
      <c r="J190">
        <f t="shared" ref="J190:J192" si="166">0.05*Z39+(1-0.05)*V39</f>
        <v>2.5999999999999999E-3</v>
      </c>
      <c r="K190">
        <f t="shared" ref="K190:K192" si="167">AA39+W39</f>
        <v>15.375566000000001</v>
      </c>
      <c r="L190">
        <f>0.05*X46+(1-0.05)*T46</f>
        <v>1.136E-5</v>
      </c>
      <c r="M190">
        <f>AA46+W46</f>
        <v>7.2426349999999999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0</v>
      </c>
      <c r="V190">
        <f t="shared" ref="V190:V192" si="171">0.1*Z39+(1-0.1)*V39</f>
        <v>2.5999999999999999E-3</v>
      </c>
      <c r="X190">
        <f>0.1*X46+(1-0.1)*T46</f>
        <v>1.1420000000000001E-5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2.2801830000000001</v>
      </c>
      <c r="I191">
        <f t="shared" si="165"/>
        <v>0</v>
      </c>
      <c r="J191">
        <f t="shared" si="166"/>
        <v>5.0279999999999997E-4</v>
      </c>
      <c r="K191">
        <f t="shared" si="167"/>
        <v>38.940393999999998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0</v>
      </c>
      <c r="V191">
        <f t="shared" si="171"/>
        <v>5.0279999999999997E-4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1.8225499999999998E-4</v>
      </c>
      <c r="H192">
        <f t="shared" si="164"/>
        <v>2.4577089999999999</v>
      </c>
      <c r="I192">
        <f t="shared" si="165"/>
        <v>0</v>
      </c>
      <c r="J192">
        <f t="shared" si="166"/>
        <v>1.8153999999999997E-4</v>
      </c>
      <c r="K192">
        <f t="shared" si="167"/>
        <v>93.064211999999998</v>
      </c>
      <c r="P192" s="62"/>
      <c r="Q192" t="s">
        <v>39</v>
      </c>
      <c r="R192">
        <f t="shared" si="168"/>
        <v>0</v>
      </c>
      <c r="S192">
        <f t="shared" si="169"/>
        <v>1.8301E-4</v>
      </c>
      <c r="U192">
        <f t="shared" si="170"/>
        <v>0</v>
      </c>
      <c r="V192">
        <f t="shared" si="171"/>
        <v>1.8157999999999998E-4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0</v>
      </c>
      <c r="J196">
        <f t="shared" ref="J196:J198" si="175">0.2*Z39+(1-0.2)*V39</f>
        <v>2.5999999999999999E-3</v>
      </c>
      <c r="L196">
        <f>0.2*X46+(1-0.2)*T46</f>
        <v>1.154E-5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0</v>
      </c>
      <c r="V196">
        <f t="shared" ref="V196:V198" si="179">0.3*Z39+(1-0.3)*V39</f>
        <v>2.5999999999999999E-3</v>
      </c>
      <c r="X196">
        <f>0.3*X46+(1-0.3)*T46</f>
        <v>1.166E-5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0</v>
      </c>
      <c r="J197">
        <f t="shared" si="175"/>
        <v>5.0279999999999997E-4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0</v>
      </c>
      <c r="V197">
        <f t="shared" si="179"/>
        <v>5.0279999999999997E-4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1.8452E-4</v>
      </c>
      <c r="I198">
        <f t="shared" si="174"/>
        <v>0</v>
      </c>
      <c r="J198">
        <f t="shared" si="175"/>
        <v>1.8166000000000002E-4</v>
      </c>
      <c r="P198" s="62"/>
      <c r="Q198" t="s">
        <v>39</v>
      </c>
      <c r="R198">
        <f t="shared" si="176"/>
        <v>0</v>
      </c>
      <c r="S198">
        <f t="shared" si="177"/>
        <v>1.8603000000000001E-4</v>
      </c>
      <c r="U198">
        <f t="shared" si="178"/>
        <v>0</v>
      </c>
      <c r="V198">
        <f t="shared" si="179"/>
        <v>1.8174E-4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3.2800199999999995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2.5999999999999999E-3</v>
      </c>
      <c r="K203">
        <f>AE39+AA39+W39</f>
        <v>18.280081000000003</v>
      </c>
      <c r="L203">
        <f>(0.05*(1-0.05)+0.05*(1-0.05))*X46+0.05*0.05*AB46+(1-0.05*(1-0.05)-0.05*(1-0.05)-0.05*0.05)*T46</f>
        <v>1.1422250000000002E-5</v>
      </c>
      <c r="M203">
        <f>AE46+AA46+W46</f>
        <v>10.806039999999999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2.6000000000000003E-3</v>
      </c>
      <c r="X203">
        <f>(0.1*0.9+0.1*0.9)*X46+0.1*0.1*AB46+(1-0.1*0.9-0.1*0.9-0.1*0.1)*T46</f>
        <v>1.1549000000000001E-5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3.4321380000000001</v>
      </c>
      <c r="I204">
        <f t="shared" si="183"/>
        <v>0</v>
      </c>
      <c r="J204">
        <f t="shared" si="184"/>
        <v>5.0279999999999997E-4</v>
      </c>
      <c r="K204">
        <f t="shared" ref="K204:K205" si="189">AE40+AA40+W40</f>
        <v>58.572701999999992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0</v>
      </c>
      <c r="V204">
        <f t="shared" si="188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1.8299225000000002E-4</v>
      </c>
      <c r="H205">
        <f t="shared" si="182"/>
        <v>3.6836659999999997</v>
      </c>
      <c r="I205">
        <f t="shared" si="183"/>
        <v>0</v>
      </c>
      <c r="J205">
        <f t="shared" si="184"/>
        <v>1.8158200000000001E-4</v>
      </c>
      <c r="K205">
        <f t="shared" si="189"/>
        <v>138.24130500000001</v>
      </c>
      <c r="O205" s="66"/>
      <c r="P205" s="62"/>
      <c r="Q205" t="s">
        <v>39</v>
      </c>
      <c r="R205">
        <f t="shared" si="185"/>
        <v>0</v>
      </c>
      <c r="S205">
        <f t="shared" si="186"/>
        <v>1.8444900000000002E-4</v>
      </c>
      <c r="U205">
        <f t="shared" si="187"/>
        <v>0</v>
      </c>
      <c r="V205">
        <f t="shared" si="188"/>
        <v>1.8166800000000001E-4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2.5999999999999999E-3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2.5999999999999999E-3</v>
      </c>
      <c r="L209">
        <f>(0.2*0.8+0.2*0.8)*X46+0.2*0.2*AB46+(1-0.2*0.8-0.2*0.8-0.2*0.2)*T46</f>
        <v>1.1816E-5</v>
      </c>
      <c r="O209" s="66" t="s">
        <v>45</v>
      </c>
      <c r="P209" s="62" t="s">
        <v>41</v>
      </c>
      <c r="Q209" t="s">
        <v>36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2.5999999999999999E-3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2.5999999999999999E-3</v>
      </c>
      <c r="X209">
        <f>(0.3*0.7+0.3*0.7)*X46+0.3*0.3*AB46+(1-0.3*0.7-0.3*0.7-0.3*0.3)*T46</f>
        <v>1.2101000000000002E-5</v>
      </c>
    </row>
    <row r="210" spans="1:25" x14ac:dyDescent="0.25">
      <c r="B210" s="63"/>
      <c r="C210" s="66"/>
      <c r="D210" s="62"/>
      <c r="E210" t="s">
        <v>38</v>
      </c>
      <c r="F210">
        <f t="shared" si="190"/>
        <v>0</v>
      </c>
      <c r="G210">
        <f t="shared" si="191"/>
        <v>5.0279999999999997E-4</v>
      </c>
      <c r="I210">
        <f t="shared" si="192"/>
        <v>0</v>
      </c>
      <c r="J210">
        <f t="shared" si="193"/>
        <v>5.0279999999999997E-4</v>
      </c>
      <c r="O210" s="66"/>
      <c r="P210" s="62"/>
      <c r="Q210" t="s">
        <v>38</v>
      </c>
      <c r="R210">
        <f t="shared" si="194"/>
        <v>0</v>
      </c>
      <c r="S210">
        <f t="shared" si="195"/>
        <v>5.0279999999999997E-4</v>
      </c>
      <c r="U210">
        <f t="shared" si="196"/>
        <v>0</v>
      </c>
      <c r="V210">
        <f t="shared" si="197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190"/>
        <v>0</v>
      </c>
      <c r="G211">
        <f t="shared" si="191"/>
        <v>1.8725599999999998E-4</v>
      </c>
      <c r="I211">
        <f t="shared" si="192"/>
        <v>0</v>
      </c>
      <c r="J211">
        <f t="shared" si="193"/>
        <v>1.8185199999999998E-4</v>
      </c>
      <c r="O211" s="66"/>
      <c r="P211" s="62"/>
      <c r="Q211" t="s">
        <v>39</v>
      </c>
      <c r="R211">
        <f t="shared" si="194"/>
        <v>0</v>
      </c>
      <c r="S211">
        <f t="shared" si="195"/>
        <v>1.8992100000000001E-4</v>
      </c>
      <c r="U211">
        <f t="shared" si="196"/>
        <v>0</v>
      </c>
      <c r="V211">
        <f t="shared" si="197"/>
        <v>1.8205200000000001E-4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2.5999999999999994E-3</v>
      </c>
      <c r="H216">
        <f t="shared" ref="H216:H218" si="200">AI32+AE32+AA32+W32</f>
        <v>4.4180210000000004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2.5999999999999994E-3</v>
      </c>
      <c r="K216">
        <f t="shared" ref="K216:K218" si="203">AI39+AE39+AA39+W39</f>
        <v>21.124596</v>
      </c>
      <c r="L216">
        <f>3*0.05*(1-0.05)*(1-0.05)*X46+3*0.05*0.05*(1-0.05)*AB46+0.05*0.05*0.05*AF46+(1-3*0.05*(1-0.05)*(1-0.05)-3*0.05*0.05*(1-0.05)-0.05*0.05*0.05)*T46</f>
        <v>1.1486187499999999E-5</v>
      </c>
      <c r="M216">
        <f>AI46+AE46+AA46+W46</f>
        <v>14.791146000000001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2.5999999999999999E-3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2.5999999999999999E-3</v>
      </c>
      <c r="X216">
        <f>3*0.1*(1-0.1)*(1-0.1)*X46+3*0.1*0.1*(1-0.1)*AB46+0.1*0.1*0.1*AF46+(1-3*0.1*(1-0.1)*(1-0.1)-3*0.1*0.1*(1-0.1)-0.1*0.1*0.1)*T46</f>
        <v>1.16825E-5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8"/>
        <v>0</v>
      </c>
      <c r="G217">
        <f t="shared" si="199"/>
        <v>5.0279999999999997E-4</v>
      </c>
      <c r="H217">
        <f t="shared" si="200"/>
        <v>4.6106530000000001</v>
      </c>
      <c r="I217">
        <f t="shared" si="201"/>
        <v>0</v>
      </c>
      <c r="J217">
        <f t="shared" si="202"/>
        <v>5.0279999999999997E-4</v>
      </c>
      <c r="K217">
        <f t="shared" si="203"/>
        <v>79.552995999999993</v>
      </c>
      <c r="N217" s="68"/>
      <c r="O217" s="66"/>
      <c r="P217" s="62"/>
      <c r="Q217" t="s">
        <v>38</v>
      </c>
      <c r="R217">
        <f t="shared" si="204"/>
        <v>0</v>
      </c>
      <c r="S217">
        <f t="shared" si="205"/>
        <v>5.0279999999999997E-4</v>
      </c>
      <c r="U217">
        <f t="shared" si="206"/>
        <v>0</v>
      </c>
      <c r="V217">
        <f t="shared" si="207"/>
        <v>5.0279999999999997E-4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8"/>
        <v>0</v>
      </c>
      <c r="G218">
        <f t="shared" si="199"/>
        <v>1.8371163749999998E-4</v>
      </c>
      <c r="H218">
        <f t="shared" si="200"/>
        <v>5.0084230000000005</v>
      </c>
      <c r="I218">
        <f t="shared" si="201"/>
        <v>0</v>
      </c>
      <c r="J218">
        <f t="shared" si="202"/>
        <v>1.8162609999999998E-4</v>
      </c>
      <c r="K218">
        <f t="shared" si="203"/>
        <v>185.55494900000002</v>
      </c>
      <c r="N218" s="68"/>
      <c r="O218" s="66"/>
      <c r="P218" s="62"/>
      <c r="Q218" t="s">
        <v>39</v>
      </c>
      <c r="R218">
        <f t="shared" si="204"/>
        <v>0</v>
      </c>
      <c r="S218">
        <f t="shared" si="205"/>
        <v>1.8581609999999998E-4</v>
      </c>
      <c r="U218">
        <f t="shared" si="206"/>
        <v>0</v>
      </c>
      <c r="V218">
        <f t="shared" si="207"/>
        <v>1.8176479999999998E-4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2.5999999999999999E-3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2.5999999999999999E-3</v>
      </c>
      <c r="L222">
        <f>3*0.2*(1-0.2)*(1-0.2)*X46+3*0.2*0.2*(1-0.2)*AB46+0.2*0.2*0.2*AF46+(1-3*0.2*(1-0.2)*(1-0.2)-3*0.2*0.2*(1-0.2)-0.2*0.2*0.2)*T46</f>
        <v>1.2091999999999999E-5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2.5999999999999999E-3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2.5999999999999999E-3</v>
      </c>
      <c r="X222">
        <f>3*0.3*(1-0.3)*(1-0.3)*X46+3*0.3*0.3*(1-0.3)*AB46+0.3*0.3*0.3*AF46+(1-3*0.3*(1-0.3)*(1-0.3)-3*0.3*0.3*(1-0.3)-0.3*0.3*0.3)*T46</f>
        <v>1.2501500000000002E-5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8"/>
        <v>0</v>
      </c>
      <c r="G223">
        <f t="shared" si="209"/>
        <v>5.0279999999999997E-4</v>
      </c>
      <c r="I223">
        <f t="shared" si="210"/>
        <v>0</v>
      </c>
      <c r="J223">
        <f t="shared" si="211"/>
        <v>5.0279999999999997E-4</v>
      </c>
      <c r="N223" s="68"/>
      <c r="O223" s="66"/>
      <c r="P223" s="62"/>
      <c r="Q223" t="s">
        <v>38</v>
      </c>
      <c r="R223">
        <f t="shared" si="212"/>
        <v>0</v>
      </c>
      <c r="S223">
        <f t="shared" si="213"/>
        <v>5.0279999999999997E-4</v>
      </c>
      <c r="U223">
        <f t="shared" si="214"/>
        <v>0</v>
      </c>
      <c r="V223">
        <f t="shared" si="215"/>
        <v>5.0279999999999997E-4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8"/>
        <v>0</v>
      </c>
      <c r="G224">
        <f t="shared" si="209"/>
        <v>1.897008E-4</v>
      </c>
      <c r="I224">
        <f t="shared" si="210"/>
        <v>0</v>
      </c>
      <c r="J224">
        <f t="shared" si="211"/>
        <v>1.820824E-4</v>
      </c>
      <c r="N224" s="68"/>
      <c r="O224" s="66"/>
      <c r="P224" s="62"/>
      <c r="Q224" t="s">
        <v>39</v>
      </c>
      <c r="R224">
        <f t="shared" si="212"/>
        <v>0</v>
      </c>
      <c r="S224">
        <f t="shared" si="213"/>
        <v>1.9314870000000002E-4</v>
      </c>
      <c r="U224">
        <f t="shared" si="214"/>
        <v>0</v>
      </c>
      <c r="V224">
        <f t="shared" si="215"/>
        <v>1.8245760000000001E-4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6">0.05*G52+(1-0.05)*C52</f>
        <v>0</v>
      </c>
      <c r="G229">
        <f t="shared" ref="G229:G231" si="217">0.05*H52+(1-0.05)*D52</f>
        <v>2.5999999999999999E-3</v>
      </c>
      <c r="H229">
        <f t="shared" ref="H229:H231" si="218">I52+E52</f>
        <v>2.0928979999999999</v>
      </c>
      <c r="I229">
        <f t="shared" ref="I229:I231" si="219">0.05*G59+(1-0.05)*C59</f>
        <v>0</v>
      </c>
      <c r="J229">
        <f t="shared" ref="J229:J231" si="220">0.05*H59+(1-0.05)*D59</f>
        <v>2.5999999999999999E-3</v>
      </c>
      <c r="K229">
        <f t="shared" ref="K229:K231" si="221">I59+E59</f>
        <v>15.952034999999999</v>
      </c>
      <c r="L229">
        <f>0.05*G66+(1-0.05)*B66</f>
        <v>2.6232499999999999E-4</v>
      </c>
      <c r="M229">
        <f>I66+E66</f>
        <v>7.3168039999999994</v>
      </c>
      <c r="P229" s="62" t="s">
        <v>37</v>
      </c>
      <c r="Q229" t="s">
        <v>36</v>
      </c>
      <c r="R229">
        <f t="shared" ref="R229:R231" si="222">0.1*G52+(1-0.1)*C52</f>
        <v>0</v>
      </c>
      <c r="S229">
        <f t="shared" ref="S229:S231" si="223">0.1*H52+(1-0.1)*D52</f>
        <v>2.5999999999999999E-3</v>
      </c>
      <c r="U229">
        <f t="shared" ref="U229:U231" si="224">0.1*G59+(1-0.1)*C59</f>
        <v>0</v>
      </c>
      <c r="V229">
        <f t="shared" ref="V229:V231" si="225">0.1*H59+(1-0.1)*D59</f>
        <v>2.5999999999999999E-3</v>
      </c>
      <c r="X229">
        <f>0.1*G66+(1-0.1)*B66</f>
        <v>2.6325000000000003E-4</v>
      </c>
    </row>
    <row r="230" spans="1:25" x14ac:dyDescent="0.25">
      <c r="C230" s="63"/>
      <c r="D230" s="62"/>
      <c r="E230" t="s">
        <v>38</v>
      </c>
      <c r="F230">
        <f t="shared" si="216"/>
        <v>0</v>
      </c>
      <c r="G230">
        <f t="shared" si="217"/>
        <v>1.2999999999999999E-3</v>
      </c>
      <c r="H230">
        <f t="shared" si="218"/>
        <v>2.2565530000000003</v>
      </c>
      <c r="I230">
        <f t="shared" si="219"/>
        <v>0</v>
      </c>
      <c r="J230">
        <f t="shared" si="220"/>
        <v>1.2949999999999999E-3</v>
      </c>
      <c r="K230">
        <f t="shared" si="221"/>
        <v>38.875382000000002</v>
      </c>
      <c r="P230" s="62"/>
      <c r="Q230" t="s">
        <v>38</v>
      </c>
      <c r="R230">
        <f t="shared" si="222"/>
        <v>0</v>
      </c>
      <c r="S230">
        <f t="shared" si="223"/>
        <v>1.2999999999999999E-3</v>
      </c>
      <c r="U230">
        <f t="shared" si="224"/>
        <v>0</v>
      </c>
      <c r="V230">
        <f t="shared" si="225"/>
        <v>1.2899999999999999E-3</v>
      </c>
    </row>
    <row r="231" spans="1:25" x14ac:dyDescent="0.25">
      <c r="C231" s="63"/>
      <c r="D231" s="62"/>
      <c r="E231" t="s">
        <v>39</v>
      </c>
      <c r="F231">
        <f t="shared" si="216"/>
        <v>0</v>
      </c>
      <c r="G231">
        <f t="shared" si="217"/>
        <v>7.8483000000000003E-4</v>
      </c>
      <c r="H231">
        <f t="shared" si="218"/>
        <v>2.4026369999999999</v>
      </c>
      <c r="I231">
        <f t="shared" si="219"/>
        <v>0</v>
      </c>
      <c r="J231">
        <f t="shared" si="220"/>
        <v>7.8220000000000004E-4</v>
      </c>
      <c r="K231">
        <f t="shared" si="221"/>
        <v>93.509278999999992</v>
      </c>
      <c r="P231" s="62"/>
      <c r="Q231" t="s">
        <v>39</v>
      </c>
      <c r="R231">
        <f t="shared" si="222"/>
        <v>0</v>
      </c>
      <c r="S231">
        <f t="shared" si="223"/>
        <v>7.8716000000000007E-4</v>
      </c>
      <c r="U231">
        <f t="shared" si="224"/>
        <v>0</v>
      </c>
      <c r="V231">
        <f t="shared" si="225"/>
        <v>7.8189999999999998E-4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6">0.2*G52+(1-0.2)*C52</f>
        <v>0</v>
      </c>
      <c r="G235">
        <f t="shared" ref="G235:G237" si="227">0.2*H52+(1-0.2)*D52</f>
        <v>2.5999999999999999E-3</v>
      </c>
      <c r="I235">
        <f t="shared" ref="I235:I237" si="228">0.2*G59+(1-0.2)*C59</f>
        <v>0</v>
      </c>
      <c r="J235">
        <f t="shared" ref="J235:J237" si="229">0.2*H59+(1-0.2)*D59</f>
        <v>2.5999999999999999E-3</v>
      </c>
      <c r="L235">
        <f>0.2*G66+(1-0.2)*B66</f>
        <v>2.6510000000000005E-4</v>
      </c>
      <c r="P235" s="62" t="s">
        <v>41</v>
      </c>
      <c r="Q235" t="s">
        <v>36</v>
      </c>
      <c r="R235">
        <f t="shared" ref="R235:R237" si="230">0.3*G52+(1-0.3)*C52</f>
        <v>0</v>
      </c>
      <c r="S235">
        <f t="shared" ref="S235:S237" si="231">0.3*H52+(1-0.3)*D52</f>
        <v>2.5999999999999999E-3</v>
      </c>
      <c r="U235">
        <f t="shared" ref="U235:U237" si="232">0.3*G59+(1-0.3)*C59</f>
        <v>0</v>
      </c>
      <c r="V235">
        <f t="shared" ref="V235:V237" si="233">0.3*H59+(1-0.3)*D59</f>
        <v>2.5999999999999999E-3</v>
      </c>
      <c r="X235">
        <f>0.3*G66+(1-0.3)*B66</f>
        <v>2.6694999999999996E-4</v>
      </c>
    </row>
    <row r="236" spans="1:25" x14ac:dyDescent="0.25">
      <c r="C236" s="63"/>
      <c r="D236" s="62"/>
      <c r="E236" t="s">
        <v>38</v>
      </c>
      <c r="F236">
        <f t="shared" si="226"/>
        <v>0</v>
      </c>
      <c r="G236">
        <f t="shared" si="227"/>
        <v>1.2999999999999999E-3</v>
      </c>
      <c r="I236">
        <f t="shared" si="228"/>
        <v>0</v>
      </c>
      <c r="J236">
        <f t="shared" si="229"/>
        <v>1.2799999999999999E-3</v>
      </c>
      <c r="P236" s="62"/>
      <c r="Q236" t="s">
        <v>38</v>
      </c>
      <c r="R236">
        <f t="shared" si="230"/>
        <v>0</v>
      </c>
      <c r="S236">
        <f t="shared" si="231"/>
        <v>1.2999999999999999E-3</v>
      </c>
      <c r="U236">
        <f t="shared" si="232"/>
        <v>0</v>
      </c>
      <c r="V236">
        <f t="shared" si="233"/>
        <v>1.2699999999999999E-3</v>
      </c>
    </row>
    <row r="237" spans="1:25" x14ac:dyDescent="0.25">
      <c r="C237" s="63"/>
      <c r="D237" s="62"/>
      <c r="E237" t="s">
        <v>39</v>
      </c>
      <c r="F237">
        <f t="shared" si="226"/>
        <v>0</v>
      </c>
      <c r="G237">
        <f t="shared" si="227"/>
        <v>7.9182000000000005E-4</v>
      </c>
      <c r="I237">
        <f t="shared" si="228"/>
        <v>0</v>
      </c>
      <c r="J237">
        <f t="shared" si="229"/>
        <v>7.8130000000000007E-4</v>
      </c>
      <c r="P237" s="62"/>
      <c r="Q237" t="s">
        <v>39</v>
      </c>
      <c r="R237">
        <f t="shared" si="230"/>
        <v>0</v>
      </c>
      <c r="S237">
        <f t="shared" si="231"/>
        <v>7.9648000000000002E-4</v>
      </c>
      <c r="U237">
        <f t="shared" si="232"/>
        <v>0</v>
      </c>
      <c r="V237">
        <f t="shared" si="233"/>
        <v>7.8069999999999995E-4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2.5999999999999999E-3</v>
      </c>
      <c r="H242">
        <f t="shared" ref="H242:H244" si="236">M52+I52+E52</f>
        <v>3.1532960000000001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2.5999999999999999E-3</v>
      </c>
      <c r="K242">
        <f t="shared" ref="K242:K244" si="239">M59+I59+E59</f>
        <v>18.699815000000001</v>
      </c>
      <c r="L242">
        <f>(0.05*(1-0.05)+0.05*(1-0.05))*G66+0.05*0.05*J66+(1-0.05*(1-0.05)-0.05*(1-0.05)-0.05*0.05)*B66</f>
        <v>2.6323850000000001E-4</v>
      </c>
      <c r="M242">
        <f>M66+I66+E66</f>
        <v>10.868489</v>
      </c>
      <c r="O242" s="66" t="s">
        <v>43</v>
      </c>
      <c r="P242" s="62" t="s">
        <v>37</v>
      </c>
      <c r="Q242" t="s">
        <v>36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2.6000000000000003E-3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2.6000000000000003E-3</v>
      </c>
      <c r="X242">
        <f>(0.1*0.9+0.1*0.9)*G66+0.1*0.1*J66+(1-0.1*0.9-0.1*0.9-0.1*0.1)*B66</f>
        <v>2.6505400000000003E-4</v>
      </c>
    </row>
    <row r="243" spans="1:25" x14ac:dyDescent="0.25">
      <c r="B243" s="63"/>
      <c r="C243" s="66"/>
      <c r="D243" s="62"/>
      <c r="E243" t="s">
        <v>38</v>
      </c>
      <c r="F243">
        <f t="shared" si="234"/>
        <v>0</v>
      </c>
      <c r="G243">
        <f t="shared" si="235"/>
        <v>1.2999999999999999E-3</v>
      </c>
      <c r="H243">
        <f t="shared" si="236"/>
        <v>3.3825729999999998</v>
      </c>
      <c r="I243">
        <f t="shared" si="237"/>
        <v>0</v>
      </c>
      <c r="J243">
        <f t="shared" si="238"/>
        <v>1.2902499999999999E-3</v>
      </c>
      <c r="K243">
        <f t="shared" si="239"/>
        <v>58.176340999999994</v>
      </c>
      <c r="O243" s="66"/>
      <c r="P243" s="62"/>
      <c r="Q243" t="s">
        <v>38</v>
      </c>
      <c r="R243">
        <f t="shared" si="240"/>
        <v>0</v>
      </c>
      <c r="S243">
        <f t="shared" si="241"/>
        <v>1.3000000000000002E-3</v>
      </c>
      <c r="U243">
        <f t="shared" si="242"/>
        <v>0</v>
      </c>
      <c r="V243">
        <f t="shared" si="243"/>
        <v>1.281E-3</v>
      </c>
    </row>
    <row r="244" spans="1:25" x14ac:dyDescent="0.25">
      <c r="B244" s="63"/>
      <c r="C244" s="66"/>
      <c r="D244" s="62"/>
      <c r="E244" t="s">
        <v>39</v>
      </c>
      <c r="F244">
        <f t="shared" si="234"/>
        <v>0</v>
      </c>
      <c r="G244">
        <f t="shared" si="235"/>
        <v>7.8717150000000009E-4</v>
      </c>
      <c r="H244">
        <f t="shared" si="236"/>
        <v>3.6249900000000004</v>
      </c>
      <c r="I244">
        <f t="shared" si="237"/>
        <v>0</v>
      </c>
      <c r="J244">
        <f t="shared" si="238"/>
        <v>7.8190250000000007E-4</v>
      </c>
      <c r="K244">
        <f t="shared" si="239"/>
        <v>141.37494599999999</v>
      </c>
      <c r="O244" s="66"/>
      <c r="P244" s="62"/>
      <c r="Q244" t="s">
        <v>39</v>
      </c>
      <c r="R244">
        <f t="shared" si="240"/>
        <v>0</v>
      </c>
      <c r="S244">
        <f t="shared" si="241"/>
        <v>7.9186600000000012E-4</v>
      </c>
      <c r="U244">
        <f t="shared" si="242"/>
        <v>0</v>
      </c>
      <c r="V244">
        <f t="shared" si="243"/>
        <v>7.8131000000000012E-4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2.5999999999999999E-3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2.5999999999999999E-3</v>
      </c>
      <c r="L248">
        <f>(0.2*0.8+0.2*0.8)*G66+0.2*0.2*J66+(1-0.2*0.8-0.2*0.8-0.2*0.2)*B66</f>
        <v>2.68616E-4</v>
      </c>
      <c r="O248" s="66" t="s">
        <v>45</v>
      </c>
      <c r="P248" s="62" t="s">
        <v>41</v>
      </c>
      <c r="Q248" t="s">
        <v>36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2.5999999999999999E-3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2.5999999999999999E-3</v>
      </c>
      <c r="X248">
        <f>(0.3*0.7+0.3*0.7)*G66+0.3*0.3*J66+(1-0.3*0.7-0.3*0.7-0.3*0.3)*B66</f>
        <v>2.72086E-4</v>
      </c>
    </row>
    <row r="249" spans="1:25" x14ac:dyDescent="0.25">
      <c r="B249" s="63"/>
      <c r="C249" s="66"/>
      <c r="D249" s="62"/>
      <c r="E249" t="s">
        <v>38</v>
      </c>
      <c r="F249">
        <f t="shared" si="244"/>
        <v>0</v>
      </c>
      <c r="G249">
        <f t="shared" si="245"/>
        <v>1.2999999999999999E-3</v>
      </c>
      <c r="I249">
        <f t="shared" si="246"/>
        <v>0</v>
      </c>
      <c r="J249">
        <f t="shared" si="247"/>
        <v>1.2639999999999999E-3</v>
      </c>
      <c r="O249" s="66"/>
      <c r="P249" s="62"/>
      <c r="Q249" t="s">
        <v>38</v>
      </c>
      <c r="R249">
        <f t="shared" si="248"/>
        <v>0</v>
      </c>
      <c r="S249">
        <f t="shared" si="249"/>
        <v>1.2999999999999999E-3</v>
      </c>
      <c r="U249">
        <f t="shared" si="250"/>
        <v>0</v>
      </c>
      <c r="V249">
        <f t="shared" si="251"/>
        <v>1.2490000000000001E-3</v>
      </c>
    </row>
    <row r="250" spans="1:25" x14ac:dyDescent="0.25">
      <c r="B250" s="63"/>
      <c r="C250" s="66"/>
      <c r="D250" s="62"/>
      <c r="E250" t="s">
        <v>39</v>
      </c>
      <c r="F250">
        <f t="shared" si="244"/>
        <v>0</v>
      </c>
      <c r="G250">
        <f t="shared" si="245"/>
        <v>8.0132399999999996E-4</v>
      </c>
      <c r="I250">
        <f t="shared" si="246"/>
        <v>0</v>
      </c>
      <c r="J250">
        <f t="shared" si="247"/>
        <v>7.8013999999999991E-4</v>
      </c>
      <c r="O250" s="66"/>
      <c r="P250" s="62"/>
      <c r="Q250" t="s">
        <v>39</v>
      </c>
      <c r="R250">
        <f t="shared" si="248"/>
        <v>0</v>
      </c>
      <c r="S250">
        <f t="shared" si="249"/>
        <v>8.1087400000000006E-4</v>
      </c>
      <c r="U250">
        <f t="shared" si="250"/>
        <v>0</v>
      </c>
      <c r="V250">
        <f t="shared" si="251"/>
        <v>7.7899000000000002E-4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2.5999999999999994E-3</v>
      </c>
      <c r="H255">
        <f t="shared" ref="H255:H257" si="254">Q52+M52+I52+E52</f>
        <v>4.5591480000000004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2.5999999999999994E-3</v>
      </c>
      <c r="K255">
        <f t="shared" ref="K255:K257" si="257">Q59+M59+I59+E59</f>
        <v>21.632448</v>
      </c>
      <c r="L255">
        <f>3*0.05*(1-0.05)*(1-0.05)*G66+3*0.05*0.05*(1-0.05)*J66+0.05*0.05*0.05*N66+(1-3*0.05*(1-0.05)*(1-0.05)-3*0.05*0.05*(1-0.05)-0.05*0.05*0.05)*B66</f>
        <v>2.6414046249999994E-4</v>
      </c>
      <c r="M255">
        <f>Q66+M66+I66+E66</f>
        <v>14.876520999999999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2.5999999999999999E-3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2.5999999999999999E-3</v>
      </c>
      <c r="X255">
        <f>3*0.1*(1-0.1)*(1-0.1)*G66+3*0.1*0.1*(1-0.1)*J66+0.1*0.1*0.1*N66+(1-3*0.1*(1-0.1)*(1-0.1)-3*0.1*0.1*(1-0.1)-0.1*0.1*0.1)*B66</f>
        <v>2.6681170000000001E-4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2"/>
        <v>0</v>
      </c>
      <c r="G256">
        <f t="shared" si="253"/>
        <v>1.2999999999999997E-3</v>
      </c>
      <c r="H256">
        <f t="shared" si="254"/>
        <v>4.5856390000000005</v>
      </c>
      <c r="I256">
        <f t="shared" si="255"/>
        <v>0</v>
      </c>
      <c r="J256">
        <f t="shared" si="256"/>
        <v>1.2857374999999996E-3</v>
      </c>
      <c r="K256">
        <f t="shared" si="257"/>
        <v>78.592262000000005</v>
      </c>
      <c r="N256" s="68"/>
      <c r="O256" s="66"/>
      <c r="P256" s="62"/>
      <c r="Q256" t="s">
        <v>38</v>
      </c>
      <c r="R256">
        <f t="shared" si="258"/>
        <v>0</v>
      </c>
      <c r="S256">
        <f t="shared" si="259"/>
        <v>1.2999999999999999E-3</v>
      </c>
      <c r="U256">
        <f t="shared" si="260"/>
        <v>0</v>
      </c>
      <c r="V256">
        <f t="shared" si="261"/>
        <v>1.2728999999999998E-3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2"/>
        <v>0</v>
      </c>
      <c r="G257">
        <f t="shared" si="253"/>
        <v>7.8951768749999985E-4</v>
      </c>
      <c r="H257">
        <f t="shared" si="254"/>
        <v>4.8956660000000003</v>
      </c>
      <c r="I257">
        <f t="shared" si="255"/>
        <v>0</v>
      </c>
      <c r="J257">
        <f t="shared" si="256"/>
        <v>7.8160829999999982E-4</v>
      </c>
      <c r="K257">
        <f t="shared" si="257"/>
        <v>192.29292999999998</v>
      </c>
      <c r="N257" s="68"/>
      <c r="O257" s="66"/>
      <c r="P257" s="62"/>
      <c r="Q257" t="s">
        <v>39</v>
      </c>
      <c r="R257">
        <f t="shared" si="258"/>
        <v>0</v>
      </c>
      <c r="S257">
        <f t="shared" si="259"/>
        <v>7.9656349999999987E-4</v>
      </c>
      <c r="U257">
        <f t="shared" si="260"/>
        <v>0</v>
      </c>
      <c r="V257">
        <f t="shared" si="261"/>
        <v>7.8073639999999989E-4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2.5999999999999999E-3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2.5999999999999999E-3</v>
      </c>
      <c r="L261">
        <f>3*0.2*(1-0.2)*(1-0.2)*G66+3*0.2*0.2*(1-0.2)*J66+0.2*0.2*0.2*N66+(1-3*0.2*(1-0.2)*(1-0.2)-3*0.2*0.2*(1-0.2)-0.2*0.2*0.2)*B66</f>
        <v>2.7194559999999999E-4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2.5999999999999999E-3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2.5999999999999999E-3</v>
      </c>
      <c r="X261">
        <f>3*0.3*(1-0.3)*(1-0.3)*G66+3*0.3*0.3*(1-0.3)*J66+0.3*0.3*0.3*N66+(1-3*0.3*(1-0.3)*(1-0.3)-3*0.3*0.3*(1-0.3)-0.3*0.3*0.3)*B66</f>
        <v>2.7679990000000003E-4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2"/>
        <v>0</v>
      </c>
      <c r="G262">
        <f t="shared" si="263"/>
        <v>1.2999999999999999E-3</v>
      </c>
      <c r="I262">
        <f t="shared" si="264"/>
        <v>0</v>
      </c>
      <c r="J262">
        <f t="shared" si="265"/>
        <v>1.2511999999999998E-3</v>
      </c>
      <c r="N262" s="68"/>
      <c r="O262" s="66"/>
      <c r="P262" s="62"/>
      <c r="Q262" t="s">
        <v>38</v>
      </c>
      <c r="R262">
        <f t="shared" si="266"/>
        <v>0</v>
      </c>
      <c r="S262">
        <f t="shared" si="267"/>
        <v>1.2999999999999999E-3</v>
      </c>
      <c r="U262">
        <f t="shared" si="268"/>
        <v>0</v>
      </c>
      <c r="V262">
        <f t="shared" si="269"/>
        <v>1.2343E-3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2"/>
        <v>0</v>
      </c>
      <c r="G263">
        <f t="shared" si="263"/>
        <v>8.1057599999999992E-4</v>
      </c>
      <c r="I263">
        <f t="shared" si="264"/>
        <v>0</v>
      </c>
      <c r="J263">
        <f t="shared" si="265"/>
        <v>7.7907119999999996E-4</v>
      </c>
      <c r="N263" s="68"/>
      <c r="O263" s="66"/>
      <c r="P263" s="62"/>
      <c r="Q263" t="s">
        <v>39</v>
      </c>
      <c r="R263">
        <f t="shared" si="266"/>
        <v>0</v>
      </c>
      <c r="S263">
        <f t="shared" si="267"/>
        <v>8.2421050000000009E-4</v>
      </c>
      <c r="U263">
        <f t="shared" si="268"/>
        <v>0</v>
      </c>
      <c r="V263">
        <f t="shared" si="269"/>
        <v>7.7754280000000005E-4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63"/>
  <sheetViews>
    <sheetView topLeftCell="A16" zoomScale="40" zoomScaleNormal="40" workbookViewId="0">
      <selection activeCell="C54" sqref="C54:D54"/>
    </sheetView>
  </sheetViews>
  <sheetFormatPr defaultColWidth="9" defaultRowHeight="14.4" x14ac:dyDescent="0.25"/>
  <cols>
    <col min="2" max="2" width="11.2187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3.44140625" customWidth="1"/>
    <col min="11" max="11" width="9.6640625"/>
    <col min="12" max="12" width="11.5546875" customWidth="1"/>
    <col min="13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32"/>
      <c r="AG7" s="32"/>
      <c r="AH7" s="32"/>
      <c r="AI7" s="32"/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82</v>
      </c>
      <c r="C9" s="74"/>
      <c r="D9" s="74"/>
      <c r="E9" s="74"/>
      <c r="F9" s="74" t="s">
        <v>83</v>
      </c>
      <c r="G9" s="74"/>
      <c r="H9" s="74"/>
      <c r="I9" s="74"/>
      <c r="J9" s="74" t="s">
        <v>84</v>
      </c>
      <c r="K9" s="74"/>
      <c r="L9" s="74"/>
      <c r="M9" s="74"/>
      <c r="N9" s="73" t="s">
        <v>85</v>
      </c>
      <c r="O9" s="73"/>
      <c r="P9" s="73"/>
      <c r="Q9" s="73"/>
      <c r="S9" s="63" t="s">
        <v>12</v>
      </c>
      <c r="T9" s="74" t="s">
        <v>82</v>
      </c>
      <c r="U9" s="74"/>
      <c r="V9" s="74"/>
      <c r="W9" s="74"/>
      <c r="X9" s="74" t="s">
        <v>83</v>
      </c>
      <c r="Y9" s="74"/>
      <c r="Z9" s="74"/>
      <c r="AA9" s="74"/>
      <c r="AB9" s="74" t="s">
        <v>84</v>
      </c>
      <c r="AC9" s="74"/>
      <c r="AD9" s="74"/>
      <c r="AE9" s="74"/>
      <c r="AF9" s="73" t="s">
        <v>85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1.0724100000000001</v>
      </c>
      <c r="F11" s="36" t="s">
        <v>20</v>
      </c>
      <c r="G11" s="38">
        <v>0</v>
      </c>
      <c r="H11" s="38">
        <v>2.5999999999999999E-3</v>
      </c>
      <c r="I11" s="38">
        <v>1.083769</v>
      </c>
      <c r="J11" s="36" t="s">
        <v>20</v>
      </c>
      <c r="K11" s="38">
        <v>0</v>
      </c>
      <c r="L11" s="38">
        <v>2.5999999999999999E-3</v>
      </c>
      <c r="M11" s="38">
        <v>1.0890059999999999</v>
      </c>
      <c r="N11" s="32" t="s">
        <v>20</v>
      </c>
      <c r="O11" s="32">
        <v>0</v>
      </c>
      <c r="P11" s="32">
        <v>2.5999999999999999E-3</v>
      </c>
      <c r="Q11" s="32">
        <v>1.1311500000000001</v>
      </c>
      <c r="S11" s="63"/>
      <c r="T11" s="36" t="s">
        <v>20</v>
      </c>
      <c r="U11" s="38">
        <v>0</v>
      </c>
      <c r="V11" s="38">
        <v>2.5999999999999999E-3</v>
      </c>
      <c r="W11" s="38">
        <v>1.063795</v>
      </c>
      <c r="X11" s="36" t="s">
        <v>20</v>
      </c>
      <c r="Y11" s="38">
        <v>0</v>
      </c>
      <c r="Z11" s="38">
        <v>2.5999999999999999E-3</v>
      </c>
      <c r="AA11" s="38">
        <v>1.0666929999999999</v>
      </c>
      <c r="AB11" s="36" t="s">
        <v>20</v>
      </c>
      <c r="AC11" s="38">
        <v>0</v>
      </c>
      <c r="AD11" s="38">
        <v>2.5999999999999999E-3</v>
      </c>
      <c r="AE11" s="38">
        <v>1.0881609999999999</v>
      </c>
      <c r="AF11" s="32" t="s">
        <v>20</v>
      </c>
      <c r="AG11" s="32">
        <v>0</v>
      </c>
      <c r="AH11" s="32">
        <v>2.5999999999999999E-3</v>
      </c>
      <c r="AI11" s="32">
        <v>1.128663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1.14547</v>
      </c>
      <c r="F12" s="36" t="s">
        <v>21</v>
      </c>
      <c r="G12" s="38">
        <v>0</v>
      </c>
      <c r="H12" s="38">
        <v>1.579E-5</v>
      </c>
      <c r="I12" s="38">
        <v>1.1396850000000001</v>
      </c>
      <c r="J12" s="36" t="s">
        <v>21</v>
      </c>
      <c r="K12" s="38">
        <v>0</v>
      </c>
      <c r="L12" s="38">
        <v>1.579E-5</v>
      </c>
      <c r="M12" s="38">
        <v>1.1289439999999999</v>
      </c>
      <c r="N12" s="32" t="s">
        <v>21</v>
      </c>
      <c r="O12" s="32">
        <v>0</v>
      </c>
      <c r="P12" s="32">
        <v>1.579E-5</v>
      </c>
      <c r="Q12" s="32">
        <v>1.1869069999999999</v>
      </c>
      <c r="S12" s="63"/>
      <c r="T12" s="36" t="s">
        <v>21</v>
      </c>
      <c r="U12" s="38">
        <v>0</v>
      </c>
      <c r="V12" s="38">
        <v>6.4850000000000004E-5</v>
      </c>
      <c r="W12" s="38">
        <v>1.142666</v>
      </c>
      <c r="X12" s="36" t="s">
        <v>21</v>
      </c>
      <c r="Y12" s="38">
        <v>0</v>
      </c>
      <c r="Z12" s="38">
        <v>6.4850000000000004E-5</v>
      </c>
      <c r="AA12" s="38">
        <v>1.1429769999999999</v>
      </c>
      <c r="AB12" s="36" t="s">
        <v>21</v>
      </c>
      <c r="AC12" s="38">
        <v>0</v>
      </c>
      <c r="AD12" s="38">
        <v>6.4850000000000004E-5</v>
      </c>
      <c r="AE12" s="38">
        <v>1.132822</v>
      </c>
      <c r="AF12" s="32" t="s">
        <v>21</v>
      </c>
      <c r="AG12" s="32">
        <v>0</v>
      </c>
      <c r="AH12" s="32">
        <v>6.4850000000000004E-5</v>
      </c>
      <c r="AI12" s="32">
        <v>1.177508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1.297723</v>
      </c>
      <c r="F13" s="36" t="s">
        <v>22</v>
      </c>
      <c r="G13" s="38">
        <v>0</v>
      </c>
      <c r="H13" s="38">
        <v>2.347E-7</v>
      </c>
      <c r="I13" s="38">
        <v>1.3218270000000001</v>
      </c>
      <c r="J13" s="36" t="s">
        <v>22</v>
      </c>
      <c r="K13" s="38">
        <v>0</v>
      </c>
      <c r="L13" s="38">
        <v>2.8410000000000001E-7</v>
      </c>
      <c r="M13" s="38">
        <v>1.2776289999999999</v>
      </c>
      <c r="N13" s="32" t="s">
        <v>22</v>
      </c>
      <c r="O13" s="32">
        <v>0</v>
      </c>
      <c r="P13" s="32">
        <v>3.3770000000000001E-7</v>
      </c>
      <c r="Q13" s="32">
        <v>1.3495200000000001</v>
      </c>
      <c r="S13" s="63"/>
      <c r="T13" s="36" t="s">
        <v>22</v>
      </c>
      <c r="U13" s="38">
        <v>0</v>
      </c>
      <c r="V13" s="38">
        <v>4.8799999999999999E-6</v>
      </c>
      <c r="W13" s="38">
        <v>1.299644</v>
      </c>
      <c r="X13" s="36" t="s">
        <v>22</v>
      </c>
      <c r="Y13" s="38">
        <v>0</v>
      </c>
      <c r="Z13" s="38">
        <v>5.6019999999999999E-6</v>
      </c>
      <c r="AA13" s="38">
        <v>1.316808</v>
      </c>
      <c r="AB13" s="36" t="s">
        <v>22</v>
      </c>
      <c r="AC13" s="38">
        <v>0</v>
      </c>
      <c r="AD13" s="38">
        <v>4.8799999999999999E-6</v>
      </c>
      <c r="AE13" s="38">
        <v>1.279838</v>
      </c>
      <c r="AF13" s="32" t="s">
        <v>22</v>
      </c>
      <c r="AG13" s="32">
        <v>0</v>
      </c>
      <c r="AH13" s="32">
        <v>4.8799999999999999E-6</v>
      </c>
      <c r="AI13" s="32">
        <v>1.3469800000000001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8"/>
      <c r="O14" s="48"/>
      <c r="P14" s="48"/>
      <c r="Q14" s="48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2"/>
      <c r="AG14" s="32"/>
      <c r="AH14" s="32"/>
      <c r="AI14" s="32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8"/>
      <c r="O15" s="48"/>
      <c r="P15" s="48"/>
      <c r="Q15" s="48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2"/>
      <c r="AG15" s="32"/>
      <c r="AH15" s="32"/>
      <c r="AI15" s="32"/>
    </row>
    <row r="16" spans="1:35" x14ac:dyDescent="0.25">
      <c r="A16" s="64" t="s">
        <v>23</v>
      </c>
      <c r="B16" s="74" t="s">
        <v>82</v>
      </c>
      <c r="C16" s="74"/>
      <c r="D16" s="74"/>
      <c r="E16" s="74"/>
      <c r="F16" s="74" t="s">
        <v>83</v>
      </c>
      <c r="G16" s="74"/>
      <c r="H16" s="74"/>
      <c r="I16" s="74"/>
      <c r="J16" s="74" t="s">
        <v>84</v>
      </c>
      <c r="K16" s="74"/>
      <c r="L16" s="74"/>
      <c r="M16" s="74"/>
      <c r="N16" s="73" t="s">
        <v>85</v>
      </c>
      <c r="O16" s="73"/>
      <c r="P16" s="73"/>
      <c r="Q16" s="73"/>
      <c r="S16" s="64" t="s">
        <v>23</v>
      </c>
      <c r="T16" s="74" t="s">
        <v>82</v>
      </c>
      <c r="U16" s="74"/>
      <c r="V16" s="74"/>
      <c r="W16" s="74"/>
      <c r="X16" s="74" t="s">
        <v>83</v>
      </c>
      <c r="Y16" s="74"/>
      <c r="Z16" s="74"/>
      <c r="AA16" s="74"/>
      <c r="AB16" s="74" t="s">
        <v>84</v>
      </c>
      <c r="AC16" s="74"/>
      <c r="AD16" s="74"/>
      <c r="AE16" s="74"/>
      <c r="AF16" s="73" t="s">
        <v>85</v>
      </c>
      <c r="AG16" s="73"/>
      <c r="AH16" s="73"/>
      <c r="AI16" s="73"/>
    </row>
    <row r="17" spans="1:35" x14ac:dyDescent="0.25">
      <c r="A17" s="64"/>
      <c r="B17" s="36"/>
      <c r="C17" s="36" t="s">
        <v>17</v>
      </c>
      <c r="D17" s="36" t="s">
        <v>18</v>
      </c>
      <c r="E17" s="36" t="s">
        <v>19</v>
      </c>
      <c r="F17" s="36"/>
      <c r="G17" s="36" t="s">
        <v>17</v>
      </c>
      <c r="H17" s="36" t="s">
        <v>18</v>
      </c>
      <c r="I17" s="36" t="s">
        <v>19</v>
      </c>
      <c r="J17" s="36"/>
      <c r="K17" s="36" t="s">
        <v>17</v>
      </c>
      <c r="L17" s="36" t="s">
        <v>18</v>
      </c>
      <c r="M17" s="36" t="s">
        <v>19</v>
      </c>
      <c r="N17" s="32"/>
      <c r="O17" s="32" t="s">
        <v>17</v>
      </c>
      <c r="P17" s="32" t="s">
        <v>18</v>
      </c>
      <c r="Q17" s="32" t="s">
        <v>19</v>
      </c>
      <c r="S17" s="64"/>
      <c r="T17" s="36"/>
      <c r="U17" s="36" t="s">
        <v>17</v>
      </c>
      <c r="V17" s="36" t="s">
        <v>18</v>
      </c>
      <c r="W17" s="36" t="s">
        <v>19</v>
      </c>
      <c r="X17" s="36"/>
      <c r="Y17" s="36" t="s">
        <v>17</v>
      </c>
      <c r="Z17" s="36" t="s">
        <v>18</v>
      </c>
      <c r="AA17" s="36" t="s">
        <v>19</v>
      </c>
      <c r="AB17" s="36"/>
      <c r="AC17" s="36" t="s">
        <v>17</v>
      </c>
      <c r="AD17" s="36" t="s">
        <v>18</v>
      </c>
      <c r="AE17" s="36" t="s">
        <v>19</v>
      </c>
      <c r="AF17" s="32"/>
      <c r="AG17" s="32" t="s">
        <v>17</v>
      </c>
      <c r="AH17" s="32" t="s">
        <v>18</v>
      </c>
      <c r="AI17" s="32" t="s">
        <v>19</v>
      </c>
    </row>
    <row r="18" spans="1:35" x14ac:dyDescent="0.25">
      <c r="A18" s="64"/>
      <c r="B18" s="36" t="s">
        <v>20</v>
      </c>
      <c r="C18" s="38">
        <v>0</v>
      </c>
      <c r="D18" s="38">
        <v>2.5999999999999999E-3</v>
      </c>
      <c r="E18" s="38">
        <v>34.233761000000001</v>
      </c>
      <c r="F18" s="36" t="s">
        <v>20</v>
      </c>
      <c r="G18" s="38">
        <v>0</v>
      </c>
      <c r="H18" s="38">
        <v>2.5999999999999999E-3</v>
      </c>
      <c r="I18" s="38">
        <v>16.894739999999999</v>
      </c>
      <c r="J18" s="36" t="s">
        <v>20</v>
      </c>
      <c r="K18" s="38">
        <v>0</v>
      </c>
      <c r="L18" s="38">
        <v>2.5999999999999999E-3</v>
      </c>
      <c r="M18" s="38">
        <v>13.022169</v>
      </c>
      <c r="N18" s="32" t="s">
        <v>20</v>
      </c>
      <c r="O18" s="32">
        <v>0</v>
      </c>
      <c r="P18" s="32">
        <v>2.5999999999999999E-3</v>
      </c>
      <c r="Q18" s="32">
        <v>5.3408420000000003</v>
      </c>
      <c r="S18" s="64"/>
      <c r="T18" s="36" t="s">
        <v>20</v>
      </c>
      <c r="U18" s="38">
        <v>0</v>
      </c>
      <c r="V18" s="38">
        <v>2.5999999999999999E-3</v>
      </c>
      <c r="W18" s="38">
        <v>34.212457000000001</v>
      </c>
      <c r="X18" s="36" t="s">
        <v>20</v>
      </c>
      <c r="Y18" s="38">
        <v>0</v>
      </c>
      <c r="Z18" s="38">
        <v>2.5999999999999999E-3</v>
      </c>
      <c r="AA18" s="38">
        <v>16.671863999999999</v>
      </c>
      <c r="AB18" s="36" t="s">
        <v>20</v>
      </c>
      <c r="AC18" s="38">
        <v>0</v>
      </c>
      <c r="AD18" s="38">
        <v>2.5999999999999999E-3</v>
      </c>
      <c r="AE18" s="38">
        <v>12.976990000000001</v>
      </c>
      <c r="AF18" s="32" t="s">
        <v>20</v>
      </c>
      <c r="AG18" s="32">
        <v>0</v>
      </c>
      <c r="AH18" s="32">
        <v>2.5999999999999999E-3</v>
      </c>
      <c r="AI18" s="32">
        <v>7.8979980000000003</v>
      </c>
    </row>
    <row r="19" spans="1:35" x14ac:dyDescent="0.25">
      <c r="A19" s="64"/>
      <c r="B19" s="36" t="s">
        <v>21</v>
      </c>
      <c r="C19" s="38">
        <v>0</v>
      </c>
      <c r="D19" s="38">
        <v>1.579E-5</v>
      </c>
      <c r="E19" s="38">
        <v>84.981262000000001</v>
      </c>
      <c r="F19" s="36" t="s">
        <v>21</v>
      </c>
      <c r="G19" s="38">
        <v>0</v>
      </c>
      <c r="H19" s="38">
        <v>1.579E-5</v>
      </c>
      <c r="I19" s="38">
        <v>84.770975000000007</v>
      </c>
      <c r="J19" s="36" t="s">
        <v>21</v>
      </c>
      <c r="K19" s="38">
        <v>0</v>
      </c>
      <c r="L19" s="38">
        <v>1.579E-5</v>
      </c>
      <c r="M19" s="38">
        <v>84.949038999999999</v>
      </c>
      <c r="N19" s="32" t="s">
        <v>21</v>
      </c>
      <c r="O19" s="32">
        <v>0</v>
      </c>
      <c r="P19" s="32">
        <v>1.579E-5</v>
      </c>
      <c r="Q19" s="32">
        <v>88.218554999999995</v>
      </c>
      <c r="S19" s="64"/>
      <c r="T19" s="36" t="s">
        <v>21</v>
      </c>
      <c r="U19" s="38">
        <v>0</v>
      </c>
      <c r="V19" s="38">
        <v>6.4850000000000004E-5</v>
      </c>
      <c r="W19" s="38">
        <v>84.313661999999994</v>
      </c>
      <c r="X19" s="36" t="s">
        <v>21</v>
      </c>
      <c r="Y19" s="38">
        <v>0</v>
      </c>
      <c r="Z19" s="38">
        <v>6.4850000000000004E-5</v>
      </c>
      <c r="AA19" s="38">
        <v>83.652755999999997</v>
      </c>
      <c r="AB19" s="36" t="s">
        <v>21</v>
      </c>
      <c r="AC19" s="38">
        <v>0</v>
      </c>
      <c r="AD19" s="38">
        <v>6.4850000000000004E-5</v>
      </c>
      <c r="AE19" s="38">
        <v>84.204846000000003</v>
      </c>
      <c r="AF19" s="32" t="s">
        <v>21</v>
      </c>
      <c r="AG19" s="32">
        <v>0</v>
      </c>
      <c r="AH19" s="32">
        <v>6.4850000000000004E-5</v>
      </c>
      <c r="AI19" s="32">
        <v>88.057190000000006</v>
      </c>
    </row>
    <row r="20" spans="1:35" x14ac:dyDescent="0.25">
      <c r="A20" s="64"/>
      <c r="B20" s="36" t="s">
        <v>22</v>
      </c>
      <c r="C20" s="38">
        <v>0</v>
      </c>
      <c r="D20" s="38">
        <v>1.9219999999999999E-7</v>
      </c>
      <c r="E20" s="38">
        <v>191.28686200000001</v>
      </c>
      <c r="F20" s="36" t="s">
        <v>22</v>
      </c>
      <c r="G20" s="38">
        <v>0</v>
      </c>
      <c r="H20" s="38">
        <v>1.9219999999999999E-7</v>
      </c>
      <c r="I20" s="38">
        <v>191.194435</v>
      </c>
      <c r="J20" s="36" t="s">
        <v>22</v>
      </c>
      <c r="K20" s="38">
        <v>0</v>
      </c>
      <c r="L20" s="38">
        <v>1.9219999999999999E-7</v>
      </c>
      <c r="M20" s="38">
        <v>189.867966</v>
      </c>
      <c r="N20" s="32" t="s">
        <v>22</v>
      </c>
      <c r="O20" s="32">
        <v>0</v>
      </c>
      <c r="P20" s="32">
        <v>1.9219999999999999E-7</v>
      </c>
      <c r="Q20" s="32">
        <v>203.574782</v>
      </c>
      <c r="S20" s="64"/>
      <c r="T20" s="36" t="s">
        <v>22</v>
      </c>
      <c r="U20" s="38">
        <v>0</v>
      </c>
      <c r="V20" s="38">
        <v>4.8799999999999999E-6</v>
      </c>
      <c r="W20" s="38">
        <v>189.77818500000001</v>
      </c>
      <c r="X20" s="36" t="s">
        <v>22</v>
      </c>
      <c r="Y20" s="38">
        <v>0</v>
      </c>
      <c r="Z20" s="38">
        <v>4.8799999999999999E-6</v>
      </c>
      <c r="AA20" s="38">
        <v>203.93470199999999</v>
      </c>
      <c r="AB20" s="36" t="s">
        <v>22</v>
      </c>
      <c r="AC20" s="38">
        <v>0</v>
      </c>
      <c r="AD20" s="38">
        <v>4.8799999999999999E-6</v>
      </c>
      <c r="AE20" s="38">
        <v>207.71596199999999</v>
      </c>
      <c r="AF20" s="32" t="s">
        <v>22</v>
      </c>
      <c r="AG20" s="32">
        <v>0</v>
      </c>
      <c r="AH20" s="32">
        <v>4.8799999999999999E-6</v>
      </c>
      <c r="AI20" s="32">
        <v>220.33925400000001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2"/>
      <c r="O21" s="32"/>
      <c r="P21" s="32"/>
      <c r="Q21" s="32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2"/>
      <c r="AG21" s="32"/>
      <c r="AH21" s="32"/>
      <c r="AI21" s="32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2"/>
      <c r="O22" s="32"/>
      <c r="P22" s="32"/>
      <c r="Q22" s="32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2"/>
      <c r="AG22" s="32"/>
      <c r="AH22" s="32"/>
      <c r="AI22" s="32"/>
    </row>
    <row r="23" spans="1:35" x14ac:dyDescent="0.25">
      <c r="A23" s="65" t="s">
        <v>24</v>
      </c>
      <c r="B23" s="74" t="s">
        <v>82</v>
      </c>
      <c r="C23" s="74"/>
      <c r="D23" s="74"/>
      <c r="E23" s="74"/>
      <c r="F23" s="74" t="s">
        <v>83</v>
      </c>
      <c r="G23" s="74"/>
      <c r="H23" s="74"/>
      <c r="I23" s="74"/>
      <c r="J23" s="74" t="s">
        <v>84</v>
      </c>
      <c r="K23" s="74"/>
      <c r="L23" s="74"/>
      <c r="M23" s="74"/>
      <c r="N23" s="73" t="s">
        <v>85</v>
      </c>
      <c r="O23" s="73"/>
      <c r="P23" s="73"/>
      <c r="Q23" s="73"/>
      <c r="S23" s="65" t="s">
        <v>24</v>
      </c>
      <c r="T23" s="74" t="s">
        <v>82</v>
      </c>
      <c r="U23" s="74"/>
      <c r="V23" s="74"/>
      <c r="W23" s="74"/>
      <c r="X23" s="74" t="s">
        <v>83</v>
      </c>
      <c r="Y23" s="74"/>
      <c r="Z23" s="74"/>
      <c r="AA23" s="74"/>
      <c r="AB23" s="74" t="s">
        <v>84</v>
      </c>
      <c r="AC23" s="74"/>
      <c r="AD23" s="74"/>
      <c r="AE23" s="74"/>
      <c r="AF23" s="73" t="s">
        <v>85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4.4461040000000001</v>
      </c>
      <c r="F25" s="39">
        <v>0</v>
      </c>
      <c r="G25" s="39"/>
      <c r="H25" s="39"/>
      <c r="I25" s="38">
        <v>4.182893</v>
      </c>
      <c r="J25" s="39">
        <v>0</v>
      </c>
      <c r="K25" s="39"/>
      <c r="L25" s="39"/>
      <c r="M25" s="38">
        <v>4.192234</v>
      </c>
      <c r="N25" s="33">
        <v>0</v>
      </c>
      <c r="O25" s="33"/>
      <c r="P25" s="33"/>
      <c r="Q25" s="32">
        <v>4.4117509999999998</v>
      </c>
      <c r="S25" s="65"/>
      <c r="T25" s="39">
        <v>0</v>
      </c>
      <c r="U25" s="39"/>
      <c r="V25" s="39"/>
      <c r="W25" s="38">
        <v>4.1727069999999999</v>
      </c>
      <c r="X25" s="39">
        <v>0</v>
      </c>
      <c r="Y25" s="39"/>
      <c r="Z25" s="39"/>
      <c r="AA25" s="38">
        <v>4.1245510000000003</v>
      </c>
      <c r="AB25" s="39">
        <v>0</v>
      </c>
      <c r="AC25" s="39"/>
      <c r="AD25" s="39"/>
      <c r="AE25" s="38">
        <v>4.1305420000000002</v>
      </c>
      <c r="AF25" s="33">
        <v>0</v>
      </c>
      <c r="AG25" s="33"/>
      <c r="AH25" s="33"/>
      <c r="AI25" s="32">
        <v>4.2778119999999999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8"/>
      <c r="O26" s="48"/>
      <c r="P26" s="48"/>
      <c r="Q26" s="48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2"/>
      <c r="AG26" s="32"/>
      <c r="AH26" s="32"/>
      <c r="AI26" s="32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2"/>
      <c r="O27" s="52"/>
      <c r="P27" s="52"/>
      <c r="Q27" s="52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2"/>
      <c r="AG27" s="32"/>
      <c r="AH27" s="32"/>
      <c r="AI27" s="32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8"/>
      <c r="O28" s="48"/>
      <c r="P28" s="48"/>
      <c r="Q28" s="48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2"/>
      <c r="AG28" s="32"/>
      <c r="AH28" s="32"/>
      <c r="AI28" s="32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82</v>
      </c>
      <c r="C30" s="74"/>
      <c r="D30" s="74"/>
      <c r="E30" s="74"/>
      <c r="F30" s="74" t="s">
        <v>83</v>
      </c>
      <c r="G30" s="74"/>
      <c r="H30" s="74"/>
      <c r="I30" s="74"/>
      <c r="J30" s="74" t="s">
        <v>84</v>
      </c>
      <c r="K30" s="74"/>
      <c r="L30" s="74"/>
      <c r="M30" s="74"/>
      <c r="N30" s="73" t="s">
        <v>85</v>
      </c>
      <c r="O30" s="73"/>
      <c r="P30" s="73"/>
      <c r="Q30" s="73"/>
      <c r="S30" s="63" t="s">
        <v>12</v>
      </c>
      <c r="T30" s="74" t="s">
        <v>82</v>
      </c>
      <c r="U30" s="74"/>
      <c r="V30" s="74"/>
      <c r="W30" s="74"/>
      <c r="X30" s="74" t="s">
        <v>83</v>
      </c>
      <c r="Y30" s="74"/>
      <c r="Z30" s="74"/>
      <c r="AA30" s="74"/>
      <c r="AB30" s="74" t="s">
        <v>84</v>
      </c>
      <c r="AC30" s="74"/>
      <c r="AD30" s="74"/>
      <c r="AE30" s="74"/>
      <c r="AF30" s="73" t="s">
        <v>85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1.0649299999999999</v>
      </c>
      <c r="F32" s="36" t="s">
        <v>20</v>
      </c>
      <c r="G32" s="38">
        <v>0</v>
      </c>
      <c r="H32" s="38">
        <v>2.5999999999999999E-3</v>
      </c>
      <c r="I32" s="38">
        <v>1.0952</v>
      </c>
      <c r="J32" s="36" t="s">
        <v>20</v>
      </c>
      <c r="K32" s="38">
        <v>0</v>
      </c>
      <c r="L32" s="38">
        <v>2.5999999999999999E-3</v>
      </c>
      <c r="M32" s="38">
        <v>1.0576430000000001</v>
      </c>
      <c r="N32" s="32" t="s">
        <v>20</v>
      </c>
      <c r="O32" s="32">
        <v>0</v>
      </c>
      <c r="P32" s="32">
        <v>2.5999999999999999E-3</v>
      </c>
      <c r="Q32" s="32">
        <v>1.1273690000000001</v>
      </c>
      <c r="S32" s="63"/>
      <c r="T32" s="36" t="s">
        <v>20</v>
      </c>
      <c r="U32" s="38">
        <v>0</v>
      </c>
      <c r="V32" s="38">
        <v>2.5999999999999999E-3</v>
      </c>
      <c r="W32" s="38">
        <v>1.058813</v>
      </c>
      <c r="X32" s="36" t="s">
        <v>20</v>
      </c>
      <c r="Y32" s="38">
        <v>0</v>
      </c>
      <c r="Z32" s="38">
        <v>2.5999999999999999E-3</v>
      </c>
      <c r="AA32" s="38">
        <v>1.083129</v>
      </c>
      <c r="AB32" s="36" t="s">
        <v>20</v>
      </c>
      <c r="AC32" s="38">
        <v>0</v>
      </c>
      <c r="AD32" s="38">
        <v>2.5999999999999999E-3</v>
      </c>
      <c r="AE32" s="38">
        <v>1.0853809999999999</v>
      </c>
      <c r="AF32" s="32" t="s">
        <v>20</v>
      </c>
      <c r="AG32" s="32">
        <v>0</v>
      </c>
      <c r="AH32" s="32">
        <v>2.5999999999999999E-3</v>
      </c>
      <c r="AI32" s="32">
        <v>0.79458799999999996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1.127543</v>
      </c>
      <c r="F33" s="36" t="s">
        <v>21</v>
      </c>
      <c r="G33" s="38">
        <v>0</v>
      </c>
      <c r="H33" s="38">
        <v>1.964E-4</v>
      </c>
      <c r="I33" s="38">
        <v>1.1331340000000001</v>
      </c>
      <c r="J33" s="36" t="s">
        <v>21</v>
      </c>
      <c r="K33" s="38">
        <v>0</v>
      </c>
      <c r="L33" s="38">
        <v>1.964E-4</v>
      </c>
      <c r="M33" s="38">
        <v>1.128188</v>
      </c>
      <c r="N33" s="32" t="s">
        <v>21</v>
      </c>
      <c r="O33" s="32">
        <v>0</v>
      </c>
      <c r="P33" s="32">
        <v>1.964E-4</v>
      </c>
      <c r="Q33" s="32">
        <v>1.1962980000000001</v>
      </c>
      <c r="S33" s="63"/>
      <c r="T33" s="36" t="s">
        <v>21</v>
      </c>
      <c r="U33" s="38">
        <v>0</v>
      </c>
      <c r="V33" s="38">
        <v>5.0279999999999997E-4</v>
      </c>
      <c r="W33" s="38">
        <v>1.1331279999999999</v>
      </c>
      <c r="X33" s="36" t="s">
        <v>21</v>
      </c>
      <c r="Y33" s="38">
        <v>0</v>
      </c>
      <c r="Z33" s="38">
        <v>5.0279999999999997E-4</v>
      </c>
      <c r="AA33" s="38">
        <v>1.152541</v>
      </c>
      <c r="AB33" s="36" t="s">
        <v>21</v>
      </c>
      <c r="AC33" s="38">
        <v>0</v>
      </c>
      <c r="AD33" s="38">
        <v>5.0279999999999997E-4</v>
      </c>
      <c r="AE33" s="38">
        <v>1.123696</v>
      </c>
      <c r="AF33" s="32" t="s">
        <v>21</v>
      </c>
      <c r="AG33" s="32">
        <v>0</v>
      </c>
      <c r="AH33" s="32">
        <v>5.0279999999999997E-4</v>
      </c>
      <c r="AI33" s="32">
        <v>1.1837580000000001</v>
      </c>
    </row>
    <row r="34" spans="1:35" x14ac:dyDescent="0.25">
      <c r="A34" s="63"/>
      <c r="B34" s="36" t="s">
        <v>22</v>
      </c>
      <c r="C34" s="38">
        <v>0</v>
      </c>
      <c r="D34" s="38">
        <v>4.0899999999999998E-5</v>
      </c>
      <c r="E34" s="38">
        <v>1.276289</v>
      </c>
      <c r="F34" s="36" t="s">
        <v>22</v>
      </c>
      <c r="G34" s="38">
        <v>0</v>
      </c>
      <c r="H34" s="38">
        <v>4.0899999999999998E-5</v>
      </c>
      <c r="I34" s="38">
        <v>1.299412</v>
      </c>
      <c r="J34" s="36" t="s">
        <v>22</v>
      </c>
      <c r="K34" s="38">
        <v>0</v>
      </c>
      <c r="L34" s="38">
        <v>4.0899999999999998E-5</v>
      </c>
      <c r="M34" s="38">
        <v>1.2536119999999999</v>
      </c>
      <c r="N34" s="32" t="s">
        <v>22</v>
      </c>
      <c r="O34" s="32">
        <v>0</v>
      </c>
      <c r="P34" s="32">
        <v>4.0899999999999998E-5</v>
      </c>
      <c r="Q34" s="32">
        <v>1.340595</v>
      </c>
      <c r="S34" s="63"/>
      <c r="T34" s="36" t="s">
        <v>22</v>
      </c>
      <c r="U34" s="38">
        <v>0</v>
      </c>
      <c r="V34" s="38">
        <v>1.8120000000000001E-4</v>
      </c>
      <c r="W34" s="38">
        <v>1.282918</v>
      </c>
      <c r="X34" s="36" t="s">
        <v>22</v>
      </c>
      <c r="Y34" s="38">
        <v>0</v>
      </c>
      <c r="Z34" s="38">
        <v>1.952E-4</v>
      </c>
      <c r="AA34" s="38">
        <v>1.255681</v>
      </c>
      <c r="AB34" s="36" t="s">
        <v>22</v>
      </c>
      <c r="AC34" s="38">
        <v>0</v>
      </c>
      <c r="AD34" s="38">
        <v>2.0460000000000001E-4</v>
      </c>
      <c r="AE34" s="38">
        <v>1.222604</v>
      </c>
      <c r="AF34" s="32" t="s">
        <v>22</v>
      </c>
      <c r="AG34" s="32">
        <v>0</v>
      </c>
      <c r="AH34" s="32">
        <v>2.0460000000000001E-4</v>
      </c>
      <c r="AI34" s="32">
        <v>1.308127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8"/>
      <c r="O35" s="48"/>
      <c r="P35" s="48"/>
      <c r="Q35" s="48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2"/>
      <c r="AG35" s="32"/>
      <c r="AH35" s="32"/>
      <c r="AI35" s="32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2"/>
      <c r="O36" s="32"/>
      <c r="P36" s="32"/>
      <c r="Q36" s="32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2"/>
      <c r="AG36" s="32"/>
      <c r="AH36" s="32"/>
      <c r="AI36" s="32"/>
    </row>
    <row r="37" spans="1:35" x14ac:dyDescent="0.25">
      <c r="A37" s="64" t="s">
        <v>23</v>
      </c>
      <c r="B37" s="74" t="s">
        <v>82</v>
      </c>
      <c r="C37" s="74"/>
      <c r="D37" s="74"/>
      <c r="E37" s="74"/>
      <c r="F37" s="74" t="s">
        <v>83</v>
      </c>
      <c r="G37" s="74"/>
      <c r="H37" s="74"/>
      <c r="I37" s="74"/>
      <c r="J37" s="74" t="s">
        <v>84</v>
      </c>
      <c r="K37" s="74"/>
      <c r="L37" s="74"/>
      <c r="M37" s="74"/>
      <c r="N37" s="73" t="s">
        <v>85</v>
      </c>
      <c r="O37" s="73"/>
      <c r="P37" s="73"/>
      <c r="Q37" s="73"/>
      <c r="S37" s="64" t="s">
        <v>23</v>
      </c>
      <c r="T37" s="74" t="s">
        <v>82</v>
      </c>
      <c r="U37" s="74"/>
      <c r="V37" s="74"/>
      <c r="W37" s="74"/>
      <c r="X37" s="74" t="s">
        <v>83</v>
      </c>
      <c r="Y37" s="74"/>
      <c r="Z37" s="74"/>
      <c r="AA37" s="74"/>
      <c r="AB37" s="74" t="s">
        <v>84</v>
      </c>
      <c r="AC37" s="74"/>
      <c r="AD37" s="74"/>
      <c r="AE37" s="74"/>
      <c r="AF37" s="73" t="s">
        <v>85</v>
      </c>
      <c r="AG37" s="73"/>
      <c r="AH37" s="73"/>
      <c r="AI37" s="73"/>
    </row>
    <row r="38" spans="1:35" x14ac:dyDescent="0.25">
      <c r="A38" s="64"/>
      <c r="B38" s="36"/>
      <c r="C38" s="36" t="s">
        <v>17</v>
      </c>
      <c r="D38" s="36" t="s">
        <v>18</v>
      </c>
      <c r="E38" s="36" t="s">
        <v>19</v>
      </c>
      <c r="F38" s="36"/>
      <c r="G38" s="36" t="s">
        <v>17</v>
      </c>
      <c r="H38" s="36" t="s">
        <v>18</v>
      </c>
      <c r="I38" s="36" t="s">
        <v>19</v>
      </c>
      <c r="J38" s="36"/>
      <c r="K38" s="36" t="s">
        <v>17</v>
      </c>
      <c r="L38" s="36" t="s">
        <v>18</v>
      </c>
      <c r="M38" s="36" t="s">
        <v>19</v>
      </c>
      <c r="N38" s="32"/>
      <c r="O38" s="32" t="s">
        <v>17</v>
      </c>
      <c r="P38" s="32" t="s">
        <v>18</v>
      </c>
      <c r="Q38" s="32" t="s">
        <v>19</v>
      </c>
      <c r="S38" s="64"/>
      <c r="T38" s="36"/>
      <c r="U38" s="36" t="s">
        <v>17</v>
      </c>
      <c r="V38" s="36" t="s">
        <v>18</v>
      </c>
      <c r="W38" s="36" t="s">
        <v>19</v>
      </c>
      <c r="X38" s="36"/>
      <c r="Y38" s="36" t="s">
        <v>17</v>
      </c>
      <c r="Z38" s="36" t="s">
        <v>18</v>
      </c>
      <c r="AA38" s="36" t="s">
        <v>19</v>
      </c>
      <c r="AB38" s="36"/>
      <c r="AC38" s="36" t="s">
        <v>17</v>
      </c>
      <c r="AD38" s="36" t="s">
        <v>18</v>
      </c>
      <c r="AE38" s="36" t="s">
        <v>19</v>
      </c>
      <c r="AF38" s="32"/>
      <c r="AG38" s="32" t="s">
        <v>17</v>
      </c>
      <c r="AH38" s="32" t="s">
        <v>18</v>
      </c>
      <c r="AI38" s="32" t="s">
        <v>19</v>
      </c>
    </row>
    <row r="39" spans="1:35" x14ac:dyDescent="0.25">
      <c r="A39" s="64"/>
      <c r="B39" s="36" t="s">
        <v>20</v>
      </c>
      <c r="C39" s="38">
        <v>0</v>
      </c>
      <c r="D39" s="38">
        <v>2.5999999999999999E-3</v>
      </c>
      <c r="E39" s="38">
        <v>33.967905999999999</v>
      </c>
      <c r="F39" s="36" t="s">
        <v>20</v>
      </c>
      <c r="G39" s="38">
        <v>0</v>
      </c>
      <c r="H39" s="38">
        <v>2.5999999999999999E-3</v>
      </c>
      <c r="I39" s="38">
        <v>16.842625000000002</v>
      </c>
      <c r="J39" s="36" t="s">
        <v>20</v>
      </c>
      <c r="K39" s="38">
        <v>0</v>
      </c>
      <c r="L39" s="38">
        <v>2.5999999999999999E-3</v>
      </c>
      <c r="M39" s="38">
        <v>12.989335000000001</v>
      </c>
      <c r="N39" s="32" t="s">
        <v>20</v>
      </c>
      <c r="O39" s="32">
        <v>0</v>
      </c>
      <c r="P39" s="32">
        <v>2.5999999999999999E-3</v>
      </c>
      <c r="Q39" s="32">
        <v>5.7851759999999999</v>
      </c>
      <c r="S39" s="64"/>
      <c r="T39" s="36" t="s">
        <v>20</v>
      </c>
      <c r="U39" s="38">
        <v>0</v>
      </c>
      <c r="V39" s="38">
        <v>2.5999999999999999E-3</v>
      </c>
      <c r="W39" s="38">
        <v>34.708483000000001</v>
      </c>
      <c r="X39" s="36" t="s">
        <v>20</v>
      </c>
      <c r="Y39" s="38">
        <v>0</v>
      </c>
      <c r="Z39" s="38">
        <v>2.5999999999999999E-3</v>
      </c>
      <c r="AA39" s="38">
        <v>16.854151000000002</v>
      </c>
      <c r="AB39" s="36" t="s">
        <v>20</v>
      </c>
      <c r="AC39" s="38">
        <v>0</v>
      </c>
      <c r="AD39" s="38">
        <v>2.5999999999999999E-3</v>
      </c>
      <c r="AE39" s="38">
        <v>13.014894</v>
      </c>
      <c r="AF39" s="32" t="s">
        <v>20</v>
      </c>
      <c r="AG39" s="32">
        <v>0</v>
      </c>
      <c r="AH39" s="32">
        <v>2.5999999999999999E-3</v>
      </c>
      <c r="AI39" s="32">
        <v>7.2149929999999998</v>
      </c>
    </row>
    <row r="40" spans="1:35" x14ac:dyDescent="0.25">
      <c r="A40" s="64"/>
      <c r="B40" s="36" t="s">
        <v>21</v>
      </c>
      <c r="C40" s="38">
        <v>0</v>
      </c>
      <c r="D40" s="38">
        <v>1.964E-4</v>
      </c>
      <c r="E40" s="38">
        <v>83.894481999999996</v>
      </c>
      <c r="F40" s="36" t="s">
        <v>21</v>
      </c>
      <c r="G40" s="38">
        <v>0</v>
      </c>
      <c r="H40" s="38">
        <v>1.964E-4</v>
      </c>
      <c r="I40" s="38">
        <v>84.046626000000003</v>
      </c>
      <c r="J40" s="36" t="s">
        <v>21</v>
      </c>
      <c r="K40" s="38">
        <v>0</v>
      </c>
      <c r="L40" s="38">
        <v>1.964E-4</v>
      </c>
      <c r="M40" s="38">
        <v>84.423924</v>
      </c>
      <c r="N40" s="32" t="s">
        <v>21</v>
      </c>
      <c r="O40" s="32">
        <v>0</v>
      </c>
      <c r="P40" s="32">
        <v>1.964E-4</v>
      </c>
      <c r="Q40" s="32">
        <v>88.941565999999995</v>
      </c>
      <c r="S40" s="64"/>
      <c r="T40" s="36" t="s">
        <v>21</v>
      </c>
      <c r="U40" s="38">
        <v>0</v>
      </c>
      <c r="V40" s="38">
        <v>5.0279999999999997E-4</v>
      </c>
      <c r="W40" s="38">
        <v>84.717716999999993</v>
      </c>
      <c r="X40" s="36" t="s">
        <v>21</v>
      </c>
      <c r="Y40" s="38">
        <v>0</v>
      </c>
      <c r="Z40" s="38">
        <v>5.0279999999999997E-4</v>
      </c>
      <c r="AA40" s="38">
        <v>84.317004999999995</v>
      </c>
      <c r="AB40" s="36" t="s">
        <v>21</v>
      </c>
      <c r="AC40" s="38">
        <v>0</v>
      </c>
      <c r="AD40" s="38">
        <v>5.0279999999999997E-4</v>
      </c>
      <c r="AE40" s="38">
        <v>84.191822000000002</v>
      </c>
      <c r="AF40" s="32" t="s">
        <v>21</v>
      </c>
      <c r="AG40" s="32">
        <v>0</v>
      </c>
      <c r="AH40" s="32">
        <v>5.0279999999999997E-4</v>
      </c>
      <c r="AI40" s="32">
        <v>89.091609000000005</v>
      </c>
    </row>
    <row r="41" spans="1:35" x14ac:dyDescent="0.25">
      <c r="A41" s="64"/>
      <c r="B41" s="36" t="s">
        <v>22</v>
      </c>
      <c r="C41" s="38">
        <v>0</v>
      </c>
      <c r="D41" s="38">
        <v>4.0899999999999998E-5</v>
      </c>
      <c r="E41" s="38">
        <v>187.24515</v>
      </c>
      <c r="F41" s="36" t="s">
        <v>22</v>
      </c>
      <c r="G41" s="38">
        <v>0</v>
      </c>
      <c r="H41" s="38">
        <v>4.0899999999999998E-5</v>
      </c>
      <c r="I41" s="38">
        <v>201.460195</v>
      </c>
      <c r="J41" s="36" t="s">
        <v>22</v>
      </c>
      <c r="K41" s="38">
        <v>0</v>
      </c>
      <c r="L41" s="38">
        <v>4.0899999999999998E-5</v>
      </c>
      <c r="M41" s="38">
        <v>202.71229199999999</v>
      </c>
      <c r="N41" s="32" t="s">
        <v>22</v>
      </c>
      <c r="O41" s="32">
        <v>0</v>
      </c>
      <c r="P41" s="32">
        <v>4.0899999999999998E-5</v>
      </c>
      <c r="Q41" s="32">
        <v>213.03212199999999</v>
      </c>
      <c r="S41" s="64"/>
      <c r="T41" s="36" t="s">
        <v>22</v>
      </c>
      <c r="U41" s="38">
        <v>0</v>
      </c>
      <c r="V41" s="38">
        <v>1.8230000000000001E-4</v>
      </c>
      <c r="W41" s="38">
        <v>197.45512500000001</v>
      </c>
      <c r="X41" s="36" t="s">
        <v>22</v>
      </c>
      <c r="Y41" s="38">
        <v>0</v>
      </c>
      <c r="Z41" s="38">
        <v>1.839E-4</v>
      </c>
      <c r="AA41" s="38">
        <v>197.58803800000001</v>
      </c>
      <c r="AB41" s="36" t="s">
        <v>22</v>
      </c>
      <c r="AC41" s="38">
        <v>0</v>
      </c>
      <c r="AD41" s="38">
        <v>1.8709999999999999E-4</v>
      </c>
      <c r="AE41" s="38">
        <v>193.026184</v>
      </c>
      <c r="AF41" s="32" t="s">
        <v>22</v>
      </c>
      <c r="AG41" s="32">
        <v>0</v>
      </c>
      <c r="AH41" s="32">
        <v>1.839E-4</v>
      </c>
      <c r="AI41" s="32">
        <v>202.72235699999999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2"/>
      <c r="O42" s="32"/>
      <c r="P42" s="32"/>
      <c r="Q42" s="32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2"/>
      <c r="AG42" s="32"/>
      <c r="AH42" s="32"/>
      <c r="AI42" s="32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2"/>
      <c r="O43" s="32"/>
      <c r="P43" s="32"/>
      <c r="Q43" s="32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2"/>
      <c r="AG43" s="32"/>
      <c r="AH43" s="32"/>
      <c r="AI43" s="32"/>
    </row>
    <row r="44" spans="1:35" x14ac:dyDescent="0.25">
      <c r="A44" s="65" t="s">
        <v>24</v>
      </c>
      <c r="B44" s="74" t="s">
        <v>82</v>
      </c>
      <c r="C44" s="74"/>
      <c r="D44" s="74"/>
      <c r="E44" s="74"/>
      <c r="F44" s="74" t="s">
        <v>83</v>
      </c>
      <c r="G44" s="74"/>
      <c r="H44" s="74"/>
      <c r="I44" s="74"/>
      <c r="J44" s="74" t="s">
        <v>84</v>
      </c>
      <c r="K44" s="74"/>
      <c r="L44" s="74"/>
      <c r="M44" s="74"/>
      <c r="N44" s="73" t="s">
        <v>85</v>
      </c>
      <c r="O44" s="73"/>
      <c r="P44" s="73"/>
      <c r="Q44" s="73"/>
      <c r="S44" s="65" t="s">
        <v>24</v>
      </c>
      <c r="T44" s="74" t="s">
        <v>82</v>
      </c>
      <c r="U44" s="74"/>
      <c r="V44" s="74"/>
      <c r="W44" s="74"/>
      <c r="X44" s="74" t="s">
        <v>83</v>
      </c>
      <c r="Y44" s="74"/>
      <c r="Z44" s="74"/>
      <c r="AA44" s="74"/>
      <c r="AB44" s="74" t="s">
        <v>84</v>
      </c>
      <c r="AC44" s="74"/>
      <c r="AD44" s="74"/>
      <c r="AE44" s="74"/>
      <c r="AF44" s="73" t="s">
        <v>85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41">
        <v>1.9999999999999999E-7</v>
      </c>
      <c r="C46" s="39"/>
      <c r="D46" s="39"/>
      <c r="E46" s="38">
        <v>4.134233</v>
      </c>
      <c r="F46" s="41">
        <v>9.9999999999999995E-8</v>
      </c>
      <c r="G46" s="39"/>
      <c r="H46" s="39"/>
      <c r="I46" s="38">
        <v>4.1212010000000001</v>
      </c>
      <c r="J46" s="41">
        <v>1.9999999999999999E-7</v>
      </c>
      <c r="K46" s="39"/>
      <c r="L46" s="39"/>
      <c r="M46" s="38">
        <v>4.1434090000000001</v>
      </c>
      <c r="N46" s="35">
        <v>2.9999999999999999E-7</v>
      </c>
      <c r="O46" s="33"/>
      <c r="P46" s="33"/>
      <c r="Q46" s="32">
        <v>4.3207550000000001</v>
      </c>
      <c r="S46" s="65"/>
      <c r="T46" s="41">
        <v>8.3999999999999992E-6</v>
      </c>
      <c r="U46" s="39"/>
      <c r="V46" s="39"/>
      <c r="W46" s="38">
        <v>4.1062500000000002</v>
      </c>
      <c r="X46" s="41">
        <v>1.3200000000000001E-5</v>
      </c>
      <c r="Y46" s="39"/>
      <c r="Z46" s="39"/>
      <c r="AA46" s="38">
        <v>4.1364429999999999</v>
      </c>
      <c r="AB46" s="41">
        <v>1.13E-5</v>
      </c>
      <c r="AC46" s="39"/>
      <c r="AD46" s="39"/>
      <c r="AE46" s="38">
        <v>4.1810210000000003</v>
      </c>
      <c r="AF46" s="35">
        <v>1.33E-5</v>
      </c>
      <c r="AG46" s="33"/>
      <c r="AH46" s="33"/>
      <c r="AI46" s="32">
        <v>3.8082099999999999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2"/>
      <c r="O47" s="32"/>
      <c r="P47" s="32"/>
      <c r="Q47" s="32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2"/>
      <c r="O48" s="32"/>
      <c r="P48" s="32"/>
      <c r="Q48" s="32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82</v>
      </c>
      <c r="C50" s="74"/>
      <c r="D50" s="74"/>
      <c r="E50" s="74"/>
      <c r="F50" s="74" t="s">
        <v>83</v>
      </c>
      <c r="G50" s="74"/>
      <c r="H50" s="74"/>
      <c r="I50" s="74"/>
      <c r="J50" s="74" t="s">
        <v>84</v>
      </c>
      <c r="K50" s="74"/>
      <c r="L50" s="74"/>
      <c r="M50" s="74"/>
      <c r="N50" s="73" t="s">
        <v>85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1.066643</v>
      </c>
      <c r="F52" s="36" t="s">
        <v>20</v>
      </c>
      <c r="G52" s="38">
        <v>0</v>
      </c>
      <c r="H52" s="38">
        <v>2.5999999999999999E-3</v>
      </c>
      <c r="I52" s="38">
        <v>1.085405</v>
      </c>
      <c r="J52" s="36" t="s">
        <v>20</v>
      </c>
      <c r="K52" s="38">
        <v>0</v>
      </c>
      <c r="L52" s="38">
        <v>2.5999999999999999E-3</v>
      </c>
      <c r="M52" s="38">
        <v>1.0898049999999999</v>
      </c>
      <c r="N52" s="32" t="s">
        <v>20</v>
      </c>
      <c r="O52" s="32">
        <v>0</v>
      </c>
      <c r="P52" s="32">
        <v>2.5999999999999999E-3</v>
      </c>
      <c r="Q52" s="32">
        <v>1.0426359999999999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1.1335249999999999</v>
      </c>
      <c r="F53" s="36" t="s">
        <v>21</v>
      </c>
      <c r="G53" s="38">
        <v>0</v>
      </c>
      <c r="H53" s="38">
        <v>1.2999999999999999E-3</v>
      </c>
      <c r="I53" s="38">
        <v>1.136163</v>
      </c>
      <c r="J53" s="36" t="s">
        <v>21</v>
      </c>
      <c r="K53" s="38">
        <v>0</v>
      </c>
      <c r="L53" s="38">
        <v>1.2999999999999999E-3</v>
      </c>
      <c r="M53" s="38">
        <v>1.1036440000000001</v>
      </c>
      <c r="N53" s="32" t="s">
        <v>21</v>
      </c>
      <c r="O53" s="32">
        <v>0</v>
      </c>
      <c r="P53" s="32">
        <v>1.2999999999999999E-3</v>
      </c>
      <c r="Q53" s="32">
        <v>1.167942</v>
      </c>
    </row>
    <row r="54" spans="1:17" x14ac:dyDescent="0.25">
      <c r="A54" s="63"/>
      <c r="B54" s="36" t="s">
        <v>22</v>
      </c>
      <c r="C54" s="38">
        <v>0</v>
      </c>
      <c r="D54" s="38">
        <v>7.8030000000000005E-4</v>
      </c>
      <c r="E54" s="38">
        <v>1.2604230000000001</v>
      </c>
      <c r="F54" s="36" t="s">
        <v>22</v>
      </c>
      <c r="G54" s="38">
        <v>0</v>
      </c>
      <c r="H54" s="38">
        <v>8.2280000000000005E-4</v>
      </c>
      <c r="I54" s="38">
        <v>1.2368220000000001</v>
      </c>
      <c r="J54" s="36" t="s">
        <v>22</v>
      </c>
      <c r="K54" s="38">
        <v>0</v>
      </c>
      <c r="L54" s="38">
        <v>8.6970000000000005E-4</v>
      </c>
      <c r="M54" s="38">
        <v>1.144706</v>
      </c>
      <c r="N54" s="32" t="s">
        <v>22</v>
      </c>
      <c r="O54" s="32">
        <v>0</v>
      </c>
      <c r="P54" s="32">
        <v>8.8159999999999996E-4</v>
      </c>
      <c r="Q54" s="32">
        <v>1.2864059999999999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2"/>
      <c r="O55" s="32"/>
      <c r="P55" s="32"/>
      <c r="Q55" s="32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2"/>
      <c r="O56" s="32"/>
      <c r="P56" s="32"/>
      <c r="Q56" s="32"/>
    </row>
    <row r="57" spans="1:17" x14ac:dyDescent="0.25">
      <c r="A57" s="64" t="s">
        <v>23</v>
      </c>
      <c r="B57" s="74" t="s">
        <v>82</v>
      </c>
      <c r="C57" s="74"/>
      <c r="D57" s="74"/>
      <c r="E57" s="74"/>
      <c r="F57" s="74" t="s">
        <v>83</v>
      </c>
      <c r="G57" s="74"/>
      <c r="H57" s="74"/>
      <c r="I57" s="74"/>
      <c r="J57" s="74" t="s">
        <v>84</v>
      </c>
      <c r="K57" s="74"/>
      <c r="L57" s="74"/>
      <c r="M57" s="74"/>
      <c r="N57" s="73" t="s">
        <v>85</v>
      </c>
      <c r="O57" s="73"/>
      <c r="P57" s="73"/>
      <c r="Q57" s="73"/>
    </row>
    <row r="58" spans="1:17" x14ac:dyDescent="0.25">
      <c r="A58" s="64"/>
      <c r="B58" s="36"/>
      <c r="C58" s="36" t="s">
        <v>17</v>
      </c>
      <c r="D58" s="36" t="s">
        <v>18</v>
      </c>
      <c r="E58" s="36" t="s">
        <v>19</v>
      </c>
      <c r="F58" s="36"/>
      <c r="G58" s="36" t="s">
        <v>17</v>
      </c>
      <c r="H58" s="36" t="s">
        <v>18</v>
      </c>
      <c r="I58" s="36" t="s">
        <v>19</v>
      </c>
      <c r="J58" s="36"/>
      <c r="K58" s="36" t="s">
        <v>17</v>
      </c>
      <c r="L58" s="36" t="s">
        <v>18</v>
      </c>
      <c r="M58" s="36" t="s">
        <v>19</v>
      </c>
      <c r="N58" s="32"/>
      <c r="O58" s="32" t="s">
        <v>17</v>
      </c>
      <c r="P58" s="32" t="s">
        <v>18</v>
      </c>
      <c r="Q58" s="32" t="s">
        <v>19</v>
      </c>
    </row>
    <row r="59" spans="1:17" x14ac:dyDescent="0.25">
      <c r="A59" s="64"/>
      <c r="B59" s="36" t="s">
        <v>20</v>
      </c>
      <c r="C59" s="38">
        <v>0</v>
      </c>
      <c r="D59" s="38">
        <v>2.5999999999999999E-3</v>
      </c>
      <c r="E59" s="38">
        <v>13.014894</v>
      </c>
      <c r="F59" s="36" t="s">
        <v>20</v>
      </c>
      <c r="G59" s="38">
        <v>0</v>
      </c>
      <c r="H59" s="38">
        <v>2.5999999999999999E-3</v>
      </c>
      <c r="I59" s="38">
        <v>16.800961999999998</v>
      </c>
      <c r="J59" s="36" t="s">
        <v>20</v>
      </c>
      <c r="K59" s="38">
        <v>0</v>
      </c>
      <c r="L59" s="38">
        <v>2.5999999999999999E-3</v>
      </c>
      <c r="M59" s="38">
        <v>13.018148999999999</v>
      </c>
      <c r="N59" s="32" t="s">
        <v>20</v>
      </c>
      <c r="O59" s="32">
        <v>0</v>
      </c>
      <c r="P59" s="32">
        <v>2.5999999999999999E-3</v>
      </c>
      <c r="Q59" s="32">
        <v>6.3901209999999997</v>
      </c>
    </row>
    <row r="60" spans="1:17" x14ac:dyDescent="0.25">
      <c r="A60" s="64"/>
      <c r="B60" s="36" t="s">
        <v>21</v>
      </c>
      <c r="C60" s="38">
        <v>0</v>
      </c>
      <c r="D60" s="38">
        <v>1.2999999999999999E-3</v>
      </c>
      <c r="E60" s="38">
        <v>84.191822000000002</v>
      </c>
      <c r="F60" s="36" t="s">
        <v>21</v>
      </c>
      <c r="G60" s="38">
        <v>0</v>
      </c>
      <c r="H60" s="38">
        <v>1.1999999999999999E-3</v>
      </c>
      <c r="I60" s="38">
        <v>84.395735999999999</v>
      </c>
      <c r="J60" s="36" t="s">
        <v>21</v>
      </c>
      <c r="K60" s="38">
        <v>0</v>
      </c>
      <c r="L60" s="38">
        <v>1.1999999999999999E-3</v>
      </c>
      <c r="M60" s="38">
        <v>83.182005000000004</v>
      </c>
      <c r="N60" s="32" t="s">
        <v>21</v>
      </c>
      <c r="O60" s="32">
        <v>0</v>
      </c>
      <c r="P60" s="32">
        <v>1.1999999999999999E-3</v>
      </c>
      <c r="Q60" s="32">
        <v>86.741585000000001</v>
      </c>
    </row>
    <row r="61" spans="1:17" x14ac:dyDescent="0.25">
      <c r="A61" s="64"/>
      <c r="B61" s="36" t="s">
        <v>22</v>
      </c>
      <c r="C61" s="38">
        <v>0</v>
      </c>
      <c r="D61" s="38">
        <v>7.8870000000000003E-4</v>
      </c>
      <c r="E61" s="38">
        <v>246.222397</v>
      </c>
      <c r="F61" s="36" t="s">
        <v>22</v>
      </c>
      <c r="G61" s="38">
        <v>0</v>
      </c>
      <c r="H61" s="38">
        <v>7.7200000000000001E-4</v>
      </c>
      <c r="I61" s="38">
        <v>195.86794499999999</v>
      </c>
      <c r="J61" s="36" t="s">
        <v>22</v>
      </c>
      <c r="K61" s="38">
        <v>0</v>
      </c>
      <c r="L61" s="51">
        <v>7.6880000000000004E-4</v>
      </c>
      <c r="M61" s="38">
        <v>209.39083099999999</v>
      </c>
      <c r="N61" s="32" t="s">
        <v>22</v>
      </c>
      <c r="O61" s="32">
        <v>0</v>
      </c>
      <c r="P61" s="32">
        <v>7.6909999999999999E-4</v>
      </c>
      <c r="Q61" s="32">
        <v>208.964676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2"/>
      <c r="O62" s="32"/>
      <c r="P62" s="32"/>
      <c r="Q62" s="32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2"/>
      <c r="O63" s="32"/>
      <c r="P63" s="32"/>
      <c r="Q63" s="32"/>
    </row>
    <row r="64" spans="1:17" x14ac:dyDescent="0.25">
      <c r="A64" s="65" t="s">
        <v>24</v>
      </c>
      <c r="B64" s="74" t="s">
        <v>82</v>
      </c>
      <c r="C64" s="74"/>
      <c r="D64" s="74"/>
      <c r="E64" s="74"/>
      <c r="F64" s="74" t="s">
        <v>83</v>
      </c>
      <c r="G64" s="74"/>
      <c r="H64" s="74"/>
      <c r="I64" s="74"/>
      <c r="J64" s="74" t="s">
        <v>84</v>
      </c>
      <c r="K64" s="74"/>
      <c r="L64" s="74"/>
      <c r="M64" s="74"/>
      <c r="N64" s="73" t="s">
        <v>85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2.5710000000000002E-4</v>
      </c>
      <c r="C66" s="39"/>
      <c r="D66" s="39"/>
      <c r="E66" s="38">
        <v>4.0989570000000004</v>
      </c>
      <c r="F66" s="39"/>
      <c r="G66" s="41">
        <v>2.5759999999999997E-4</v>
      </c>
      <c r="H66" s="39"/>
      <c r="I66" s="38">
        <v>4.1377639999999998</v>
      </c>
      <c r="J66" s="41">
        <v>2.7799999999999998E-4</v>
      </c>
      <c r="K66" s="39"/>
      <c r="L66" s="39"/>
      <c r="M66" s="38">
        <v>4.1118459999999999</v>
      </c>
      <c r="N66" s="35">
        <v>2.8380000000000001E-4</v>
      </c>
      <c r="O66" s="33"/>
      <c r="P66" s="33"/>
      <c r="Q66" s="32">
        <v>3.9747979999999998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2.1561789999999998</v>
      </c>
      <c r="I73">
        <f t="shared" ref="I73:I75" si="3">0.05*G18+(1-0.05)*C18</f>
        <v>0</v>
      </c>
      <c r="J73">
        <f t="shared" ref="J73:J75" si="4">0.05*H18+(1-0.05)*D18</f>
        <v>2.5999999999999999E-3</v>
      </c>
      <c r="K73">
        <f t="shared" ref="K73:K75" si="5">I18+E18</f>
        <v>51.128501</v>
      </c>
      <c r="L73">
        <f>0.05*F25+(1-0.05)*B25</f>
        <v>0</v>
      </c>
      <c r="M73">
        <f>I25+E25</f>
        <v>8.628997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0</v>
      </c>
      <c r="V73">
        <f t="shared" ref="V73:V75" si="9">0.1*H18+(1-0.1)*D18</f>
        <v>2.5999999999999999E-3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2.285155</v>
      </c>
      <c r="I74">
        <f t="shared" si="3"/>
        <v>0</v>
      </c>
      <c r="J74">
        <f t="shared" si="4"/>
        <v>1.579E-5</v>
      </c>
      <c r="K74">
        <f t="shared" si="5"/>
        <v>169.75223700000001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0</v>
      </c>
      <c r="V74">
        <f t="shared" si="9"/>
        <v>1.579E-5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1.9432499999999996E-7</v>
      </c>
      <c r="H75">
        <f t="shared" si="2"/>
        <v>2.6195500000000003</v>
      </c>
      <c r="I75">
        <f t="shared" si="3"/>
        <v>0</v>
      </c>
      <c r="J75">
        <f t="shared" si="4"/>
        <v>1.9219999999999996E-7</v>
      </c>
      <c r="K75">
        <f t="shared" si="5"/>
        <v>382.48129700000004</v>
      </c>
      <c r="P75" s="62"/>
      <c r="Q75" t="s">
        <v>39</v>
      </c>
      <c r="R75">
        <f t="shared" si="6"/>
        <v>0</v>
      </c>
      <c r="S75">
        <f t="shared" si="7"/>
        <v>1.9645000000000002E-7</v>
      </c>
      <c r="U75">
        <f t="shared" si="8"/>
        <v>0</v>
      </c>
      <c r="V75">
        <f t="shared" si="9"/>
        <v>1.9220000000000001E-7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0</v>
      </c>
      <c r="J79">
        <f t="shared" ref="J79:J81" si="13">0.2*H18+(1-0.2)*D18</f>
        <v>2.5999999999999999E-3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0</v>
      </c>
      <c r="V79">
        <f t="shared" ref="V79:V81" si="17">0.3*H18+(1-0.3)*D18</f>
        <v>2.5999999999999999E-3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0</v>
      </c>
      <c r="J80">
        <f t="shared" si="13"/>
        <v>1.579E-5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0</v>
      </c>
      <c r="V80">
        <f t="shared" si="17"/>
        <v>1.579E-5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2.0069999999999999E-7</v>
      </c>
      <c r="I81">
        <f t="shared" si="12"/>
        <v>0</v>
      </c>
      <c r="J81">
        <f t="shared" si="13"/>
        <v>1.9219999999999999E-7</v>
      </c>
      <c r="P81" s="62"/>
      <c r="Q81" t="s">
        <v>39</v>
      </c>
      <c r="R81">
        <f t="shared" si="14"/>
        <v>0</v>
      </c>
      <c r="S81">
        <f t="shared" si="15"/>
        <v>2.0494999999999999E-7</v>
      </c>
      <c r="U81">
        <f t="shared" si="16"/>
        <v>0</v>
      </c>
      <c r="V81">
        <f t="shared" si="17"/>
        <v>1.9219999999999999E-7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3.2451849999999998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2.5999999999999999E-3</v>
      </c>
      <c r="K86">
        <f t="shared" ref="K86:K88" si="23">M18+I18+E18</f>
        <v>64.150669999999991</v>
      </c>
      <c r="L86">
        <f>(0.05*(1-0.05)+0.05*(1-0.05))*F25+0.05*0.05*J25+(1-0.05*(1-0.05)-0.05*(1-0.05)-0.05*0.05)*B25</f>
        <v>0</v>
      </c>
      <c r="M86">
        <f>M25+I25+E25</f>
        <v>12.821230999999999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2.6000000000000003E-3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3.4140989999999998</v>
      </c>
      <c r="I87">
        <f t="shared" si="21"/>
        <v>0</v>
      </c>
      <c r="J87">
        <f t="shared" si="22"/>
        <v>1.579E-5</v>
      </c>
      <c r="K87">
        <f t="shared" si="23"/>
        <v>254.70127600000001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0</v>
      </c>
      <c r="V87">
        <f t="shared" si="27"/>
        <v>1.5790000000000003E-5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1.9646725000000002E-7</v>
      </c>
      <c r="H88">
        <f t="shared" si="20"/>
        <v>3.8971789999999999</v>
      </c>
      <c r="I88">
        <f t="shared" si="21"/>
        <v>0</v>
      </c>
      <c r="J88">
        <f t="shared" si="22"/>
        <v>1.9220000000000001E-7</v>
      </c>
      <c r="K88">
        <f t="shared" si="23"/>
        <v>572.34926300000006</v>
      </c>
      <c r="O88" s="66"/>
      <c r="P88" s="62"/>
      <c r="Q88" t="s">
        <v>39</v>
      </c>
      <c r="R88">
        <f t="shared" si="24"/>
        <v>0</v>
      </c>
      <c r="S88">
        <f t="shared" si="25"/>
        <v>2.0076900000000002E-7</v>
      </c>
      <c r="U88">
        <f t="shared" si="26"/>
        <v>0</v>
      </c>
      <c r="V88">
        <f t="shared" si="27"/>
        <v>1.9220000000000001E-7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2.5999999999999999E-3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2.5999999999999999E-3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0</v>
      </c>
      <c r="J93">
        <f t="shared" si="31"/>
        <v>1.579E-5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0</v>
      </c>
      <c r="V93">
        <f t="shared" si="35"/>
        <v>1.579E-5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2.0947600000000002E-7</v>
      </c>
      <c r="I94">
        <f t="shared" si="30"/>
        <v>0</v>
      </c>
      <c r="J94">
        <f t="shared" si="31"/>
        <v>1.9219999999999999E-7</v>
      </c>
      <c r="O94" s="66"/>
      <c r="P94" s="62"/>
      <c r="Q94" t="s">
        <v>39</v>
      </c>
      <c r="R94">
        <f t="shared" si="32"/>
        <v>0</v>
      </c>
      <c r="S94">
        <f t="shared" si="33"/>
        <v>2.1832100000000001E-7</v>
      </c>
      <c r="U94">
        <f t="shared" si="34"/>
        <v>0</v>
      </c>
      <c r="V94">
        <f t="shared" si="35"/>
        <v>1.9219999999999999E-7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4.376335000000001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2.5999999999999994E-3</v>
      </c>
      <c r="K99">
        <f t="shared" ref="K99:K101" si="41">Q18+M18+E18+I18</f>
        <v>69.491512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17.232982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2.5999999999999999E-3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4.6010059999999999</v>
      </c>
      <c r="I100">
        <f t="shared" si="39"/>
        <v>0</v>
      </c>
      <c r="J100">
        <f t="shared" si="40"/>
        <v>1.5789999999999996E-5</v>
      </c>
      <c r="K100">
        <f t="shared" si="41"/>
        <v>342.91983100000004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0</v>
      </c>
      <c r="V100">
        <f t="shared" si="45"/>
        <v>1.579E-5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1.9862641249999996E-7</v>
      </c>
      <c r="H101">
        <f t="shared" si="38"/>
        <v>5.2466989999999996</v>
      </c>
      <c r="I101">
        <f t="shared" si="39"/>
        <v>0</v>
      </c>
      <c r="J101">
        <f t="shared" si="40"/>
        <v>1.9219999999999996E-7</v>
      </c>
      <c r="K101">
        <f t="shared" si="41"/>
        <v>775.92404499999998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2.0515429999999999E-7</v>
      </c>
      <c r="U101">
        <f t="shared" si="44"/>
        <v>0</v>
      </c>
      <c r="V101">
        <f t="shared" si="45"/>
        <v>1.9219999999999999E-7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2.5999999999999999E-3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2.5999999999999999E-3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0</v>
      </c>
      <c r="J106">
        <f t="shared" si="49"/>
        <v>1.579E-5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0</v>
      </c>
      <c r="V106">
        <f t="shared" si="53"/>
        <v>1.579E-5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2.1850639999999998E-7</v>
      </c>
      <c r="I107">
        <f t="shared" si="48"/>
        <v>0</v>
      </c>
      <c r="J107">
        <f t="shared" si="49"/>
        <v>1.9219999999999999E-7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2.3224010000000001E-7</v>
      </c>
      <c r="U107">
        <f t="shared" si="52"/>
        <v>0</v>
      </c>
      <c r="V107">
        <f t="shared" si="53"/>
        <v>1.9220000000000001E-7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2.1304879999999997</v>
      </c>
      <c r="I112">
        <f t="shared" ref="I112:I114" si="57">0.05*Y18+(1-0.05)*U18</f>
        <v>0</v>
      </c>
      <c r="J112">
        <f t="shared" ref="J112:J114" si="58">0.05*Z18+(1-0.05)*V18</f>
        <v>2.5999999999999999E-3</v>
      </c>
      <c r="K112">
        <f t="shared" ref="K112:K114" si="59">AA18+W18</f>
        <v>50.884321</v>
      </c>
      <c r="L112">
        <f>0.05*X25+(1-0.05)*T25</f>
        <v>0</v>
      </c>
      <c r="M112">
        <f>AA25+W25</f>
        <v>8.2972579999999994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0</v>
      </c>
      <c r="V112">
        <f t="shared" ref="V112:V114" si="63">0.1*Z18+(1-0.1)*V18</f>
        <v>2.5999999999999999E-3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2.2856429999999999</v>
      </c>
      <c r="I113">
        <f t="shared" si="57"/>
        <v>0</v>
      </c>
      <c r="J113">
        <f t="shared" si="58"/>
        <v>6.4850000000000004E-5</v>
      </c>
      <c r="K113">
        <f t="shared" si="59"/>
        <v>167.96641799999998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0</v>
      </c>
      <c r="V113">
        <f t="shared" si="63"/>
        <v>6.4850000000000004E-5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4.9160999999999994E-6</v>
      </c>
      <c r="H114">
        <f t="shared" si="56"/>
        <v>2.6164519999999998</v>
      </c>
      <c r="I114">
        <f t="shared" si="57"/>
        <v>0</v>
      </c>
      <c r="J114">
        <f t="shared" si="58"/>
        <v>4.879999999999999E-6</v>
      </c>
      <c r="K114">
        <f t="shared" si="59"/>
        <v>393.71288700000002</v>
      </c>
      <c r="P114" s="62"/>
      <c r="Q114" t="s">
        <v>39</v>
      </c>
      <c r="R114">
        <f t="shared" si="60"/>
        <v>0</v>
      </c>
      <c r="S114">
        <f t="shared" si="61"/>
        <v>4.9521999999999998E-6</v>
      </c>
      <c r="U114">
        <f t="shared" si="62"/>
        <v>0</v>
      </c>
      <c r="V114">
        <f t="shared" si="63"/>
        <v>4.8799999999999999E-6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0</v>
      </c>
      <c r="J118">
        <f t="shared" ref="J118:J120" si="67">0.2*Z18+(1-0.2)*V18</f>
        <v>2.5999999999999999E-3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0</v>
      </c>
      <c r="V118">
        <f t="shared" ref="V118:V120" si="71">0.3*Z18+(1-0.3)*V18</f>
        <v>2.5999999999999999E-3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0</v>
      </c>
      <c r="J119">
        <f t="shared" si="67"/>
        <v>6.4850000000000004E-5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0</v>
      </c>
      <c r="V119">
        <f t="shared" si="71"/>
        <v>6.4850000000000004E-5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5.0244000000000005E-6</v>
      </c>
      <c r="I120">
        <f t="shared" si="66"/>
        <v>0</v>
      </c>
      <c r="J120">
        <f t="shared" si="67"/>
        <v>4.8800000000000007E-6</v>
      </c>
      <c r="P120" s="62"/>
      <c r="Q120" t="s">
        <v>39</v>
      </c>
      <c r="R120">
        <f t="shared" si="68"/>
        <v>0</v>
      </c>
      <c r="S120">
        <f t="shared" si="69"/>
        <v>5.0965999999999996E-6</v>
      </c>
      <c r="U120">
        <f t="shared" si="70"/>
        <v>0</v>
      </c>
      <c r="V120">
        <f t="shared" si="71"/>
        <v>4.879999999999999E-6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3.2186490000000001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2.5999999999999999E-3</v>
      </c>
      <c r="K125">
        <f t="shared" ref="K125:K127" si="77">AE18+AA18+W18</f>
        <v>63.861311000000001</v>
      </c>
      <c r="L125">
        <f>(0.05*(1-0.05)+0.05*(1-0.05))*X25+0.05*0.05*AB25+(1-0.05*(1-0.05)-0.05*(1-0.05)-0.05*0.05)*T25</f>
        <v>0</v>
      </c>
      <c r="M125">
        <f>AE25+AA25+W25</f>
        <v>12.427800000000001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2.6000000000000003E-3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3.4184650000000003</v>
      </c>
      <c r="I126">
        <f t="shared" si="75"/>
        <v>0</v>
      </c>
      <c r="J126">
        <f t="shared" si="76"/>
        <v>6.4850000000000004E-5</v>
      </c>
      <c r="K126">
        <f t="shared" si="77"/>
        <v>252.17126399999998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0</v>
      </c>
      <c r="V126">
        <f t="shared" si="81"/>
        <v>6.4850000000000004E-5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4.9485899999999997E-6</v>
      </c>
      <c r="H127">
        <f t="shared" si="74"/>
        <v>3.8962899999999996</v>
      </c>
      <c r="I127">
        <f t="shared" si="75"/>
        <v>0</v>
      </c>
      <c r="J127">
        <f t="shared" si="76"/>
        <v>4.8799999999999999E-6</v>
      </c>
      <c r="K127">
        <f t="shared" si="77"/>
        <v>601.42884900000001</v>
      </c>
      <c r="O127" s="66"/>
      <c r="P127" s="62"/>
      <c r="Q127" t="s">
        <v>39</v>
      </c>
      <c r="R127">
        <f t="shared" si="78"/>
        <v>0</v>
      </c>
      <c r="S127">
        <f t="shared" si="79"/>
        <v>5.0099600000000009E-6</v>
      </c>
      <c r="U127">
        <f t="shared" si="80"/>
        <v>0</v>
      </c>
      <c r="V127">
        <f t="shared" si="81"/>
        <v>4.8800000000000007E-6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2.5999999999999999E-3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2.5999999999999999E-3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0</v>
      </c>
      <c r="J132">
        <f t="shared" si="85"/>
        <v>6.4850000000000004E-5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0</v>
      </c>
      <c r="V132">
        <f t="shared" si="89"/>
        <v>6.4850000000000004E-5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5.1110400000000001E-6</v>
      </c>
      <c r="I133">
        <f t="shared" si="84"/>
        <v>0</v>
      </c>
      <c r="J133">
        <f t="shared" si="85"/>
        <v>4.8799999999999999E-6</v>
      </c>
      <c r="O133" s="66"/>
      <c r="P133" s="62"/>
      <c r="Q133" t="s">
        <v>39</v>
      </c>
      <c r="R133">
        <f t="shared" si="86"/>
        <v>0</v>
      </c>
      <c r="S133">
        <f t="shared" si="87"/>
        <v>5.1832400000000009E-6</v>
      </c>
      <c r="U133">
        <f t="shared" si="88"/>
        <v>0</v>
      </c>
      <c r="V133">
        <f t="shared" si="89"/>
        <v>4.8800000000000007E-6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4.3473119999999996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2.5999999999999994E-3</v>
      </c>
      <c r="K138">
        <f t="shared" ref="K138:K140" si="95">AI18+AE18+AA18+W18</f>
        <v>71.759309000000002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16.705611999999999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2.5999999999999999E-3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4.5959729999999999</v>
      </c>
      <c r="I139">
        <f t="shared" si="93"/>
        <v>0</v>
      </c>
      <c r="J139">
        <f t="shared" si="94"/>
        <v>6.4849999999999991E-5</v>
      </c>
      <c r="K139">
        <f t="shared" si="95"/>
        <v>340.22845400000006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0</v>
      </c>
      <c r="V139">
        <f t="shared" si="99"/>
        <v>6.4850000000000004E-5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4.9777407499999996E-6</v>
      </c>
      <c r="H140">
        <f t="shared" si="92"/>
        <v>5.2432699999999999</v>
      </c>
      <c r="I140">
        <f t="shared" si="93"/>
        <v>0</v>
      </c>
      <c r="J140">
        <f t="shared" si="94"/>
        <v>4.879999999999999E-6</v>
      </c>
      <c r="K140">
        <f t="shared" si="95"/>
        <v>821.768103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5.0554459999999999E-6</v>
      </c>
      <c r="U140">
        <f t="shared" si="98"/>
        <v>0</v>
      </c>
      <c r="V140">
        <f t="shared" si="99"/>
        <v>4.8799999999999999E-6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2.5999999999999999E-3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2.5999999999999999E-3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0</v>
      </c>
      <c r="J145">
        <f t="shared" si="103"/>
        <v>6.4850000000000004E-5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0</v>
      </c>
      <c r="V145">
        <f t="shared" si="107"/>
        <v>6.4850000000000004E-5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5.157248E-6</v>
      </c>
      <c r="I146">
        <f t="shared" si="102"/>
        <v>0</v>
      </c>
      <c r="J146">
        <f t="shared" si="103"/>
        <v>4.8799999999999999E-6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5.1984019999999997E-6</v>
      </c>
      <c r="U146">
        <f t="shared" si="106"/>
        <v>0</v>
      </c>
      <c r="V146">
        <f t="shared" si="107"/>
        <v>4.8799999999999999E-6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2.1601299999999997</v>
      </c>
      <c r="I151">
        <f t="shared" ref="I151:I153" si="111">0.05*G39+(1-0.05)*C39</f>
        <v>0</v>
      </c>
      <c r="J151">
        <f t="shared" ref="J151:J153" si="112">0.05*H39+(1-0.05)*D39</f>
        <v>2.5999999999999999E-3</v>
      </c>
      <c r="K151">
        <f t="shared" ref="K151:K153" si="113">I39+E39</f>
        <v>50.810530999999997</v>
      </c>
      <c r="L151">
        <f>0.05*F46+(1-0.05)*B46</f>
        <v>1.9499999999999999E-7</v>
      </c>
      <c r="M151">
        <f>I46+E46</f>
        <v>8.255434000000001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0</v>
      </c>
      <c r="V151">
        <f t="shared" ref="V151:V153" si="117">0.1*H39+(1-0.1)*D39</f>
        <v>2.5999999999999999E-3</v>
      </c>
      <c r="X151">
        <f>0.1*F46+(1-0.1)*B46</f>
        <v>1.9000000000000001E-7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2.2606770000000003</v>
      </c>
      <c r="I152">
        <f t="shared" si="111"/>
        <v>0</v>
      </c>
      <c r="J152">
        <f t="shared" si="112"/>
        <v>1.964E-4</v>
      </c>
      <c r="K152">
        <f t="shared" si="113"/>
        <v>167.94110799999999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0</v>
      </c>
      <c r="V152">
        <f t="shared" si="117"/>
        <v>1.964E-4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4.0899999999999991E-5</v>
      </c>
      <c r="H153">
        <f t="shared" si="110"/>
        <v>2.575701</v>
      </c>
      <c r="I153">
        <f t="shared" si="111"/>
        <v>0</v>
      </c>
      <c r="J153">
        <f t="shared" si="112"/>
        <v>4.0899999999999991E-5</v>
      </c>
      <c r="K153">
        <f t="shared" si="113"/>
        <v>388.70534499999997</v>
      </c>
      <c r="P153" s="62"/>
      <c r="Q153" t="s">
        <v>39</v>
      </c>
      <c r="R153">
        <f t="shared" si="114"/>
        <v>0</v>
      </c>
      <c r="S153">
        <f t="shared" si="115"/>
        <v>4.0900000000000005E-5</v>
      </c>
      <c r="U153">
        <f t="shared" si="116"/>
        <v>0</v>
      </c>
      <c r="V153">
        <f t="shared" si="117"/>
        <v>4.0900000000000005E-5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0</v>
      </c>
      <c r="J157">
        <f t="shared" ref="J157:J159" si="121">0.2*H39+(1-0.2)*D39</f>
        <v>2.5999999999999999E-3</v>
      </c>
      <c r="L157">
        <f>0.2*F46+(1-0.2)*B46</f>
        <v>1.8E-7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0</v>
      </c>
      <c r="V157">
        <f t="shared" ref="V157:V159" si="125">0.3*H39+(1-0.3)*D39</f>
        <v>2.5999999999999999E-3</v>
      </c>
      <c r="X157">
        <f>0.3*F46+(1-0.3)*B46</f>
        <v>1.6999999999999999E-7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0</v>
      </c>
      <c r="J158">
        <f t="shared" si="121"/>
        <v>1.964E-4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0</v>
      </c>
      <c r="V158">
        <f t="shared" si="125"/>
        <v>1.964E-4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4.0899999999999998E-5</v>
      </c>
      <c r="I159">
        <f t="shared" si="120"/>
        <v>0</v>
      </c>
      <c r="J159">
        <f t="shared" si="121"/>
        <v>4.0899999999999998E-5</v>
      </c>
      <c r="P159" s="62"/>
      <c r="Q159" t="s">
        <v>39</v>
      </c>
      <c r="R159">
        <f t="shared" si="122"/>
        <v>0</v>
      </c>
      <c r="S159">
        <f t="shared" si="123"/>
        <v>4.0899999999999991E-5</v>
      </c>
      <c r="U159">
        <f t="shared" si="124"/>
        <v>0</v>
      </c>
      <c r="V159">
        <f t="shared" si="125"/>
        <v>4.0899999999999991E-5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3.2177729999999998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2.5999999999999999E-3</v>
      </c>
      <c r="K164">
        <f>M39+I39+E39</f>
        <v>63.799866000000002</v>
      </c>
      <c r="L164">
        <f>(0.05*(1-0.05)+0.05*(1-0.05))*F46+0.05*0.05*J46+(1-0.05*(1-0.05)-0.05*(1-0.05)-0.05*0.05)*B46</f>
        <v>1.9050000000000002E-7</v>
      </c>
      <c r="M164">
        <f>M46+I46+E46</f>
        <v>12.398843000000001</v>
      </c>
      <c r="O164" s="66" t="s">
        <v>43</v>
      </c>
      <c r="P164" s="62" t="s">
        <v>37</v>
      </c>
      <c r="Q164" t="s">
        <v>36</v>
      </c>
      <c r="R164">
        <f t="shared" ref="R164:R166" si="131">(0.1*0.9+0.1*0.9)*G32+0.1*0.1*K32+(1-0.1*0.9-0.1*0.9-0.1*0.1)*C32</f>
        <v>0</v>
      </c>
      <c r="S164">
        <f t="shared" ref="S164:S166" si="132">(0.1*0.9+0.1*0.9)*H32+0.1*0.1*L32+(1-0.1*0.9-0.1*0.9-0.1*0.1)*D32</f>
        <v>2.6000000000000003E-3</v>
      </c>
      <c r="U164">
        <f t="shared" ref="U164:U166" si="133">(0.1*0.9+0.1*0.9)*G39+0.1*0.1*K39+(1-0.1*0.9-0.1*0.9-0.1*0.1)*C39</f>
        <v>0</v>
      </c>
      <c r="V164">
        <f t="shared" ref="V164:V166" si="134">(0.1*0.9+0.1*0.9)*H39+0.1*0.1*L39+(1-0.1*0.9-0.1*0.9-0.1*0.1)*D39</f>
        <v>2.6000000000000003E-3</v>
      </c>
      <c r="X164">
        <f>(0.1*0.9+0.1*0.9)*F46+0.1*0.1*J46+(1-0.1*0.9-0.1*0.9-0.1*0.1)*B46</f>
        <v>1.8199999999999999E-7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3.388865</v>
      </c>
      <c r="I165">
        <f t="shared" si="129"/>
        <v>0</v>
      </c>
      <c r="J165">
        <f t="shared" si="130"/>
        <v>1.964E-4</v>
      </c>
      <c r="K165">
        <f t="shared" ref="K165:K166" si="135">M40+I40+E40</f>
        <v>252.36503199999999</v>
      </c>
      <c r="O165" s="66"/>
      <c r="P165" s="62"/>
      <c r="Q165" t="s">
        <v>38</v>
      </c>
      <c r="R165">
        <f t="shared" si="131"/>
        <v>0</v>
      </c>
      <c r="S165">
        <f t="shared" si="132"/>
        <v>1.964E-4</v>
      </c>
      <c r="U165">
        <f t="shared" si="133"/>
        <v>0</v>
      </c>
      <c r="V165">
        <f t="shared" si="134"/>
        <v>1.964E-4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4.0899999999999998E-5</v>
      </c>
      <c r="H166">
        <f t="shared" si="128"/>
        <v>3.829313</v>
      </c>
      <c r="I166">
        <f t="shared" si="129"/>
        <v>0</v>
      </c>
      <c r="J166">
        <f t="shared" si="130"/>
        <v>4.0899999999999998E-5</v>
      </c>
      <c r="K166">
        <f t="shared" si="135"/>
        <v>591.41763700000001</v>
      </c>
      <c r="O166" s="66"/>
      <c r="P166" s="62"/>
      <c r="Q166" t="s">
        <v>39</v>
      </c>
      <c r="R166">
        <f t="shared" si="131"/>
        <v>0</v>
      </c>
      <c r="S166">
        <f t="shared" si="132"/>
        <v>4.0900000000000005E-5</v>
      </c>
      <c r="U166">
        <f t="shared" si="133"/>
        <v>0</v>
      </c>
      <c r="V166">
        <f t="shared" si="134"/>
        <v>4.0900000000000005E-5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2.5999999999999999E-3</v>
      </c>
      <c r="L170">
        <f>(0.2*0.8+0.2*0.8)*F46+0.2*0.2*J46+(1-0.2*0.8-0.2*0.8-0.2*0.2)*B46</f>
        <v>1.6799999999999997E-7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2.5999999999999999E-3</v>
      </c>
      <c r="X170">
        <f>(0.3*0.7+0.3*0.7)*F46+0.3*0.3*J46+(1-0.3*0.7-0.3*0.7-0.3*0.3)*B46</f>
        <v>1.5800000000000001E-7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0</v>
      </c>
      <c r="J171">
        <f t="shared" si="139"/>
        <v>1.964E-4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0</v>
      </c>
      <c r="V171">
        <f t="shared" si="143"/>
        <v>1.964E-4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4.0899999999999998E-5</v>
      </c>
      <c r="I172">
        <f t="shared" si="138"/>
        <v>0</v>
      </c>
      <c r="J172">
        <f t="shared" si="139"/>
        <v>4.0899999999999998E-5</v>
      </c>
      <c r="O172" s="66"/>
      <c r="P172" s="62"/>
      <c r="Q172" t="s">
        <v>39</v>
      </c>
      <c r="R172">
        <f t="shared" si="140"/>
        <v>0</v>
      </c>
      <c r="S172">
        <f t="shared" si="141"/>
        <v>4.0900000000000005E-5</v>
      </c>
      <c r="U172">
        <f t="shared" si="142"/>
        <v>0</v>
      </c>
      <c r="V172">
        <f t="shared" si="143"/>
        <v>4.0900000000000005E-5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4.3451420000000009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2.5999999999999994E-3</v>
      </c>
      <c r="K177">
        <f t="shared" ref="K177:K179" si="149">Q39+M39+I39+E39</f>
        <v>69.585042000000001</v>
      </c>
      <c r="L177">
        <f>3*0.05*(1-0.05)*(1-0.05)*F46+3*0.05*0.05*(1-0.05)*J46+0.05*0.05*0.05*N46+(1-3*0.05*(1-0.05)*(1-0.05)-3*0.05*0.05*(1-0.05)-0.05*0.05*0.05)*B46</f>
        <v>1.8647499999999995E-7</v>
      </c>
      <c r="M177">
        <f>Q46+M46+I46+E46</f>
        <v>16.719597999999998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2.5999999999999999E-3</v>
      </c>
      <c r="X177">
        <f>3*0.1*(1-0.1)*(1-0.1)*F46+3*0.1*0.1*(1-0.1)*J46+0.1*0.1*0.1*N46+(1-3*0.1*(1-0.1)*(1-0.1)-3*0.1*0.1*(1-0.1)-0.1*0.1*0.1)*B46</f>
        <v>1.7579999999999997E-7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4.5851630000000005</v>
      </c>
      <c r="I178">
        <f t="shared" si="147"/>
        <v>0</v>
      </c>
      <c r="J178">
        <f t="shared" si="148"/>
        <v>1.964E-4</v>
      </c>
      <c r="K178">
        <f t="shared" si="149"/>
        <v>341.30659799999995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0</v>
      </c>
      <c r="V178">
        <f t="shared" si="153"/>
        <v>1.964E-4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4.0899999999999991E-5</v>
      </c>
      <c r="H179">
        <f t="shared" si="146"/>
        <v>5.1699080000000004</v>
      </c>
      <c r="I179">
        <f t="shared" si="147"/>
        <v>0</v>
      </c>
      <c r="J179">
        <f t="shared" si="148"/>
        <v>4.0899999999999991E-5</v>
      </c>
      <c r="K179">
        <f t="shared" si="149"/>
        <v>804.44975899999997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4.0899999999999998E-5</v>
      </c>
      <c r="U179">
        <f t="shared" si="152"/>
        <v>0</v>
      </c>
      <c r="V179">
        <f t="shared" si="153"/>
        <v>4.0899999999999998E-5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2.5999999999999999E-3</v>
      </c>
      <c r="L183">
        <f>3*0.2*(1-0.2)*(1-0.2)*F46+3*0.2*0.2*(1-0.2)*J46+0.2*0.2*0.2*N46+(1-3*0.2*(1-0.2)*(1-0.2)-3*0.2*0.2*(1-0.2)-0.2*0.2*0.2)*B46</f>
        <v>1.6239999999999997E-7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2.5999999999999999E-3</v>
      </c>
      <c r="X183">
        <f>3*0.3*(1-0.3)*(1-0.3)*F46+3*0.3*0.3*(1-0.3)*J46+0.3*0.3*0.3*N46+(1-3*0.3*(1-0.3)*(1-0.3)-3*0.3*0.3*(1-0.3)-0.3*0.3*0.3)*B46</f>
        <v>1.586E-7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0</v>
      </c>
      <c r="J184">
        <f t="shared" si="157"/>
        <v>1.964E-4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0</v>
      </c>
      <c r="V184">
        <f t="shared" si="161"/>
        <v>1.9640000000000003E-4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4.0899999999999991E-5</v>
      </c>
      <c r="I185">
        <f t="shared" si="156"/>
        <v>0</v>
      </c>
      <c r="J185">
        <f t="shared" si="157"/>
        <v>4.0899999999999991E-5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4.0899999999999998E-5</v>
      </c>
      <c r="U185">
        <f t="shared" si="160"/>
        <v>0</v>
      </c>
      <c r="V185">
        <f t="shared" si="161"/>
        <v>4.0899999999999998E-5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2.1419420000000002</v>
      </c>
      <c r="I190">
        <f t="shared" ref="I190:I192" si="165">0.05*Y39+(1-0.05)*U39</f>
        <v>0</v>
      </c>
      <c r="J190">
        <f t="shared" ref="J190:J192" si="166">0.05*Z39+(1-0.05)*V39</f>
        <v>2.5999999999999999E-3</v>
      </c>
      <c r="K190">
        <f t="shared" ref="K190:K192" si="167">AA39+W39</f>
        <v>51.562634000000003</v>
      </c>
      <c r="L190">
        <f>0.05*X46+(1-0.05)*T46</f>
        <v>8.6399999999999986E-6</v>
      </c>
      <c r="M190">
        <f>AA46+W46</f>
        <v>8.2426929999999992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0</v>
      </c>
      <c r="V190">
        <f t="shared" ref="V190:V192" si="171">0.1*Z39+(1-0.1)*V39</f>
        <v>2.5999999999999999E-3</v>
      </c>
      <c r="X190">
        <f>0.1*X46+(1-0.1)*T46</f>
        <v>8.8799999999999997E-6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2.285669</v>
      </c>
      <c r="I191">
        <f t="shared" si="165"/>
        <v>0</v>
      </c>
      <c r="J191">
        <f t="shared" si="166"/>
        <v>5.0279999999999997E-4</v>
      </c>
      <c r="K191">
        <f t="shared" si="167"/>
        <v>169.03472199999999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0</v>
      </c>
      <c r="V191">
        <f t="shared" si="171"/>
        <v>5.0279999999999997E-4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1.8190000000000003E-4</v>
      </c>
      <c r="H192">
        <f t="shared" si="164"/>
        <v>2.538599</v>
      </c>
      <c r="I192">
        <f t="shared" si="165"/>
        <v>0</v>
      </c>
      <c r="J192">
        <f t="shared" si="166"/>
        <v>1.8238000000000003E-4</v>
      </c>
      <c r="K192">
        <f t="shared" si="167"/>
        <v>395.04316300000005</v>
      </c>
      <c r="P192" s="62"/>
      <c r="Q192" t="s">
        <v>39</v>
      </c>
      <c r="R192">
        <f t="shared" si="168"/>
        <v>0</v>
      </c>
      <c r="S192">
        <f t="shared" si="169"/>
        <v>1.8260000000000002E-4</v>
      </c>
      <c r="U192">
        <f t="shared" si="170"/>
        <v>0</v>
      </c>
      <c r="V192">
        <f t="shared" si="171"/>
        <v>1.8246000000000001E-4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0</v>
      </c>
      <c r="J196">
        <f t="shared" ref="J196:J198" si="175">0.2*Z39+(1-0.2)*V39</f>
        <v>2.5999999999999999E-3</v>
      </c>
      <c r="L196">
        <f>0.2*X46+(1-0.2)*T46</f>
        <v>9.3600000000000002E-6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0</v>
      </c>
      <c r="V196">
        <f t="shared" ref="V196:V198" si="179">0.3*Z39+(1-0.3)*V39</f>
        <v>2.5999999999999999E-3</v>
      </c>
      <c r="X196">
        <f>0.3*X46+(1-0.3)*T46</f>
        <v>9.839999999999999E-6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0</v>
      </c>
      <c r="J197">
        <f t="shared" si="175"/>
        <v>5.0279999999999997E-4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0</v>
      </c>
      <c r="V197">
        <f t="shared" si="179"/>
        <v>5.0279999999999997E-4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1.8400000000000003E-4</v>
      </c>
      <c r="I198">
        <f t="shared" si="174"/>
        <v>0</v>
      </c>
      <c r="J198">
        <f t="shared" si="175"/>
        <v>1.8262000000000004E-4</v>
      </c>
      <c r="P198" s="62"/>
      <c r="Q198" t="s">
        <v>39</v>
      </c>
      <c r="R198">
        <f t="shared" si="176"/>
        <v>0</v>
      </c>
      <c r="S198">
        <f t="shared" si="177"/>
        <v>1.8540000000000001E-4</v>
      </c>
      <c r="U198">
        <f t="shared" si="178"/>
        <v>0</v>
      </c>
      <c r="V198">
        <f t="shared" si="179"/>
        <v>1.8278000000000001E-4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3.2273230000000002</v>
      </c>
      <c r="I203">
        <f t="shared" ref="I203:I205" si="183">(0.05*(1-0.05)+0.05*(1-0.05))*Y39+0.05*0.05*AC39+(1-0.05*(1-0.05)-0.05*(1-0.05)-0.05*0.05)*U39</f>
        <v>0</v>
      </c>
      <c r="J203">
        <f>(0.05*(1-0.05)+0.05*(1-0.05))*Z39+0.05*0.05*AD39+(1-0.05*(1-0.05)-0.05*(1-0.05)-0.05*0.05)*V39</f>
        <v>2.5999999999999999E-3</v>
      </c>
      <c r="K203">
        <f>AE39+AA39+W39</f>
        <v>64.577528000000001</v>
      </c>
      <c r="L203">
        <f>(0.05*(1-0.05)+0.05*(1-0.05))*X46+0.05*0.05*AB46+(1-0.05*(1-0.05)-0.05*(1-0.05)-0.05*0.05)*T46</f>
        <v>8.8632500000000002E-6</v>
      </c>
      <c r="M203">
        <f>AE46+AA46+W46</f>
        <v>12.423714</v>
      </c>
      <c r="O203" s="66" t="s">
        <v>43</v>
      </c>
      <c r="P203" s="62" t="s">
        <v>37</v>
      </c>
      <c r="Q203" t="s">
        <v>36</v>
      </c>
      <c r="R203">
        <f t="shared" ref="R203:R205" si="184">(0.1*0.9+0.1*0.9)*Y32+0.1*0.1*AC32+(1-0.1*0.9-0.1*0.9-0.1*0.1)*U32</f>
        <v>0</v>
      </c>
      <c r="S203">
        <f t="shared" ref="S203:S205" si="185">(0.1*0.9+0.1*0.9)*Z32+0.1*0.1*AD32+(1-0.1*0.9-0.1*0.9-0.1*0.1)*V32</f>
        <v>2.6000000000000003E-3</v>
      </c>
      <c r="U203">
        <f t="shared" ref="U203:U205" si="186">(0.1*0.9+0.1*0.9)*Y39+0.1*0.1*AC39+(1-0.1*0.9-0.1*0.9-0.1*0.1)*U39</f>
        <v>0</v>
      </c>
      <c r="V203">
        <f t="shared" ref="V203:V205" si="187">(0.1*0.9+0.1*0.9)*Z39+0.1*0.1*AD39+(1-0.1*0.9-0.1*0.9-0.1*0.1)*V39</f>
        <v>2.6000000000000003E-3</v>
      </c>
      <c r="X203">
        <f>(0.1*0.9+0.1*0.9)*X46+0.1*0.1*AB46+(1-0.1*0.9-0.1*0.9-0.1*0.1)*T46</f>
        <v>9.2930000000000006E-6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3.4093650000000002</v>
      </c>
      <c r="I204">
        <f t="shared" si="183"/>
        <v>0</v>
      </c>
      <c r="J204">
        <f t="shared" ref="J204:J205" si="188">(0.05*(1-0.05)+0.05*(1-0.05))*Z40+0.05*0.05*AD40+(1-0.05*(1-0.05)-0.05*(1-0.05)-0.05*0.05)*V40</f>
        <v>5.0279999999999997E-4</v>
      </c>
      <c r="K204">
        <f t="shared" ref="K204:K205" si="189">AE40+AA40+W40</f>
        <v>253.22654399999999</v>
      </c>
      <c r="O204" s="66"/>
      <c r="P204" s="62"/>
      <c r="Q204" t="s">
        <v>38</v>
      </c>
      <c r="R204">
        <f t="shared" si="184"/>
        <v>0</v>
      </c>
      <c r="S204">
        <f t="shared" si="185"/>
        <v>5.0280000000000008E-4</v>
      </c>
      <c r="U204">
        <f t="shared" si="186"/>
        <v>0</v>
      </c>
      <c r="V204">
        <f t="shared" si="187"/>
        <v>5.0280000000000008E-4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1.8258850000000003E-4</v>
      </c>
      <c r="H205">
        <f t="shared" si="182"/>
        <v>3.7612030000000001</v>
      </c>
      <c r="I205">
        <f t="shared" si="183"/>
        <v>0</v>
      </c>
      <c r="J205">
        <f t="shared" si="188"/>
        <v>1.8246400000000002E-4</v>
      </c>
      <c r="K205">
        <f t="shared" si="189"/>
        <v>588.06934700000011</v>
      </c>
      <c r="O205" s="66"/>
      <c r="P205" s="62"/>
      <c r="Q205" t="s">
        <v>39</v>
      </c>
      <c r="R205">
        <f t="shared" si="184"/>
        <v>0</v>
      </c>
      <c r="S205">
        <f t="shared" si="185"/>
        <v>1.8395400000000001E-4</v>
      </c>
      <c r="U205">
        <f t="shared" si="186"/>
        <v>0</v>
      </c>
      <c r="V205">
        <f t="shared" si="187"/>
        <v>1.8263600000000002E-4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2.5999999999999999E-3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2.5999999999999999E-3</v>
      </c>
      <c r="L209">
        <f>(0.2*0.8+0.2*0.8)*X46+0.2*0.2*AB46+(1-0.2*0.8-0.2*0.8-0.2*0.2)*T46</f>
        <v>1.0052000000000001E-5</v>
      </c>
      <c r="O209" s="66" t="s">
        <v>45</v>
      </c>
      <c r="P209" s="62" t="s">
        <v>41</v>
      </c>
      <c r="Q209" t="s">
        <v>36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2.5999999999999999E-3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2.5999999999999999E-3</v>
      </c>
      <c r="X209">
        <f>(0.3*0.7+0.3*0.7)*X46+0.3*0.3*AB46+(1-0.3*0.7-0.3*0.7-0.3*0.3)*T46</f>
        <v>1.0677E-5</v>
      </c>
    </row>
    <row r="210" spans="1:25" x14ac:dyDescent="0.25">
      <c r="B210" s="63"/>
      <c r="C210" s="66"/>
      <c r="D210" s="62"/>
      <c r="E210" t="s">
        <v>38</v>
      </c>
      <c r="F210">
        <f t="shared" si="190"/>
        <v>0</v>
      </c>
      <c r="G210">
        <f t="shared" si="191"/>
        <v>5.0279999999999997E-4</v>
      </c>
      <c r="I210">
        <f t="shared" si="192"/>
        <v>0</v>
      </c>
      <c r="J210">
        <f t="shared" si="193"/>
        <v>5.0279999999999997E-4</v>
      </c>
      <c r="O210" s="66"/>
      <c r="P210" s="62"/>
      <c r="Q210" t="s">
        <v>38</v>
      </c>
      <c r="R210">
        <f t="shared" si="194"/>
        <v>0</v>
      </c>
      <c r="S210">
        <f t="shared" si="195"/>
        <v>5.0279999999999997E-4</v>
      </c>
      <c r="U210">
        <f t="shared" si="196"/>
        <v>0</v>
      </c>
      <c r="V210">
        <f t="shared" si="197"/>
        <v>5.0279999999999997E-4</v>
      </c>
    </row>
    <row r="211" spans="1:25" x14ac:dyDescent="0.25">
      <c r="B211" s="63"/>
      <c r="C211" s="66"/>
      <c r="D211" s="62"/>
      <c r="E211" t="s">
        <v>39</v>
      </c>
      <c r="F211">
        <f t="shared" si="190"/>
        <v>0</v>
      </c>
      <c r="G211">
        <f t="shared" si="191"/>
        <v>1.8661600000000002E-4</v>
      </c>
      <c r="I211">
        <f t="shared" si="192"/>
        <v>0</v>
      </c>
      <c r="J211">
        <f t="shared" si="193"/>
        <v>1.8300400000000001E-4</v>
      </c>
      <c r="O211" s="66"/>
      <c r="P211" s="62"/>
      <c r="Q211" t="s">
        <v>39</v>
      </c>
      <c r="R211">
        <f t="shared" si="194"/>
        <v>0</v>
      </c>
      <c r="S211">
        <f t="shared" si="195"/>
        <v>1.8918600000000004E-4</v>
      </c>
      <c r="U211">
        <f t="shared" si="196"/>
        <v>0</v>
      </c>
      <c r="V211">
        <f t="shared" si="197"/>
        <v>1.8340400000000002E-4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2.5999999999999994E-3</v>
      </c>
      <c r="H216">
        <f t="shared" ref="H216:H218" si="200">AI32+AE32+AA32+W32</f>
        <v>4.0219110000000002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2.5999999999999994E-3</v>
      </c>
      <c r="K216">
        <f t="shared" ref="K216:K218" si="203">AI39+AE39+AA39+W39</f>
        <v>71.792520999999994</v>
      </c>
      <c r="L216">
        <f>3*0.05*(1-0.05)*(1-0.05)*X46+3*0.05*0.05*(1-0.05)*AB46+0.05*0.05*0.05*AF46+(1-3*0.05*(1-0.05)*(1-0.05)-3*0.05*0.05*(1-0.05)-0.05*0.05*0.05)*T46</f>
        <v>9.0710749999999985E-6</v>
      </c>
      <c r="M216">
        <f>AI46+AE46+AA46+W46</f>
        <v>16.231923999999999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2.5999999999999999E-3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2.5999999999999999E-3</v>
      </c>
      <c r="X216">
        <f>3*0.1*(1-0.1)*(1-0.1)*X46+3*0.1*0.1*(1-0.1)*AB46+0.1*0.1*0.1*AF46+(1-3*0.1*(1-0.1)*(1-0.1)-3*0.1*0.1*(1-0.1)-0.1*0.1*0.1)*T46</f>
        <v>9.6495999999999999E-6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8"/>
        <v>0</v>
      </c>
      <c r="G217">
        <f t="shared" si="199"/>
        <v>5.0279999999999997E-4</v>
      </c>
      <c r="H217">
        <f t="shared" si="200"/>
        <v>4.5931230000000003</v>
      </c>
      <c r="I217">
        <f t="shared" si="201"/>
        <v>0</v>
      </c>
      <c r="J217">
        <f t="shared" si="202"/>
        <v>5.0279999999999997E-4</v>
      </c>
      <c r="K217">
        <f t="shared" si="203"/>
        <v>342.318153</v>
      </c>
      <c r="N217" s="68"/>
      <c r="O217" s="66"/>
      <c r="P217" s="62"/>
      <c r="Q217" t="s">
        <v>38</v>
      </c>
      <c r="R217">
        <f t="shared" si="204"/>
        <v>0</v>
      </c>
      <c r="S217">
        <f t="shared" si="205"/>
        <v>5.0279999999999997E-4</v>
      </c>
      <c r="U217">
        <f t="shared" si="206"/>
        <v>0</v>
      </c>
      <c r="V217">
        <f t="shared" si="207"/>
        <v>5.0279999999999997E-4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8"/>
        <v>0</v>
      </c>
      <c r="G218">
        <f t="shared" si="199"/>
        <v>1.8326489999999997E-4</v>
      </c>
      <c r="H218">
        <f t="shared" si="200"/>
        <v>5.0693300000000008</v>
      </c>
      <c r="I218">
        <f t="shared" si="201"/>
        <v>0</v>
      </c>
      <c r="J218">
        <f t="shared" si="202"/>
        <v>1.8255099999999998E-4</v>
      </c>
      <c r="K218">
        <f t="shared" si="203"/>
        <v>790.79170399999998</v>
      </c>
      <c r="N218" s="68"/>
      <c r="O218" s="66"/>
      <c r="P218" s="62"/>
      <c r="Q218" t="s">
        <v>39</v>
      </c>
      <c r="R218">
        <f t="shared" si="204"/>
        <v>0</v>
      </c>
      <c r="S218">
        <f t="shared" si="205"/>
        <v>1.8525719999999999E-4</v>
      </c>
      <c r="U218">
        <f t="shared" si="206"/>
        <v>0</v>
      </c>
      <c r="V218">
        <f t="shared" si="207"/>
        <v>1.8282000000000001E-4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2.5999999999999999E-3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2.5999999999999999E-3</v>
      </c>
      <c r="L222">
        <f>3*0.2*(1-0.2)*(1-0.2)*X46+3*0.2*0.2*(1-0.2)*AB46+0.2*0.2*0.2*AF46+(1-3*0.2*(1-0.2)*(1-0.2)-3*0.2*0.2*(1-0.2)-0.2*0.2*0.2)*T46</f>
        <v>1.0560800000000001E-5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2.5999999999999999E-3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2.5999999999999999E-3</v>
      </c>
      <c r="X222">
        <f>3*0.3*(1-0.3)*(1-0.3)*X46+3*0.3*0.3*(1-0.3)*AB46+0.3*0.3*0.3*AF46+(1-3*0.3*(1-0.3)*(1-0.3)-3*0.3*0.3*(1-0.3)-0.3*0.3*0.3)*T46</f>
        <v>1.1197199999999998E-5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8"/>
        <v>0</v>
      </c>
      <c r="G223">
        <f t="shared" si="209"/>
        <v>5.0279999999999997E-4</v>
      </c>
      <c r="I223">
        <f t="shared" si="210"/>
        <v>0</v>
      </c>
      <c r="J223">
        <f t="shared" si="211"/>
        <v>5.0279999999999997E-4</v>
      </c>
      <c r="N223" s="68"/>
      <c r="O223" s="66"/>
      <c r="P223" s="62"/>
      <c r="Q223" t="s">
        <v>38</v>
      </c>
      <c r="R223">
        <f t="shared" si="212"/>
        <v>0</v>
      </c>
      <c r="S223">
        <f t="shared" si="213"/>
        <v>5.0279999999999997E-4</v>
      </c>
      <c r="U223">
        <f t="shared" si="214"/>
        <v>0</v>
      </c>
      <c r="V223">
        <f t="shared" si="215"/>
        <v>5.0279999999999997E-4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8"/>
        <v>0</v>
      </c>
      <c r="G224">
        <f t="shared" si="209"/>
        <v>1.8900960000000001E-4</v>
      </c>
      <c r="I224">
        <f t="shared" si="210"/>
        <v>0</v>
      </c>
      <c r="J224">
        <f t="shared" si="211"/>
        <v>1.8338799999999999E-4</v>
      </c>
      <c r="N224" s="68"/>
      <c r="O224" s="66"/>
      <c r="P224" s="62"/>
      <c r="Q224" t="s">
        <v>39</v>
      </c>
      <c r="R224">
        <f t="shared" si="212"/>
        <v>0</v>
      </c>
      <c r="S224">
        <f t="shared" si="213"/>
        <v>1.9242840000000005E-4</v>
      </c>
      <c r="U224">
        <f t="shared" si="214"/>
        <v>0</v>
      </c>
      <c r="V224">
        <f t="shared" si="215"/>
        <v>1.8395600000000001E-4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6">0.05*G52+(1-0.05)*C52</f>
        <v>0</v>
      </c>
      <c r="G229">
        <f t="shared" ref="G229:G231" si="217">0.05*H52+(1-0.05)*D52</f>
        <v>2.5999999999999999E-3</v>
      </c>
      <c r="H229">
        <f t="shared" ref="H229:H231" si="218">I52+E52</f>
        <v>2.1520479999999997</v>
      </c>
      <c r="I229">
        <f t="shared" ref="I229:I231" si="219">0.05*G59+(1-0.05)*C59</f>
        <v>0</v>
      </c>
      <c r="J229">
        <f t="shared" ref="J229:J231" si="220">0.05*H59+(1-0.05)*D59</f>
        <v>2.5999999999999999E-3</v>
      </c>
      <c r="K229">
        <f t="shared" ref="K229:K231" si="221">I59+E59</f>
        <v>29.815855999999997</v>
      </c>
      <c r="L229">
        <f>0.05*G66+(1-0.05)*B66</f>
        <v>2.5712499999999998E-4</v>
      </c>
      <c r="M229">
        <f>I66+E66</f>
        <v>8.2367209999999993</v>
      </c>
      <c r="P229" s="62" t="s">
        <v>37</v>
      </c>
      <c r="Q229" t="s">
        <v>36</v>
      </c>
      <c r="R229">
        <f t="shared" ref="R229:R231" si="222">0.1*G52+(1-0.1)*C52</f>
        <v>0</v>
      </c>
      <c r="S229">
        <f t="shared" ref="S229:S231" si="223">0.1*H52+(1-0.1)*D52</f>
        <v>2.5999999999999999E-3</v>
      </c>
      <c r="U229">
        <f t="shared" ref="U229:U231" si="224">0.1*G59+(1-0.1)*C59</f>
        <v>0</v>
      </c>
      <c r="V229">
        <f t="shared" ref="V229:V231" si="225">0.1*H59+(1-0.1)*D59</f>
        <v>2.5999999999999999E-3</v>
      </c>
      <c r="X229">
        <f>0.1*G66+(1-0.1)*B66</f>
        <v>2.5715000000000004E-4</v>
      </c>
    </row>
    <row r="230" spans="1:25" x14ac:dyDescent="0.25">
      <c r="C230" s="63"/>
      <c r="D230" s="62"/>
      <c r="E230" t="s">
        <v>38</v>
      </c>
      <c r="F230">
        <f t="shared" si="216"/>
        <v>0</v>
      </c>
      <c r="G230">
        <f t="shared" si="217"/>
        <v>1.2999999999999999E-3</v>
      </c>
      <c r="H230">
        <f t="shared" si="218"/>
        <v>2.2696879999999999</v>
      </c>
      <c r="I230">
        <f t="shared" si="219"/>
        <v>0</v>
      </c>
      <c r="J230">
        <f t="shared" si="220"/>
        <v>1.2949999999999999E-3</v>
      </c>
      <c r="K230">
        <f t="shared" si="221"/>
        <v>168.587558</v>
      </c>
      <c r="P230" s="62"/>
      <c r="Q230" t="s">
        <v>38</v>
      </c>
      <c r="R230">
        <f t="shared" si="222"/>
        <v>0</v>
      </c>
      <c r="S230">
        <f t="shared" si="223"/>
        <v>1.2999999999999999E-3</v>
      </c>
      <c r="U230">
        <f t="shared" si="224"/>
        <v>0</v>
      </c>
      <c r="V230">
        <f t="shared" si="225"/>
        <v>1.2899999999999999E-3</v>
      </c>
    </row>
    <row r="231" spans="1:25" x14ac:dyDescent="0.25">
      <c r="C231" s="63"/>
      <c r="D231" s="62"/>
      <c r="E231" t="s">
        <v>39</v>
      </c>
      <c r="F231">
        <f t="shared" si="216"/>
        <v>0</v>
      </c>
      <c r="G231">
        <f t="shared" si="217"/>
        <v>7.82425E-4</v>
      </c>
      <c r="H231">
        <f t="shared" si="218"/>
        <v>2.4972450000000004</v>
      </c>
      <c r="I231">
        <f t="shared" si="219"/>
        <v>0</v>
      </c>
      <c r="J231">
        <f t="shared" si="220"/>
        <v>7.8786500000000001E-4</v>
      </c>
      <c r="K231">
        <f t="shared" si="221"/>
        <v>442.09034199999996</v>
      </c>
      <c r="P231" s="62"/>
      <c r="Q231" t="s">
        <v>39</v>
      </c>
      <c r="R231">
        <f t="shared" si="222"/>
        <v>0</v>
      </c>
      <c r="S231">
        <f t="shared" si="223"/>
        <v>7.8455000000000007E-4</v>
      </c>
      <c r="U231">
        <f t="shared" si="224"/>
        <v>0</v>
      </c>
      <c r="V231">
        <f t="shared" si="225"/>
        <v>7.8703000000000009E-4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6">0.2*G52+(1-0.2)*C52</f>
        <v>0</v>
      </c>
      <c r="G235">
        <f t="shared" ref="G235:G237" si="227">0.2*H52+(1-0.2)*D52</f>
        <v>2.5999999999999999E-3</v>
      </c>
      <c r="I235">
        <f t="shared" ref="I235:I237" si="228">0.2*G59+(1-0.2)*C59</f>
        <v>0</v>
      </c>
      <c r="J235">
        <f t="shared" ref="J235:J237" si="229">0.2*H59+(1-0.2)*D59</f>
        <v>2.5999999999999999E-3</v>
      </c>
      <c r="L235">
        <f>0.2*G66+(1-0.2)*B66</f>
        <v>2.5720000000000002E-4</v>
      </c>
      <c r="P235" s="62" t="s">
        <v>41</v>
      </c>
      <c r="Q235" t="s">
        <v>36</v>
      </c>
      <c r="R235">
        <f t="shared" ref="R235:R237" si="230">0.3*G52+(1-0.3)*C52</f>
        <v>0</v>
      </c>
      <c r="S235">
        <f t="shared" ref="S235:S237" si="231">0.3*H52+(1-0.3)*D52</f>
        <v>2.5999999999999999E-3</v>
      </c>
      <c r="U235">
        <f t="shared" ref="U235:U237" si="232">0.3*G59+(1-0.3)*C59</f>
        <v>0</v>
      </c>
      <c r="V235">
        <f t="shared" ref="V235:V237" si="233">0.3*H59+(1-0.3)*D59</f>
        <v>2.5999999999999999E-3</v>
      </c>
      <c r="X235">
        <f>0.3*G66+(1-0.3)*B66</f>
        <v>2.5724999999999999E-4</v>
      </c>
    </row>
    <row r="236" spans="1:25" x14ac:dyDescent="0.25">
      <c r="C236" s="63"/>
      <c r="D236" s="62"/>
      <c r="E236" t="s">
        <v>38</v>
      </c>
      <c r="F236">
        <f t="shared" si="226"/>
        <v>0</v>
      </c>
      <c r="G236">
        <f t="shared" si="227"/>
        <v>1.2999999999999999E-3</v>
      </c>
      <c r="I236">
        <f t="shared" si="228"/>
        <v>0</v>
      </c>
      <c r="J236">
        <f t="shared" si="229"/>
        <v>1.2799999999999999E-3</v>
      </c>
      <c r="P236" s="62"/>
      <c r="Q236" t="s">
        <v>38</v>
      </c>
      <c r="R236">
        <f t="shared" si="230"/>
        <v>0</v>
      </c>
      <c r="S236">
        <f t="shared" si="231"/>
        <v>1.2999999999999999E-3</v>
      </c>
      <c r="U236">
        <f t="shared" si="232"/>
        <v>0</v>
      </c>
      <c r="V236">
        <f t="shared" si="233"/>
        <v>1.2699999999999999E-3</v>
      </c>
    </row>
    <row r="237" spans="1:25" x14ac:dyDescent="0.25">
      <c r="C237" s="63"/>
      <c r="D237" s="62"/>
      <c r="E237" t="s">
        <v>39</v>
      </c>
      <c r="F237">
        <f t="shared" si="226"/>
        <v>0</v>
      </c>
      <c r="G237">
        <f t="shared" si="227"/>
        <v>7.8880000000000009E-4</v>
      </c>
      <c r="I237">
        <f t="shared" si="228"/>
        <v>0</v>
      </c>
      <c r="J237">
        <f t="shared" si="229"/>
        <v>7.8536000000000014E-4</v>
      </c>
      <c r="P237" s="62"/>
      <c r="Q237" t="s">
        <v>39</v>
      </c>
      <c r="R237">
        <f t="shared" si="230"/>
        <v>0</v>
      </c>
      <c r="S237">
        <f t="shared" si="231"/>
        <v>7.9305E-4</v>
      </c>
      <c r="U237">
        <f t="shared" si="232"/>
        <v>0</v>
      </c>
      <c r="V237">
        <f t="shared" si="233"/>
        <v>7.8368999999999997E-4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2.5999999999999999E-3</v>
      </c>
      <c r="H242">
        <f t="shared" ref="H242:H244" si="236">M52+I52+E52</f>
        <v>3.2418529999999999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2.5999999999999999E-3</v>
      </c>
      <c r="K242">
        <f t="shared" ref="K242:K244" si="239">M59+I59+E59</f>
        <v>42.834004999999998</v>
      </c>
      <c r="L242">
        <f>(0.05*(1-0.05)+0.05*(1-0.05))*G66+0.05*0.05*J66+(1-0.05*(1-0.05)-0.05*(1-0.05)-0.05*0.05)*B66</f>
        <v>2.5719975000000004E-4</v>
      </c>
      <c r="M242">
        <f>M66+I66+E66</f>
        <v>12.348567000000001</v>
      </c>
      <c r="O242" s="66" t="s">
        <v>43</v>
      </c>
      <c r="P242" s="62" t="s">
        <v>37</v>
      </c>
      <c r="Q242" t="s">
        <v>36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2.6000000000000003E-3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2.6000000000000003E-3</v>
      </c>
      <c r="X242">
        <f>(0.1*0.9+0.1*0.9)*G66+0.1*0.1*J66+(1-0.1*0.9-0.1*0.9-0.1*0.1)*B66</f>
        <v>2.5739900000000006E-4</v>
      </c>
    </row>
    <row r="243" spans="1:25" x14ac:dyDescent="0.25">
      <c r="B243" s="63"/>
      <c r="C243" s="66"/>
      <c r="D243" s="62"/>
      <c r="E243" t="s">
        <v>38</v>
      </c>
      <c r="F243">
        <f t="shared" si="234"/>
        <v>0</v>
      </c>
      <c r="G243">
        <f t="shared" si="235"/>
        <v>1.2999999999999999E-3</v>
      </c>
      <c r="H243">
        <f t="shared" si="236"/>
        <v>3.3733319999999996</v>
      </c>
      <c r="I243">
        <f t="shared" si="237"/>
        <v>0</v>
      </c>
      <c r="J243">
        <f t="shared" si="238"/>
        <v>1.2902499999999999E-3</v>
      </c>
      <c r="K243">
        <f t="shared" si="239"/>
        <v>251.76956300000001</v>
      </c>
      <c r="O243" s="66"/>
      <c r="P243" s="62"/>
      <c r="Q243" t="s">
        <v>38</v>
      </c>
      <c r="R243">
        <f t="shared" si="240"/>
        <v>0</v>
      </c>
      <c r="S243">
        <f t="shared" si="241"/>
        <v>1.3000000000000002E-3</v>
      </c>
      <c r="U243">
        <f t="shared" si="242"/>
        <v>0</v>
      </c>
      <c r="V243">
        <f t="shared" si="243"/>
        <v>1.281E-3</v>
      </c>
    </row>
    <row r="244" spans="1:25" x14ac:dyDescent="0.25">
      <c r="B244" s="63"/>
      <c r="C244" s="66"/>
      <c r="D244" s="62"/>
      <c r="E244" t="s">
        <v>39</v>
      </c>
      <c r="F244">
        <f t="shared" si="234"/>
        <v>0</v>
      </c>
      <c r="G244">
        <f t="shared" si="235"/>
        <v>7.8456100000000013E-4</v>
      </c>
      <c r="H244">
        <f t="shared" si="236"/>
        <v>3.6419510000000006</v>
      </c>
      <c r="I244">
        <f t="shared" si="237"/>
        <v>0</v>
      </c>
      <c r="J244">
        <f t="shared" si="238"/>
        <v>7.870637500000001E-4</v>
      </c>
      <c r="K244">
        <f t="shared" si="239"/>
        <v>651.48117300000001</v>
      </c>
      <c r="O244" s="66"/>
      <c r="P244" s="62"/>
      <c r="Q244" t="s">
        <v>39</v>
      </c>
      <c r="R244">
        <f t="shared" si="240"/>
        <v>0</v>
      </c>
      <c r="S244">
        <f t="shared" si="241"/>
        <v>7.8884400000000013E-4</v>
      </c>
      <c r="U244">
        <f t="shared" si="242"/>
        <v>0</v>
      </c>
      <c r="V244">
        <f t="shared" si="243"/>
        <v>7.854950000000001E-4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2.5999999999999999E-3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2.5999999999999999E-3</v>
      </c>
      <c r="L248">
        <f>(0.2*0.8+0.2*0.8)*G66+0.2*0.2*J66+(1-0.2*0.8-0.2*0.8-0.2*0.2)*B66</f>
        <v>2.5809599999999998E-4</v>
      </c>
      <c r="O248" s="66" t="s">
        <v>45</v>
      </c>
      <c r="P248" s="62" t="s">
        <v>41</v>
      </c>
      <c r="Q248" t="s">
        <v>36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2.5999999999999999E-3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2.5999999999999999E-3</v>
      </c>
      <c r="X248">
        <f>(0.3*0.7+0.3*0.7)*G66+0.3*0.3*J66+(1-0.3*0.7-0.3*0.7-0.3*0.3)*B66</f>
        <v>2.5919099999999998E-4</v>
      </c>
    </row>
    <row r="249" spans="1:25" x14ac:dyDescent="0.25">
      <c r="B249" s="63"/>
      <c r="C249" s="66"/>
      <c r="D249" s="62"/>
      <c r="E249" t="s">
        <v>38</v>
      </c>
      <c r="F249">
        <f t="shared" si="244"/>
        <v>0</v>
      </c>
      <c r="G249">
        <f t="shared" si="245"/>
        <v>1.2999999999999999E-3</v>
      </c>
      <c r="I249">
        <f t="shared" si="246"/>
        <v>0</v>
      </c>
      <c r="J249">
        <f t="shared" si="247"/>
        <v>1.2639999999999999E-3</v>
      </c>
      <c r="O249" s="66"/>
      <c r="P249" s="62"/>
      <c r="Q249" t="s">
        <v>38</v>
      </c>
      <c r="R249">
        <f t="shared" si="248"/>
        <v>0</v>
      </c>
      <c r="S249">
        <f t="shared" si="249"/>
        <v>1.2999999999999999E-3</v>
      </c>
      <c r="U249">
        <f t="shared" si="250"/>
        <v>0</v>
      </c>
      <c r="V249">
        <f t="shared" si="251"/>
        <v>1.2490000000000001E-3</v>
      </c>
    </row>
    <row r="250" spans="1:25" x14ac:dyDescent="0.25">
      <c r="B250" s="63"/>
      <c r="C250" s="66"/>
      <c r="D250" s="62"/>
      <c r="E250" t="s">
        <v>39</v>
      </c>
      <c r="F250">
        <f t="shared" si="244"/>
        <v>0</v>
      </c>
      <c r="G250">
        <f t="shared" si="245"/>
        <v>7.9747600000000009E-4</v>
      </c>
      <c r="I250">
        <f t="shared" si="246"/>
        <v>0</v>
      </c>
      <c r="J250">
        <f t="shared" si="247"/>
        <v>7.8256000000000007E-4</v>
      </c>
      <c r="O250" s="66"/>
      <c r="P250" s="62"/>
      <c r="Q250" t="s">
        <v>39</v>
      </c>
      <c r="R250">
        <f t="shared" si="248"/>
        <v>0</v>
      </c>
      <c r="S250">
        <f t="shared" si="249"/>
        <v>8.0619600000000013E-4</v>
      </c>
      <c r="U250">
        <f t="shared" si="250"/>
        <v>0</v>
      </c>
      <c r="V250">
        <f t="shared" si="251"/>
        <v>7.7989500000000007E-4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2.5999999999999994E-3</v>
      </c>
      <c r="H255">
        <f t="shared" ref="H255:H257" si="254">Q52+M52+I52+E52</f>
        <v>4.2844889999999998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2.5999999999999994E-3</v>
      </c>
      <c r="K255">
        <f t="shared" ref="K255:K257" si="257">Q59+M59+I59+E59</f>
        <v>49.224125999999998</v>
      </c>
      <c r="L255">
        <f>3*0.05*(1-0.05)*(1-0.05)*G66+3*0.05*0.05*(1-0.05)*J66+0.05*0.05*0.05*N66+(1-3*0.05*(1-0.05)*(1-0.05)-3*0.05*0.05*(1-0.05)-0.05*0.05*0.05)*B66</f>
        <v>2.5731993749999999E-4</v>
      </c>
      <c r="M255">
        <f>Q66+M66+I66+E66</f>
        <v>16.323365000000003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2.5999999999999999E-3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2.5999999999999999E-3</v>
      </c>
      <c r="X255">
        <f>3*0.1*(1-0.1)*(1-0.1)*G66+3*0.1*0.1*(1-0.1)*J66+0.1*0.1*0.1*N66+(1-3*0.1*(1-0.1)*(1-0.1)-3*0.1*0.1*(1-0.1)-0.1*0.1*0.1)*B66</f>
        <v>2.5781250000000001E-4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2"/>
        <v>0</v>
      </c>
      <c r="G256">
        <f t="shared" si="253"/>
        <v>1.2999999999999997E-3</v>
      </c>
      <c r="H256">
        <f t="shared" si="254"/>
        <v>4.5412739999999996</v>
      </c>
      <c r="I256">
        <f t="shared" si="255"/>
        <v>0</v>
      </c>
      <c r="J256">
        <f t="shared" si="256"/>
        <v>1.2857374999999996E-3</v>
      </c>
      <c r="K256">
        <f t="shared" si="257"/>
        <v>338.51114799999999</v>
      </c>
      <c r="N256" s="68"/>
      <c r="O256" s="66"/>
      <c r="P256" s="62"/>
      <c r="Q256" t="s">
        <v>38</v>
      </c>
      <c r="R256">
        <f t="shared" si="258"/>
        <v>0</v>
      </c>
      <c r="S256">
        <f t="shared" si="259"/>
        <v>1.2999999999999999E-3</v>
      </c>
      <c r="U256">
        <f t="shared" si="260"/>
        <v>0</v>
      </c>
      <c r="V256">
        <f t="shared" si="261"/>
        <v>1.2728999999999998E-3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2"/>
        <v>0</v>
      </c>
      <c r="G257">
        <f t="shared" si="253"/>
        <v>7.8670307500000006E-4</v>
      </c>
      <c r="H257">
        <f t="shared" si="254"/>
        <v>4.9283570000000001</v>
      </c>
      <c r="I257">
        <f t="shared" si="255"/>
        <v>0</v>
      </c>
      <c r="J257">
        <f t="shared" si="256"/>
        <v>7.8629500000000001E-4</v>
      </c>
      <c r="K257">
        <f t="shared" si="257"/>
        <v>860.44584899999995</v>
      </c>
      <c r="N257" s="68"/>
      <c r="O257" s="66"/>
      <c r="P257" s="62"/>
      <c r="Q257" t="s">
        <v>39</v>
      </c>
      <c r="R257">
        <f t="shared" si="258"/>
        <v>0</v>
      </c>
      <c r="S257">
        <f t="shared" si="259"/>
        <v>7.9314260000000003E-4</v>
      </c>
      <c r="U257">
        <f t="shared" si="260"/>
        <v>0</v>
      </c>
      <c r="V257">
        <f t="shared" si="261"/>
        <v>7.8408500000000001E-4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2.5999999999999999E-3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2.5999999999999999E-3</v>
      </c>
      <c r="L261">
        <f>3*0.2*(1-0.2)*(1-0.2)*G66+3*0.2*0.2*(1-0.2)*J66+0.2*0.2*0.2*N66+(1-3*0.2*(1-0.2)*(1-0.2)-3*0.2*0.2*(1-0.2)-0.2*0.2*0.2)*B66</f>
        <v>2.5951199999999994E-4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2.5999999999999999E-3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2.5999999999999999E-3</v>
      </c>
      <c r="X261">
        <f>3*0.3*(1-0.3)*(1-0.3)*G66+3*0.3*0.3*(1-0.3)*J66+0.3*0.3*0.3*N66+(1-3*0.3*(1-0.3)*(1-0.3)-3*0.3*0.3*(1-0.3)-0.3*0.3*0.3)*B66</f>
        <v>2.619915E-4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2"/>
        <v>0</v>
      </c>
      <c r="G262">
        <f t="shared" si="263"/>
        <v>1.2999999999999999E-3</v>
      </c>
      <c r="I262">
        <f t="shared" si="264"/>
        <v>0</v>
      </c>
      <c r="J262">
        <f t="shared" si="265"/>
        <v>1.2511999999999998E-3</v>
      </c>
      <c r="N262" s="68"/>
      <c r="O262" s="66"/>
      <c r="P262" s="62"/>
      <c r="Q262" t="s">
        <v>38</v>
      </c>
      <c r="R262">
        <f t="shared" si="266"/>
        <v>0</v>
      </c>
      <c r="S262">
        <f t="shared" si="267"/>
        <v>1.2999999999999999E-3</v>
      </c>
      <c r="U262">
        <f t="shared" si="268"/>
        <v>0</v>
      </c>
      <c r="V262">
        <f t="shared" si="269"/>
        <v>1.2343E-3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2"/>
        <v>0</v>
      </c>
      <c r="G263">
        <f t="shared" si="263"/>
        <v>8.060128000000001E-4</v>
      </c>
      <c r="I263">
        <f t="shared" si="264"/>
        <v>0</v>
      </c>
      <c r="J263">
        <f t="shared" si="265"/>
        <v>7.8021999999999998E-4</v>
      </c>
      <c r="N263" s="68"/>
      <c r="O263" s="66"/>
      <c r="P263" s="62"/>
      <c r="Q263" t="s">
        <v>39</v>
      </c>
      <c r="R263">
        <f t="shared" si="266"/>
        <v>0</v>
      </c>
      <c r="S263">
        <f t="shared" si="267"/>
        <v>8.1867419999999999E-4</v>
      </c>
      <c r="U263">
        <f t="shared" si="268"/>
        <v>0</v>
      </c>
      <c r="V263">
        <f t="shared" si="269"/>
        <v>7.7704500000000008E-4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63"/>
  <sheetViews>
    <sheetView topLeftCell="A21" zoomScale="55" zoomScaleNormal="55" workbookViewId="0">
      <pane xSplit="1" topLeftCell="B1" activePane="topRight" state="frozen"/>
      <selection pane="topRight"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1.33203125" customWidth="1"/>
    <col min="9" max="9" width="12.44140625" customWidth="1"/>
    <col min="10" max="10" width="10.33203125" customWidth="1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3.77734375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86</v>
      </c>
      <c r="C9" s="70"/>
      <c r="D9" s="70"/>
      <c r="E9" s="70"/>
      <c r="F9" s="70" t="s">
        <v>87</v>
      </c>
      <c r="G9" s="70"/>
      <c r="H9" s="70"/>
      <c r="I9" s="70"/>
      <c r="J9" s="70" t="s">
        <v>88</v>
      </c>
      <c r="K9" s="70"/>
      <c r="L9" s="70"/>
      <c r="M9" s="70"/>
      <c r="N9" s="73" t="s">
        <v>89</v>
      </c>
      <c r="O9" s="73"/>
      <c r="P9" s="73"/>
      <c r="Q9" s="73"/>
      <c r="S9" s="63" t="s">
        <v>12</v>
      </c>
      <c r="T9" s="70" t="s">
        <v>86</v>
      </c>
      <c r="U9" s="70"/>
      <c r="V9" s="70"/>
      <c r="W9" s="70"/>
      <c r="X9" s="70" t="s">
        <v>87</v>
      </c>
      <c r="Y9" s="70"/>
      <c r="Z9" s="70"/>
      <c r="AA9" s="70"/>
      <c r="AB9" s="70" t="s">
        <v>88</v>
      </c>
      <c r="AC9" s="70"/>
      <c r="AD9" s="70"/>
      <c r="AE9" s="70"/>
      <c r="AF9" s="73" t="s">
        <v>89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1.1323639999999999</v>
      </c>
      <c r="F11" t="s">
        <v>20</v>
      </c>
      <c r="G11">
        <v>0</v>
      </c>
      <c r="H11">
        <v>2.5999999999999999E-3</v>
      </c>
      <c r="I11">
        <v>1.1112439999999999</v>
      </c>
      <c r="J11" t="s">
        <v>20</v>
      </c>
      <c r="K11">
        <v>0</v>
      </c>
      <c r="L11">
        <v>2.5999999999999999E-3</v>
      </c>
      <c r="M11">
        <v>1.1044069999999999</v>
      </c>
      <c r="N11" s="32" t="s">
        <v>20</v>
      </c>
      <c r="O11" s="32">
        <v>0</v>
      </c>
      <c r="P11" s="32">
        <v>2.5999999999999999E-3</v>
      </c>
      <c r="Q11" s="32">
        <v>1.0505599999999999</v>
      </c>
      <c r="S11" s="63"/>
      <c r="T11" t="s">
        <v>20</v>
      </c>
      <c r="U11">
        <v>0</v>
      </c>
      <c r="V11">
        <v>2.5999999999999999E-3</v>
      </c>
      <c r="W11">
        <v>1.2982199999999999</v>
      </c>
      <c r="X11" t="s">
        <v>20</v>
      </c>
      <c r="Y11">
        <v>0</v>
      </c>
      <c r="Z11">
        <v>2.5999999999999999E-3</v>
      </c>
      <c r="AA11">
        <v>1.779582</v>
      </c>
      <c r="AB11" t="s">
        <v>20</v>
      </c>
      <c r="AC11">
        <v>0</v>
      </c>
      <c r="AD11">
        <v>2.5999999999999999E-3</v>
      </c>
      <c r="AE11">
        <v>1.4110860000000001</v>
      </c>
      <c r="AF11" s="32" t="s">
        <v>20</v>
      </c>
      <c r="AG11" s="32">
        <v>0</v>
      </c>
      <c r="AH11" s="32">
        <v>2.5999999999999999E-3</v>
      </c>
      <c r="AI11" s="32">
        <v>1.0590250000000001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1.2047840000000001</v>
      </c>
      <c r="F12" t="s">
        <v>21</v>
      </c>
      <c r="G12">
        <v>0</v>
      </c>
      <c r="H12">
        <v>1.579E-5</v>
      </c>
      <c r="I12">
        <v>1.1701729999999999</v>
      </c>
      <c r="J12" t="s">
        <v>21</v>
      </c>
      <c r="K12">
        <v>0</v>
      </c>
      <c r="L12">
        <v>1.579E-5</v>
      </c>
      <c r="M12">
        <v>1.190167</v>
      </c>
      <c r="N12" s="32" t="s">
        <v>21</v>
      </c>
      <c r="O12" s="32">
        <v>0</v>
      </c>
      <c r="P12" s="32">
        <v>1.579E-5</v>
      </c>
      <c r="Q12" s="32">
        <v>1.1725399999999999</v>
      </c>
      <c r="S12" s="63"/>
      <c r="T12" t="s">
        <v>21</v>
      </c>
      <c r="U12">
        <v>0</v>
      </c>
      <c r="V12">
        <v>6.4850000000000004E-5</v>
      </c>
      <c r="W12">
        <v>1.2043269999999999</v>
      </c>
      <c r="X12" t="s">
        <v>21</v>
      </c>
      <c r="Y12">
        <v>0</v>
      </c>
      <c r="Z12">
        <v>6.4850000000000004E-5</v>
      </c>
      <c r="AA12">
        <v>1.1870639999999999</v>
      </c>
      <c r="AB12" t="s">
        <v>21</v>
      </c>
      <c r="AC12">
        <v>0</v>
      </c>
      <c r="AD12">
        <v>6.4850000000000004E-5</v>
      </c>
      <c r="AE12">
        <v>1.3322350000000001</v>
      </c>
      <c r="AF12" s="32" t="s">
        <v>21</v>
      </c>
      <c r="AG12" s="32">
        <v>0</v>
      </c>
      <c r="AH12" s="32">
        <v>6.4850000000000004E-5</v>
      </c>
      <c r="AI12" s="32">
        <v>1.13426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1.588457</v>
      </c>
      <c r="F13" t="s">
        <v>22</v>
      </c>
      <c r="G13">
        <v>0</v>
      </c>
      <c r="H13">
        <v>2.3200000000000001E-7</v>
      </c>
      <c r="I13">
        <v>1.437022</v>
      </c>
      <c r="J13" t="s">
        <v>22</v>
      </c>
      <c r="K13">
        <v>0</v>
      </c>
      <c r="L13">
        <v>2.7790000000000002E-7</v>
      </c>
      <c r="M13">
        <v>1.40974</v>
      </c>
      <c r="N13" s="32" t="s">
        <v>22</v>
      </c>
      <c r="O13" s="32">
        <v>0</v>
      </c>
      <c r="P13" s="32">
        <v>3.276E-7</v>
      </c>
      <c r="Q13" s="32">
        <v>1.3956280000000001</v>
      </c>
      <c r="S13" s="63"/>
      <c r="T13" t="s">
        <v>22</v>
      </c>
      <c r="U13">
        <v>0</v>
      </c>
      <c r="V13">
        <v>4.8799999999999999E-6</v>
      </c>
      <c r="W13">
        <v>1.4163870000000001</v>
      </c>
      <c r="X13" t="s">
        <v>22</v>
      </c>
      <c r="Y13">
        <v>0</v>
      </c>
      <c r="Z13">
        <v>5.5570000000000003E-6</v>
      </c>
      <c r="AA13">
        <v>1.441004</v>
      </c>
      <c r="AB13" t="s">
        <v>22</v>
      </c>
      <c r="AC13">
        <v>0</v>
      </c>
      <c r="AD13">
        <v>4.8799999999999999E-6</v>
      </c>
      <c r="AE13">
        <v>1.426016</v>
      </c>
      <c r="AF13" s="32" t="s">
        <v>22</v>
      </c>
      <c r="AG13" s="32">
        <v>0</v>
      </c>
      <c r="AH13" s="32">
        <v>4.8799999999999999E-6</v>
      </c>
      <c r="AI13" s="32">
        <v>1.354519</v>
      </c>
    </row>
    <row r="14" spans="1:35" x14ac:dyDescent="0.25">
      <c r="N14" s="48"/>
      <c r="O14" s="48"/>
      <c r="P14" s="48"/>
      <c r="Q14" s="48"/>
      <c r="AF14" s="48"/>
      <c r="AG14" s="48"/>
      <c r="AH14" s="48"/>
      <c r="AI14" s="48"/>
    </row>
    <row r="15" spans="1:35" x14ac:dyDescent="0.25">
      <c r="N15" s="48"/>
      <c r="O15" s="48"/>
      <c r="P15" s="48"/>
      <c r="Q15" s="48"/>
      <c r="AF15" s="48"/>
      <c r="AG15" s="48"/>
      <c r="AH15" s="48"/>
      <c r="AI15" s="48"/>
    </row>
    <row r="16" spans="1:35" x14ac:dyDescent="0.25">
      <c r="A16" s="64" t="s">
        <v>23</v>
      </c>
      <c r="B16" s="78" t="s">
        <v>86</v>
      </c>
      <c r="C16" s="78"/>
      <c r="D16" s="78"/>
      <c r="E16" s="78"/>
      <c r="F16" s="78" t="s">
        <v>87</v>
      </c>
      <c r="G16" s="78"/>
      <c r="H16" s="78"/>
      <c r="I16" s="78"/>
      <c r="J16" s="78" t="s">
        <v>88</v>
      </c>
      <c r="K16" s="78"/>
      <c r="L16" s="78"/>
      <c r="M16" s="78"/>
      <c r="N16" s="78" t="s">
        <v>89</v>
      </c>
      <c r="O16" s="78"/>
      <c r="P16" s="78"/>
      <c r="Q16" s="78"/>
      <c r="R16" s="48"/>
      <c r="S16" s="79" t="s">
        <v>23</v>
      </c>
      <c r="T16" s="78" t="s">
        <v>86</v>
      </c>
      <c r="U16" s="78"/>
      <c r="V16" s="78"/>
      <c r="W16" s="78"/>
      <c r="X16" s="78" t="s">
        <v>87</v>
      </c>
      <c r="Y16" s="78"/>
      <c r="Z16" s="78"/>
      <c r="AA16" s="78"/>
      <c r="AB16" s="78" t="s">
        <v>88</v>
      </c>
      <c r="AC16" s="78"/>
      <c r="AD16" s="78"/>
      <c r="AE16" s="78"/>
      <c r="AF16" s="78" t="s">
        <v>89</v>
      </c>
      <c r="AG16" s="78"/>
      <c r="AH16" s="78"/>
      <c r="AI16" s="78"/>
    </row>
    <row r="17" spans="1:35" x14ac:dyDescent="0.25">
      <c r="A17" s="64"/>
      <c r="B17" s="48"/>
      <c r="C17" s="48" t="s">
        <v>17</v>
      </c>
      <c r="D17" s="48" t="s">
        <v>18</v>
      </c>
      <c r="E17" s="48" t="s">
        <v>19</v>
      </c>
      <c r="F17" s="48"/>
      <c r="G17" s="48" t="s">
        <v>17</v>
      </c>
      <c r="H17" s="48" t="s">
        <v>18</v>
      </c>
      <c r="I17" s="48" t="s">
        <v>19</v>
      </c>
      <c r="J17" s="48"/>
      <c r="K17" s="48" t="s">
        <v>17</v>
      </c>
      <c r="L17" s="48" t="s">
        <v>18</v>
      </c>
      <c r="M17" s="48" t="s">
        <v>19</v>
      </c>
      <c r="N17" s="48"/>
      <c r="O17" s="48" t="s">
        <v>17</v>
      </c>
      <c r="P17" s="48" t="s">
        <v>18</v>
      </c>
      <c r="Q17" s="48" t="s">
        <v>19</v>
      </c>
      <c r="R17" s="48"/>
      <c r="S17" s="79"/>
      <c r="T17" s="48"/>
      <c r="U17" s="48" t="s">
        <v>17</v>
      </c>
      <c r="V17" s="48" t="s">
        <v>18</v>
      </c>
      <c r="W17" s="48" t="s">
        <v>19</v>
      </c>
      <c r="X17" s="48"/>
      <c r="Y17" s="48" t="s">
        <v>17</v>
      </c>
      <c r="Z17" s="48" t="s">
        <v>18</v>
      </c>
      <c r="AA17" s="48" t="s">
        <v>19</v>
      </c>
      <c r="AB17" s="48"/>
      <c r="AC17" s="48" t="s">
        <v>17</v>
      </c>
      <c r="AD17" s="48" t="s">
        <v>18</v>
      </c>
      <c r="AE17" s="48" t="s">
        <v>19</v>
      </c>
      <c r="AF17" s="48"/>
      <c r="AG17" s="48" t="s">
        <v>17</v>
      </c>
      <c r="AH17" s="48" t="s">
        <v>18</v>
      </c>
      <c r="AI17" s="48" t="s">
        <v>19</v>
      </c>
    </row>
    <row r="18" spans="1:35" x14ac:dyDescent="0.25">
      <c r="A18" s="64"/>
      <c r="B18" s="48" t="s">
        <v>20</v>
      </c>
      <c r="C18" s="48">
        <v>0</v>
      </c>
      <c r="D18" s="48">
        <v>2.5999999999999999E-3</v>
      </c>
      <c r="E18" s="48">
        <v>160.182928</v>
      </c>
      <c r="F18" s="48" t="s">
        <v>20</v>
      </c>
      <c r="G18" s="48">
        <v>2.5999999999999999E-3</v>
      </c>
      <c r="H18" s="48">
        <v>2.1499999999999998E-2</v>
      </c>
      <c r="I18" s="48">
        <v>34.510630999999997</v>
      </c>
      <c r="J18" s="48" t="s">
        <v>20</v>
      </c>
      <c r="K18" s="48">
        <v>2.5999999999999999E-3</v>
      </c>
      <c r="L18" s="48">
        <v>2.2700000000000001E-2</v>
      </c>
      <c r="M18" s="48">
        <v>28.601323000000001</v>
      </c>
      <c r="N18" s="48" t="s">
        <v>20</v>
      </c>
      <c r="O18" s="48">
        <v>2.5999999999999999E-3</v>
      </c>
      <c r="P18" s="48">
        <v>2.3900000000000001E-2</v>
      </c>
      <c r="Q18" s="48">
        <v>28.720002000000001</v>
      </c>
      <c r="R18" s="48"/>
      <c r="S18" s="79"/>
      <c r="T18" s="48" t="s">
        <v>20</v>
      </c>
      <c r="U18" s="48">
        <v>1.2999999999999999E-3</v>
      </c>
      <c r="V18" s="48">
        <v>2.0199999999999999E-2</v>
      </c>
      <c r="W18" s="48">
        <v>28.892620000000001</v>
      </c>
      <c r="X18" s="48" t="s">
        <v>20</v>
      </c>
      <c r="Y18" s="48">
        <v>2.5999999999999999E-3</v>
      </c>
      <c r="Z18" s="48">
        <v>2.1499999999999998E-2</v>
      </c>
      <c r="AA18" s="48">
        <v>32.570383</v>
      </c>
      <c r="AB18" s="48" t="s">
        <v>20</v>
      </c>
      <c r="AC18" s="48">
        <v>2.5999999999999999E-3</v>
      </c>
      <c r="AD18" s="48">
        <v>2.2700000000000001E-2</v>
      </c>
      <c r="AE18" s="48">
        <v>33.057918000000001</v>
      </c>
      <c r="AF18" s="48" t="s">
        <v>20</v>
      </c>
      <c r="AG18" s="48">
        <v>2.5999999999999999E-3</v>
      </c>
      <c r="AH18" s="48">
        <v>2.3900000000000001E-2</v>
      </c>
      <c r="AI18" s="48">
        <v>30.236464999999999</v>
      </c>
    </row>
    <row r="19" spans="1:35" x14ac:dyDescent="0.25">
      <c r="A19" s="64"/>
      <c r="B19" s="48" t="s">
        <v>21</v>
      </c>
      <c r="C19" s="48">
        <v>1.9699999999999999E-2</v>
      </c>
      <c r="D19" s="48">
        <v>2.0199999999999999E-2</v>
      </c>
      <c r="E19" s="48">
        <v>82.092314999999999</v>
      </c>
      <c r="F19" s="48" t="s">
        <v>21</v>
      </c>
      <c r="G19" s="48">
        <v>2.0899999999999998E-2</v>
      </c>
      <c r="H19" s="48">
        <v>2.1299999999999999E-2</v>
      </c>
      <c r="I19" s="48">
        <v>84.700119000000001</v>
      </c>
      <c r="J19" s="48" t="s">
        <v>21</v>
      </c>
      <c r="K19" s="48">
        <v>2.1999999999999999E-2</v>
      </c>
      <c r="L19" s="48">
        <v>2.2499999999999999E-2</v>
      </c>
      <c r="M19" s="48">
        <v>77.806233000000006</v>
      </c>
      <c r="N19" s="48" t="s">
        <v>21</v>
      </c>
      <c r="O19" s="48">
        <v>2.3199999999999998E-2</v>
      </c>
      <c r="P19" s="48">
        <v>2.3699999999999999E-2</v>
      </c>
      <c r="Q19" s="48">
        <v>76.667008999999993</v>
      </c>
      <c r="R19" s="48"/>
      <c r="S19" s="79"/>
      <c r="T19" s="48" t="s">
        <v>21</v>
      </c>
      <c r="U19" s="48">
        <v>1.77E-2</v>
      </c>
      <c r="V19" s="48">
        <v>1.9900000000000001E-2</v>
      </c>
      <c r="W19" s="48">
        <v>79.589035999999993</v>
      </c>
      <c r="X19" s="48" t="s">
        <v>21</v>
      </c>
      <c r="Y19" s="48">
        <v>1.8700000000000001E-2</v>
      </c>
      <c r="Z19" s="48">
        <v>2.0899999999999998E-2</v>
      </c>
      <c r="AA19" s="48">
        <v>81.277517000000003</v>
      </c>
      <c r="AB19" s="48" t="s">
        <v>21</v>
      </c>
      <c r="AC19" s="48">
        <v>1.9699999999999999E-2</v>
      </c>
      <c r="AD19" s="48">
        <v>2.2100000000000002E-2</v>
      </c>
      <c r="AE19" s="48">
        <v>79.607797000000005</v>
      </c>
      <c r="AF19" s="48" t="s">
        <v>21</v>
      </c>
      <c r="AG19" s="48">
        <v>2.07E-2</v>
      </c>
      <c r="AH19" s="48">
        <v>2.3300000000000001E-2</v>
      </c>
      <c r="AI19" s="48">
        <v>77.369028</v>
      </c>
    </row>
    <row r="20" spans="1:35" x14ac:dyDescent="0.25">
      <c r="A20" s="64"/>
      <c r="B20" s="48" t="s">
        <v>22</v>
      </c>
      <c r="C20" s="48">
        <v>1.9699999999999999E-2</v>
      </c>
      <c r="D20" s="48">
        <v>1.9800000000000002E-2</v>
      </c>
      <c r="E20" s="48">
        <v>543.00650800000005</v>
      </c>
      <c r="F20" s="48" t="s">
        <v>22</v>
      </c>
      <c r="G20" s="48">
        <v>2.0899999999999998E-2</v>
      </c>
      <c r="H20" s="48">
        <v>2.0899999999999998E-2</v>
      </c>
      <c r="I20" s="48">
        <v>380.05642999999998</v>
      </c>
      <c r="J20" s="48" t="s">
        <v>22</v>
      </c>
      <c r="K20" s="48">
        <v>2.1999999999999999E-2</v>
      </c>
      <c r="L20" s="48">
        <v>2.2100000000000002E-2</v>
      </c>
      <c r="M20" s="48">
        <v>335.71965999999998</v>
      </c>
      <c r="N20" s="48" t="s">
        <v>22</v>
      </c>
      <c r="O20" s="48">
        <v>2.3199999999999998E-2</v>
      </c>
      <c r="P20" s="48">
        <v>2.3199999999999998E-2</v>
      </c>
      <c r="Q20" s="48">
        <v>378.594853</v>
      </c>
      <c r="R20" s="48"/>
      <c r="S20" s="79"/>
      <c r="T20" s="48" t="s">
        <v>22</v>
      </c>
      <c r="U20" s="48">
        <v>1.7899999999999999E-2</v>
      </c>
      <c r="V20" s="48">
        <v>1.84E-2</v>
      </c>
      <c r="W20" s="48">
        <v>401.51507199999998</v>
      </c>
      <c r="X20" s="48" t="s">
        <v>22</v>
      </c>
      <c r="Y20" s="48">
        <v>1.89E-2</v>
      </c>
      <c r="Z20" s="48">
        <v>1.9400000000000001E-2</v>
      </c>
      <c r="AA20" s="48">
        <v>379.953823</v>
      </c>
      <c r="AB20" s="48" t="s">
        <v>22</v>
      </c>
      <c r="AC20" s="48">
        <v>1.9900000000000001E-2</v>
      </c>
      <c r="AD20" s="48">
        <v>2.0500000000000001E-2</v>
      </c>
      <c r="AE20" s="48">
        <v>520.54528300000004</v>
      </c>
      <c r="AF20" s="48" t="s">
        <v>22</v>
      </c>
      <c r="AG20" s="48">
        <v>2.0899999999999998E-2</v>
      </c>
      <c r="AH20" s="48">
        <v>2.1499999999999998E-2</v>
      </c>
      <c r="AI20" s="48">
        <v>454.306647</v>
      </c>
    </row>
    <row r="21" spans="1:35" x14ac:dyDescent="0.25">
      <c r="N21" s="48"/>
      <c r="O21" s="48"/>
      <c r="P21" s="48"/>
      <c r="Q21" s="48"/>
      <c r="AF21" s="48"/>
      <c r="AG21" s="48"/>
      <c r="AH21" s="48"/>
      <c r="AI21" s="48"/>
    </row>
    <row r="22" spans="1:35" x14ac:dyDescent="0.25">
      <c r="N22" s="48"/>
      <c r="O22" s="48"/>
      <c r="P22" s="48"/>
      <c r="Q22" s="48"/>
      <c r="AF22" s="48"/>
      <c r="AG22" s="48"/>
      <c r="AH22" s="48"/>
      <c r="AI22" s="48"/>
    </row>
    <row r="23" spans="1:35" x14ac:dyDescent="0.25">
      <c r="A23" s="65" t="s">
        <v>24</v>
      </c>
      <c r="B23" s="70" t="s">
        <v>86</v>
      </c>
      <c r="C23" s="70"/>
      <c r="D23" s="70"/>
      <c r="E23" s="70"/>
      <c r="F23" s="70" t="s">
        <v>87</v>
      </c>
      <c r="G23" s="70"/>
      <c r="H23" s="70"/>
      <c r="I23" s="70"/>
      <c r="J23" s="70" t="s">
        <v>88</v>
      </c>
      <c r="K23" s="70"/>
      <c r="L23" s="70"/>
      <c r="M23" s="70"/>
      <c r="N23" s="73" t="s">
        <v>89</v>
      </c>
      <c r="O23" s="73"/>
      <c r="P23" s="73"/>
      <c r="Q23" s="73"/>
      <c r="S23" s="65" t="s">
        <v>24</v>
      </c>
      <c r="T23" s="70" t="s">
        <v>86</v>
      </c>
      <c r="U23" s="70"/>
      <c r="V23" s="70"/>
      <c r="W23" s="70"/>
      <c r="X23" s="70" t="s">
        <v>87</v>
      </c>
      <c r="Y23" s="70"/>
      <c r="Z23" s="70"/>
      <c r="AA23" s="70"/>
      <c r="AB23" s="70" t="s">
        <v>88</v>
      </c>
      <c r="AC23" s="70"/>
      <c r="AD23" s="70"/>
      <c r="AE23" s="70"/>
      <c r="AF23" s="73" t="s">
        <v>89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4.4764400000000002</v>
      </c>
      <c r="F25" s="5">
        <v>0</v>
      </c>
      <c r="G25" s="5"/>
      <c r="H25" s="5"/>
      <c r="I25">
        <v>4.0928230000000001</v>
      </c>
      <c r="J25" s="5">
        <v>0</v>
      </c>
      <c r="K25" s="5"/>
      <c r="L25" s="5"/>
      <c r="M25">
        <v>4.0379360000000002</v>
      </c>
      <c r="N25" s="33">
        <v>0</v>
      </c>
      <c r="O25" s="33"/>
      <c r="P25" s="33"/>
      <c r="Q25" s="32">
        <v>4.450183</v>
      </c>
      <c r="S25" s="65"/>
      <c r="T25" s="5">
        <v>0</v>
      </c>
      <c r="U25" s="5"/>
      <c r="V25" s="5"/>
      <c r="W25">
        <v>4.0332090000000003</v>
      </c>
      <c r="X25" s="5">
        <v>0</v>
      </c>
      <c r="Y25" s="5"/>
      <c r="Z25" s="5"/>
      <c r="AA25">
        <v>4.020937</v>
      </c>
      <c r="AB25" s="5">
        <v>0</v>
      </c>
      <c r="AC25" s="5"/>
      <c r="AD25" s="5"/>
      <c r="AE25">
        <v>3.9792839999999998</v>
      </c>
      <c r="AF25" s="33">
        <v>0</v>
      </c>
      <c r="AG25" s="33"/>
      <c r="AH25" s="33"/>
      <c r="AI25" s="32">
        <v>3.9956939999999999</v>
      </c>
    </row>
    <row r="26" spans="1:35" x14ac:dyDescent="0.25">
      <c r="N26" s="48"/>
      <c r="O26" s="48"/>
      <c r="P26" s="48"/>
      <c r="Q26" s="48"/>
      <c r="AF26" s="48"/>
      <c r="AG26" s="48"/>
      <c r="AH26" s="48"/>
      <c r="AI26" s="48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2"/>
      <c r="O27" s="52"/>
      <c r="P27" s="52"/>
      <c r="Q27" s="52"/>
      <c r="R27" s="7"/>
      <c r="S27" s="7"/>
      <c r="T27" s="7"/>
      <c r="AF27" s="48"/>
      <c r="AG27" s="48"/>
      <c r="AH27" s="48"/>
      <c r="AI27" s="48"/>
    </row>
    <row r="28" spans="1:35" x14ac:dyDescent="0.25">
      <c r="A28" s="1" t="s">
        <v>26</v>
      </c>
      <c r="N28" s="48"/>
      <c r="O28" s="48"/>
      <c r="P28" s="48"/>
      <c r="Q28" s="48"/>
      <c r="S28" s="1" t="s">
        <v>27</v>
      </c>
      <c r="AF28" s="48"/>
      <c r="AG28" s="48"/>
      <c r="AH28" s="48"/>
      <c r="AI28" s="48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86</v>
      </c>
      <c r="C30" s="70"/>
      <c r="D30" s="70"/>
      <c r="E30" s="70"/>
      <c r="F30" s="70" t="s">
        <v>87</v>
      </c>
      <c r="G30" s="70"/>
      <c r="H30" s="70"/>
      <c r="I30" s="70"/>
      <c r="J30" s="70" t="s">
        <v>88</v>
      </c>
      <c r="K30" s="70"/>
      <c r="L30" s="70"/>
      <c r="M30" s="70"/>
      <c r="N30" s="73" t="s">
        <v>89</v>
      </c>
      <c r="O30" s="73"/>
      <c r="P30" s="73"/>
      <c r="Q30" s="73"/>
      <c r="S30" s="63" t="s">
        <v>12</v>
      </c>
      <c r="T30" s="70" t="s">
        <v>86</v>
      </c>
      <c r="U30" s="70"/>
      <c r="V30" s="70"/>
      <c r="W30" s="70"/>
      <c r="X30" s="70" t="s">
        <v>87</v>
      </c>
      <c r="Y30" s="70"/>
      <c r="Z30" s="70"/>
      <c r="AA30" s="70"/>
      <c r="AB30" s="70" t="s">
        <v>88</v>
      </c>
      <c r="AC30" s="70"/>
      <c r="AD30" s="70"/>
      <c r="AE30" s="70"/>
      <c r="AF30" s="73" t="s">
        <v>89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1.129896</v>
      </c>
      <c r="F32" t="s">
        <v>20</v>
      </c>
      <c r="G32">
        <v>0</v>
      </c>
      <c r="H32">
        <v>2.5999999999999999E-3</v>
      </c>
      <c r="I32">
        <v>1.0973489999999999</v>
      </c>
      <c r="J32" t="s">
        <v>20</v>
      </c>
      <c r="K32">
        <v>0</v>
      </c>
      <c r="L32">
        <v>2.5999999999999999E-3</v>
      </c>
      <c r="M32">
        <v>1.1148659999999999</v>
      </c>
      <c r="N32" s="32" t="s">
        <v>20</v>
      </c>
      <c r="O32" s="32">
        <v>0</v>
      </c>
      <c r="P32" s="32">
        <v>2.5999999999999999E-3</v>
      </c>
      <c r="Q32" s="32">
        <v>1.0268299999999999</v>
      </c>
      <c r="S32" s="63"/>
      <c r="T32" t="s">
        <v>20</v>
      </c>
      <c r="U32">
        <v>0</v>
      </c>
      <c r="V32">
        <v>2.5999999999999999E-3</v>
      </c>
      <c r="W32">
        <v>1.1546209999999999</v>
      </c>
      <c r="X32" t="s">
        <v>20</v>
      </c>
      <c r="Y32">
        <v>0</v>
      </c>
      <c r="Z32">
        <v>2.5999999999999999E-3</v>
      </c>
      <c r="AA32">
        <v>1.101718</v>
      </c>
      <c r="AB32" t="s">
        <v>20</v>
      </c>
      <c r="AC32">
        <v>0</v>
      </c>
      <c r="AD32">
        <v>2.5999999999999999E-3</v>
      </c>
      <c r="AE32">
        <v>1.1123209999999999</v>
      </c>
      <c r="AF32" s="32" t="s">
        <v>20</v>
      </c>
      <c r="AG32" s="32">
        <v>0</v>
      </c>
      <c r="AH32" s="32">
        <v>2.5999999999999999E-3</v>
      </c>
      <c r="AI32" s="32">
        <v>1.030146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1.172674</v>
      </c>
      <c r="F33" t="s">
        <v>21</v>
      </c>
      <c r="G33">
        <v>0</v>
      </c>
      <c r="H33">
        <v>1.964E-4</v>
      </c>
      <c r="I33">
        <v>1.167799</v>
      </c>
      <c r="J33" t="s">
        <v>21</v>
      </c>
      <c r="K33">
        <v>0</v>
      </c>
      <c r="L33">
        <v>1.964E-4</v>
      </c>
      <c r="M33">
        <v>1.197235</v>
      </c>
      <c r="N33" s="32" t="s">
        <v>21</v>
      </c>
      <c r="O33" s="32">
        <v>0</v>
      </c>
      <c r="P33" s="32">
        <v>1.964E-4</v>
      </c>
      <c r="Q33" s="32">
        <v>1.1333660000000001</v>
      </c>
      <c r="S33" s="63"/>
      <c r="T33" t="s">
        <v>21</v>
      </c>
      <c r="U33">
        <v>0</v>
      </c>
      <c r="V33">
        <v>5.0279999999999997E-4</v>
      </c>
      <c r="W33">
        <v>1.1962539999999999</v>
      </c>
      <c r="X33" t="s">
        <v>21</v>
      </c>
      <c r="Y33">
        <v>0</v>
      </c>
      <c r="Z33">
        <v>5.0279999999999997E-4</v>
      </c>
      <c r="AA33">
        <v>1.214547</v>
      </c>
      <c r="AB33" t="s">
        <v>21</v>
      </c>
      <c r="AC33">
        <v>0</v>
      </c>
      <c r="AD33">
        <v>5.0279999999999997E-4</v>
      </c>
      <c r="AE33">
        <v>1.210836</v>
      </c>
      <c r="AF33" s="32" t="s">
        <v>21</v>
      </c>
      <c r="AG33" s="32">
        <v>0</v>
      </c>
      <c r="AH33" s="32">
        <v>5.0279999999999997E-4</v>
      </c>
      <c r="AI33" s="32">
        <v>1.081364</v>
      </c>
    </row>
    <row r="34" spans="1:35" x14ac:dyDescent="0.25">
      <c r="A34" s="63"/>
      <c r="B34" t="s">
        <v>22</v>
      </c>
      <c r="C34">
        <v>0</v>
      </c>
      <c r="D34">
        <v>4.0899999999999998E-5</v>
      </c>
      <c r="E34">
        <v>1.6032230000000001</v>
      </c>
      <c r="F34" t="s">
        <v>22</v>
      </c>
      <c r="G34">
        <v>0</v>
      </c>
      <c r="H34">
        <v>4.0899999999999998E-5</v>
      </c>
      <c r="I34">
        <v>1.496707</v>
      </c>
      <c r="J34" t="s">
        <v>22</v>
      </c>
      <c r="K34">
        <v>0</v>
      </c>
      <c r="L34">
        <v>4.0899999999999998E-5</v>
      </c>
      <c r="M34">
        <v>1.3998470000000001</v>
      </c>
      <c r="N34" s="32" t="s">
        <v>22</v>
      </c>
      <c r="O34" s="32">
        <v>0</v>
      </c>
      <c r="P34" s="32">
        <v>4.0899999999999998E-5</v>
      </c>
      <c r="Q34" s="32">
        <v>1.3013380000000001</v>
      </c>
      <c r="S34" s="63"/>
      <c r="T34" t="s">
        <v>22</v>
      </c>
      <c r="U34">
        <v>0</v>
      </c>
      <c r="V34">
        <v>1.8029999999999999E-4</v>
      </c>
      <c r="W34">
        <v>1.544219</v>
      </c>
      <c r="X34" t="s">
        <v>22</v>
      </c>
      <c r="Y34">
        <v>0</v>
      </c>
      <c r="Z34">
        <v>1.9359999999999999E-4</v>
      </c>
      <c r="AA34">
        <v>1.4287460000000001</v>
      </c>
      <c r="AB34" t="s">
        <v>22</v>
      </c>
      <c r="AC34">
        <v>0</v>
      </c>
      <c r="AD34">
        <v>2.0460000000000001E-4</v>
      </c>
      <c r="AE34">
        <v>1.3887750000000001</v>
      </c>
      <c r="AF34" s="32" t="s">
        <v>22</v>
      </c>
      <c r="AG34" s="32">
        <v>0</v>
      </c>
      <c r="AH34" s="32">
        <v>2.0460000000000001E-4</v>
      </c>
      <c r="AI34" s="32">
        <v>1.2777750000000001</v>
      </c>
    </row>
    <row r="35" spans="1:35" x14ac:dyDescent="0.25">
      <c r="N35" s="48"/>
      <c r="O35" s="48"/>
      <c r="P35" s="48"/>
      <c r="Q35" s="48"/>
      <c r="AF35" s="48"/>
      <c r="AG35" s="48"/>
      <c r="AH35" s="48"/>
      <c r="AI35" s="48"/>
    </row>
    <row r="36" spans="1:35" x14ac:dyDescent="0.25">
      <c r="N36" s="48"/>
      <c r="O36" s="48"/>
      <c r="P36" s="48"/>
      <c r="Q36" s="48"/>
      <c r="AF36" s="48"/>
      <c r="AG36" s="48"/>
      <c r="AH36" s="48"/>
      <c r="AI36" s="48"/>
    </row>
    <row r="37" spans="1:35" x14ac:dyDescent="0.25">
      <c r="A37" s="64" t="s">
        <v>23</v>
      </c>
      <c r="B37" s="78" t="s">
        <v>86</v>
      </c>
      <c r="C37" s="78"/>
      <c r="D37" s="78"/>
      <c r="E37" s="78"/>
      <c r="F37" s="78" t="s">
        <v>87</v>
      </c>
      <c r="G37" s="78"/>
      <c r="H37" s="78"/>
      <c r="I37" s="78"/>
      <c r="J37" s="78" t="s">
        <v>88</v>
      </c>
      <c r="K37" s="78"/>
      <c r="L37" s="78"/>
      <c r="M37" s="78"/>
      <c r="N37" s="78" t="s">
        <v>89</v>
      </c>
      <c r="O37" s="78"/>
      <c r="P37" s="78"/>
      <c r="Q37" s="78"/>
      <c r="R37" s="48"/>
      <c r="S37" s="79" t="s">
        <v>23</v>
      </c>
      <c r="T37" s="78" t="s">
        <v>86</v>
      </c>
      <c r="U37" s="78"/>
      <c r="V37" s="78"/>
      <c r="W37" s="78"/>
      <c r="X37" s="78" t="s">
        <v>87</v>
      </c>
      <c r="Y37" s="78"/>
      <c r="Z37" s="78"/>
      <c r="AA37" s="78"/>
      <c r="AB37" s="78" t="s">
        <v>88</v>
      </c>
      <c r="AC37" s="78"/>
      <c r="AD37" s="78"/>
      <c r="AE37" s="78"/>
      <c r="AF37" s="78" t="s">
        <v>89</v>
      </c>
      <c r="AG37" s="78"/>
      <c r="AH37" s="78"/>
      <c r="AI37" s="78"/>
    </row>
    <row r="38" spans="1:35" x14ac:dyDescent="0.25">
      <c r="A38" s="64"/>
      <c r="B38" s="48"/>
      <c r="C38" s="48" t="s">
        <v>17</v>
      </c>
      <c r="D38" s="48" t="s">
        <v>18</v>
      </c>
      <c r="E38" s="48" t="s">
        <v>19</v>
      </c>
      <c r="F38" s="48"/>
      <c r="G38" s="48" t="s">
        <v>17</v>
      </c>
      <c r="H38" s="48" t="s">
        <v>18</v>
      </c>
      <c r="I38" s="48" t="s">
        <v>19</v>
      </c>
      <c r="J38" s="48"/>
      <c r="K38" s="48" t="s">
        <v>17</v>
      </c>
      <c r="L38" s="48" t="s">
        <v>18</v>
      </c>
      <c r="M38" s="48" t="s">
        <v>19</v>
      </c>
      <c r="N38" s="48"/>
      <c r="O38" s="48" t="s">
        <v>17</v>
      </c>
      <c r="P38" s="48" t="s">
        <v>18</v>
      </c>
      <c r="Q38" s="48" t="s">
        <v>19</v>
      </c>
      <c r="R38" s="48"/>
      <c r="S38" s="79"/>
      <c r="T38" s="48"/>
      <c r="U38" s="48" t="s">
        <v>17</v>
      </c>
      <c r="V38" s="48" t="s">
        <v>18</v>
      </c>
      <c r="W38" s="48" t="s">
        <v>19</v>
      </c>
      <c r="X38" s="48"/>
      <c r="Y38" s="48" t="s">
        <v>17</v>
      </c>
      <c r="Z38" s="48" t="s">
        <v>18</v>
      </c>
      <c r="AA38" s="48" t="s">
        <v>19</v>
      </c>
      <c r="AB38" s="48"/>
      <c r="AC38" s="48" t="s">
        <v>17</v>
      </c>
      <c r="AD38" s="48" t="s">
        <v>18</v>
      </c>
      <c r="AE38" s="48" t="s">
        <v>19</v>
      </c>
      <c r="AF38" s="48"/>
      <c r="AG38" s="48" t="s">
        <v>17</v>
      </c>
      <c r="AH38" s="48" t="s">
        <v>18</v>
      </c>
      <c r="AI38" s="48" t="s">
        <v>19</v>
      </c>
    </row>
    <row r="39" spans="1:35" x14ac:dyDescent="0.25">
      <c r="A39" s="64"/>
      <c r="B39" s="48" t="s">
        <v>20</v>
      </c>
      <c r="C39" s="48">
        <v>1.2999999999999999E-3</v>
      </c>
      <c r="D39" s="48">
        <v>2.0199999999999999E-2</v>
      </c>
      <c r="E39" s="48">
        <v>36.553438</v>
      </c>
      <c r="F39" s="48" t="s">
        <v>20</v>
      </c>
      <c r="G39" s="48">
        <v>2.5999999999999999E-3</v>
      </c>
      <c r="H39" s="48">
        <v>2.1499999999999998E-2</v>
      </c>
      <c r="I39" s="48">
        <v>28.815446000000001</v>
      </c>
      <c r="J39" s="48" t="s">
        <v>20</v>
      </c>
      <c r="K39" s="48">
        <v>2.5999999999999999E-3</v>
      </c>
      <c r="L39" s="48">
        <v>2.2700000000000001E-2</v>
      </c>
      <c r="M39" s="48">
        <v>35.726975000000003</v>
      </c>
      <c r="N39" s="48" t="s">
        <v>20</v>
      </c>
      <c r="O39" s="48">
        <v>2.5999999999999999E-3</v>
      </c>
      <c r="P39" s="48">
        <v>2.3900000000000001E-2</v>
      </c>
      <c r="Q39" s="48">
        <v>29.099378999999999</v>
      </c>
      <c r="R39" s="48"/>
      <c r="S39" s="79"/>
      <c r="T39" s="48" t="s">
        <v>20</v>
      </c>
      <c r="U39" s="48">
        <v>1.2999999999999999E-3</v>
      </c>
      <c r="V39" s="48">
        <v>2.0199999999999999E-2</v>
      </c>
      <c r="W39" s="48">
        <v>28.718575000000001</v>
      </c>
      <c r="X39" s="48" t="s">
        <v>20</v>
      </c>
      <c r="Y39" s="48">
        <v>2.5999999999999999E-3</v>
      </c>
      <c r="Z39" s="48">
        <v>2.1499999999999998E-2</v>
      </c>
      <c r="AA39" s="48">
        <v>28.701647000000001</v>
      </c>
      <c r="AB39" s="48" t="s">
        <v>20</v>
      </c>
      <c r="AC39" s="48">
        <v>2.5999999999999999E-3</v>
      </c>
      <c r="AD39" s="48">
        <v>2.2700000000000001E-2</v>
      </c>
      <c r="AE39" s="48">
        <v>28.789135000000002</v>
      </c>
      <c r="AF39" s="48" t="s">
        <v>20</v>
      </c>
      <c r="AG39" s="48">
        <v>2.5999999999999999E-3</v>
      </c>
      <c r="AH39" s="48">
        <v>2.3900000000000001E-2</v>
      </c>
      <c r="AI39" s="48">
        <v>33.677200999999997</v>
      </c>
    </row>
    <row r="40" spans="1:35" x14ac:dyDescent="0.25">
      <c r="A40" s="64"/>
      <c r="B40" s="48" t="s">
        <v>21</v>
      </c>
      <c r="C40" s="48">
        <v>1.17E-2</v>
      </c>
      <c r="D40" s="48">
        <v>1.9099999999999999E-2</v>
      </c>
      <c r="E40" s="48">
        <v>77.832635999999994</v>
      </c>
      <c r="F40" s="48" t="s">
        <v>21</v>
      </c>
      <c r="G40" s="48">
        <v>1.23E-2</v>
      </c>
      <c r="H40" s="48">
        <v>1.9699999999999999E-2</v>
      </c>
      <c r="I40" s="48">
        <v>79.912403999999995</v>
      </c>
      <c r="J40" s="48" t="s">
        <v>21</v>
      </c>
      <c r="K40" s="48">
        <v>1.2800000000000001E-2</v>
      </c>
      <c r="L40" s="48">
        <v>2.0799999999999999E-2</v>
      </c>
      <c r="M40" s="48">
        <v>86.851117000000002</v>
      </c>
      <c r="N40" s="48" t="s">
        <v>21</v>
      </c>
      <c r="O40" s="48">
        <v>1.34E-2</v>
      </c>
      <c r="P40" s="48">
        <v>2.1999999999999999E-2</v>
      </c>
      <c r="Q40" s="48">
        <v>79.884422000000001</v>
      </c>
      <c r="R40" s="48"/>
      <c r="S40" s="79"/>
      <c r="T40" s="48" t="s">
        <v>21</v>
      </c>
      <c r="U40" s="48">
        <v>6.1000000000000004E-3</v>
      </c>
      <c r="V40" s="48">
        <v>1.7000000000000001E-2</v>
      </c>
      <c r="W40" s="48">
        <v>82.519272999999998</v>
      </c>
      <c r="X40" s="48" t="s">
        <v>21</v>
      </c>
      <c r="Y40" s="48">
        <v>6.4999999999999997E-3</v>
      </c>
      <c r="Z40" s="48">
        <v>1.6799999999999999E-2</v>
      </c>
      <c r="AA40" s="48">
        <v>82.628365000000002</v>
      </c>
      <c r="AB40" s="48" t="s">
        <v>21</v>
      </c>
      <c r="AC40" s="48">
        <v>6.8999999999999999E-3</v>
      </c>
      <c r="AD40" s="48">
        <v>1.78E-2</v>
      </c>
      <c r="AE40" s="48">
        <v>82.184139000000002</v>
      </c>
      <c r="AF40" s="48" t="s">
        <v>21</v>
      </c>
      <c r="AG40" s="48">
        <v>7.3000000000000001E-3</v>
      </c>
      <c r="AH40" s="48">
        <v>1.89E-2</v>
      </c>
      <c r="AI40" s="48">
        <v>78.689691999999994</v>
      </c>
    </row>
    <row r="41" spans="1:35" x14ac:dyDescent="0.25">
      <c r="A41" s="64"/>
      <c r="B41" s="48" t="s">
        <v>22</v>
      </c>
      <c r="C41" s="48">
        <v>1.2999999999999999E-2</v>
      </c>
      <c r="D41" s="48">
        <v>1.6299999999999999E-2</v>
      </c>
      <c r="E41" s="48">
        <v>540.35019599999998</v>
      </c>
      <c r="F41" s="48" t="s">
        <v>22</v>
      </c>
      <c r="G41" s="48">
        <v>1.41E-2</v>
      </c>
      <c r="H41" s="48">
        <v>1.72E-2</v>
      </c>
      <c r="I41" s="48">
        <v>548.45995600000003</v>
      </c>
      <c r="J41" s="48" t="s">
        <v>22</v>
      </c>
      <c r="K41" s="48">
        <v>1.4800000000000001E-2</v>
      </c>
      <c r="L41" s="48">
        <v>1.8499999999999999E-2</v>
      </c>
      <c r="M41" s="48">
        <v>565.99071100000003</v>
      </c>
      <c r="N41" s="48" t="s">
        <v>22</v>
      </c>
      <c r="O41" s="48">
        <v>1.54E-2</v>
      </c>
      <c r="P41" s="48">
        <v>1.9E-2</v>
      </c>
      <c r="Q41" s="48">
        <v>510.50530700000002</v>
      </c>
      <c r="R41" s="48"/>
      <c r="S41" s="79"/>
      <c r="T41" s="48" t="s">
        <v>22</v>
      </c>
      <c r="U41" s="48">
        <v>7.4999999999999997E-3</v>
      </c>
      <c r="V41" s="48">
        <v>1.32E-2</v>
      </c>
      <c r="W41" s="48">
        <v>491.26918599999999</v>
      </c>
      <c r="X41" s="48" t="s">
        <v>22</v>
      </c>
      <c r="Y41" s="48">
        <v>8.3999999999999995E-3</v>
      </c>
      <c r="Z41" s="48">
        <v>1.3899999999999999E-2</v>
      </c>
      <c r="AA41" s="48">
        <v>673.61850000000004</v>
      </c>
      <c r="AB41" s="48" t="s">
        <v>22</v>
      </c>
      <c r="AC41" s="48">
        <v>8.8000000000000005E-3</v>
      </c>
      <c r="AD41" s="48">
        <v>1.47E-2</v>
      </c>
      <c r="AE41" s="48">
        <v>809.07302900000002</v>
      </c>
      <c r="AF41" s="48" t="s">
        <v>22</v>
      </c>
      <c r="AG41" s="48">
        <v>9.1999999999999998E-3</v>
      </c>
      <c r="AH41" s="48">
        <v>1.5599999999999999E-2</v>
      </c>
      <c r="AI41" s="48">
        <v>809.11852099999999</v>
      </c>
    </row>
    <row r="42" spans="1:35" x14ac:dyDescent="0.25">
      <c r="N42" s="48"/>
      <c r="O42" s="48"/>
      <c r="P42" s="48"/>
      <c r="Q42" s="48"/>
      <c r="AF42" s="48"/>
      <c r="AG42" s="48"/>
      <c r="AH42" s="48"/>
      <c r="AI42" s="48"/>
    </row>
    <row r="43" spans="1:35" x14ac:dyDescent="0.25">
      <c r="N43" s="48"/>
      <c r="O43" s="48"/>
      <c r="P43" s="48"/>
      <c r="Q43" s="48"/>
      <c r="AF43" s="32"/>
      <c r="AG43" s="32"/>
      <c r="AH43" s="32"/>
      <c r="AI43" s="32"/>
    </row>
    <row r="44" spans="1:35" x14ac:dyDescent="0.25">
      <c r="A44" s="65" t="s">
        <v>24</v>
      </c>
      <c r="B44" s="70" t="s">
        <v>86</v>
      </c>
      <c r="C44" s="70"/>
      <c r="D44" s="70"/>
      <c r="E44" s="70"/>
      <c r="F44" s="70" t="s">
        <v>87</v>
      </c>
      <c r="G44" s="70"/>
      <c r="H44" s="70"/>
      <c r="I44" s="70"/>
      <c r="J44" s="70" t="s">
        <v>88</v>
      </c>
      <c r="K44" s="70"/>
      <c r="L44" s="70"/>
      <c r="M44" s="70"/>
      <c r="N44" s="73" t="s">
        <v>89</v>
      </c>
      <c r="O44" s="73"/>
      <c r="P44" s="73"/>
      <c r="Q44" s="73"/>
      <c r="S44" s="65" t="s">
        <v>24</v>
      </c>
      <c r="T44" s="70" t="s">
        <v>86</v>
      </c>
      <c r="U44" s="70"/>
      <c r="V44" s="70"/>
      <c r="W44" s="70"/>
      <c r="X44" s="70" t="s">
        <v>87</v>
      </c>
      <c r="Y44" s="70"/>
      <c r="Z44" s="70"/>
      <c r="AA44" s="70"/>
      <c r="AB44" s="70" t="s">
        <v>88</v>
      </c>
      <c r="AC44" s="70"/>
      <c r="AD44" s="70"/>
      <c r="AE44" s="70"/>
      <c r="AF44" s="73" t="s">
        <v>89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4.0420920000000002</v>
      </c>
      <c r="F46" s="19">
        <v>1.9999999999999999E-7</v>
      </c>
      <c r="G46" s="5"/>
      <c r="H46" s="5"/>
      <c r="I46">
        <v>4.0442489999999998</v>
      </c>
      <c r="J46" s="5">
        <v>9.9999999999999995E-8</v>
      </c>
      <c r="K46" s="5"/>
      <c r="L46" s="5"/>
      <c r="M46">
        <v>4.0275160000000003</v>
      </c>
      <c r="N46" s="35">
        <v>1.9999999999999999E-7</v>
      </c>
      <c r="O46" s="33"/>
      <c r="P46" s="33"/>
      <c r="Q46" s="32">
        <v>4.2505220000000001</v>
      </c>
      <c r="S46" s="65"/>
      <c r="T46" s="19">
        <v>8.6999999999999997E-6</v>
      </c>
      <c r="U46" s="19"/>
      <c r="V46" s="5"/>
      <c r="W46">
        <v>4.0718839999999998</v>
      </c>
      <c r="X46" s="19">
        <v>1.01E-5</v>
      </c>
      <c r="Y46" s="5"/>
      <c r="Z46" s="5"/>
      <c r="AA46">
        <v>4.0509560000000002</v>
      </c>
      <c r="AB46" s="19">
        <v>9.5999999999999996E-6</v>
      </c>
      <c r="AC46" s="5"/>
      <c r="AD46" s="5"/>
      <c r="AE46">
        <v>4.0075609999999999</v>
      </c>
      <c r="AF46" s="35">
        <v>1.0699999999999999E-5</v>
      </c>
      <c r="AG46" s="33"/>
      <c r="AH46" s="33"/>
      <c r="AI46" s="32">
        <v>4.1384749999999997</v>
      </c>
    </row>
    <row r="47" spans="1:35" x14ac:dyDescent="0.25">
      <c r="N47" s="48"/>
      <c r="O47" s="48"/>
      <c r="P47" s="48"/>
      <c r="Q47" s="48"/>
    </row>
    <row r="48" spans="1:35" x14ac:dyDescent="0.25">
      <c r="A48" s="1" t="s">
        <v>31</v>
      </c>
      <c r="N48" s="48"/>
      <c r="O48" s="48"/>
      <c r="P48" s="48"/>
      <c r="Q48" s="48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86</v>
      </c>
      <c r="C50" s="70"/>
      <c r="D50" s="70"/>
      <c r="E50" s="70"/>
      <c r="F50" s="70" t="s">
        <v>87</v>
      </c>
      <c r="G50" s="70"/>
      <c r="H50" s="70"/>
      <c r="I50" s="70"/>
      <c r="J50" s="70" t="s">
        <v>88</v>
      </c>
      <c r="K50" s="70"/>
      <c r="L50" s="70"/>
      <c r="M50" s="70"/>
      <c r="N50" s="73" t="s">
        <v>89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1.124563</v>
      </c>
      <c r="F52" t="s">
        <v>20</v>
      </c>
      <c r="G52">
        <v>0</v>
      </c>
      <c r="H52">
        <v>2.5999999999999999E-3</v>
      </c>
      <c r="I52">
        <v>1.1448769999999999</v>
      </c>
      <c r="J52" t="s">
        <v>20</v>
      </c>
      <c r="K52">
        <v>0</v>
      </c>
      <c r="L52">
        <v>2.5999999999999999E-3</v>
      </c>
      <c r="M52">
        <v>1.130212</v>
      </c>
      <c r="N52" s="32" t="s">
        <v>20</v>
      </c>
      <c r="O52" s="32">
        <v>0</v>
      </c>
      <c r="P52" s="32">
        <v>2.5999999999999999E-3</v>
      </c>
      <c r="Q52" s="32">
        <v>1.039652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1.1783429999999999</v>
      </c>
      <c r="F53" t="s">
        <v>21</v>
      </c>
      <c r="G53">
        <v>0</v>
      </c>
      <c r="H53">
        <v>1.2999999999999999E-3</v>
      </c>
      <c r="I53">
        <v>1.163252</v>
      </c>
      <c r="J53" t="s">
        <v>21</v>
      </c>
      <c r="K53">
        <v>0</v>
      </c>
      <c r="L53">
        <v>1.2999999999999999E-3</v>
      </c>
      <c r="M53">
        <v>1.1642459999999999</v>
      </c>
      <c r="N53" s="32" t="s">
        <v>21</v>
      </c>
      <c r="O53" s="32">
        <v>0</v>
      </c>
      <c r="P53" s="32">
        <v>1.2999999999999999E-3</v>
      </c>
      <c r="Q53" s="32">
        <v>1.1158870000000001</v>
      </c>
    </row>
    <row r="54" spans="1:17" x14ac:dyDescent="0.25">
      <c r="A54" s="63"/>
      <c r="B54" t="s">
        <v>22</v>
      </c>
      <c r="C54">
        <v>0</v>
      </c>
      <c r="D54">
        <v>7.8019999999999999E-4</v>
      </c>
      <c r="E54">
        <v>1.348503</v>
      </c>
      <c r="F54" t="s">
        <v>22</v>
      </c>
      <c r="G54">
        <v>0</v>
      </c>
      <c r="H54">
        <v>8.1970000000000003E-4</v>
      </c>
      <c r="I54">
        <v>1.376325</v>
      </c>
      <c r="J54" t="s">
        <v>22</v>
      </c>
      <c r="K54">
        <v>0</v>
      </c>
      <c r="L54">
        <v>8.6300000000000005E-4</v>
      </c>
      <c r="M54">
        <v>1.363529</v>
      </c>
      <c r="N54" s="32" t="s">
        <v>22</v>
      </c>
      <c r="O54" s="32">
        <v>0</v>
      </c>
      <c r="P54" s="32">
        <v>8.8159999999999996E-4</v>
      </c>
      <c r="Q54" s="32">
        <v>1.3446089999999999</v>
      </c>
    </row>
    <row r="55" spans="1:17" x14ac:dyDescent="0.25">
      <c r="N55" s="48"/>
      <c r="O55" s="48"/>
      <c r="P55" s="48"/>
      <c r="Q55" s="48"/>
    </row>
    <row r="56" spans="1:17" x14ac:dyDescent="0.25">
      <c r="N56" s="48"/>
      <c r="O56" s="48"/>
      <c r="P56" s="48"/>
      <c r="Q56" s="48"/>
    </row>
    <row r="57" spans="1:17" x14ac:dyDescent="0.25">
      <c r="A57" s="64" t="s">
        <v>23</v>
      </c>
      <c r="B57" s="78" t="s">
        <v>86</v>
      </c>
      <c r="C57" s="78"/>
      <c r="D57" s="78"/>
      <c r="E57" s="78"/>
      <c r="F57" s="78" t="s">
        <v>87</v>
      </c>
      <c r="G57" s="78"/>
      <c r="H57" s="78"/>
      <c r="I57" s="78"/>
      <c r="J57" s="78" t="s">
        <v>88</v>
      </c>
      <c r="K57" s="78"/>
      <c r="L57" s="78"/>
      <c r="M57" s="78"/>
      <c r="N57" s="78" t="s">
        <v>89</v>
      </c>
      <c r="O57" s="78"/>
      <c r="P57" s="78"/>
      <c r="Q57" s="78"/>
    </row>
    <row r="58" spans="1:17" x14ac:dyDescent="0.25">
      <c r="A58" s="64"/>
      <c r="B58" s="48"/>
      <c r="C58" s="48" t="s">
        <v>17</v>
      </c>
      <c r="D58" s="48" t="s">
        <v>18</v>
      </c>
      <c r="E58" s="48" t="s">
        <v>19</v>
      </c>
      <c r="F58" s="48"/>
      <c r="G58" s="48" t="s">
        <v>17</v>
      </c>
      <c r="H58" s="48" t="s">
        <v>18</v>
      </c>
      <c r="I58" s="48" t="s">
        <v>19</v>
      </c>
      <c r="J58" s="48"/>
      <c r="K58" s="48" t="s">
        <v>17</v>
      </c>
      <c r="L58" s="48" t="s">
        <v>18</v>
      </c>
      <c r="M58" s="48" t="s">
        <v>19</v>
      </c>
      <c r="N58" s="48"/>
      <c r="O58" s="48" t="s">
        <v>17</v>
      </c>
      <c r="P58" s="48" t="s">
        <v>18</v>
      </c>
      <c r="Q58" s="48" t="s">
        <v>19</v>
      </c>
    </row>
    <row r="59" spans="1:17" x14ac:dyDescent="0.25">
      <c r="A59" s="64"/>
      <c r="B59" s="48" t="s">
        <v>20</v>
      </c>
      <c r="C59" s="48">
        <v>1.2999999999999999E-3</v>
      </c>
      <c r="D59" s="48">
        <v>2.0199999999999999E-2</v>
      </c>
      <c r="E59" s="48">
        <v>28.641818000000001</v>
      </c>
      <c r="F59" s="48" t="s">
        <v>20</v>
      </c>
      <c r="G59" s="48">
        <v>2.5999999999999999E-3</v>
      </c>
      <c r="H59" s="48">
        <v>2.1499999999999998E-2</v>
      </c>
      <c r="I59" s="48">
        <v>28.722397000000001</v>
      </c>
      <c r="J59" s="48" t="s">
        <v>20</v>
      </c>
      <c r="K59" s="48">
        <v>2.5999999999999999E-3</v>
      </c>
      <c r="L59" s="48">
        <v>2.2700000000000001E-2</v>
      </c>
      <c r="M59" s="48">
        <v>33.157254000000002</v>
      </c>
      <c r="N59" s="48" t="s">
        <v>20</v>
      </c>
      <c r="O59" s="48">
        <v>2.5999999999999999E-3</v>
      </c>
      <c r="P59" s="48">
        <v>2.3900000000000001E-2</v>
      </c>
      <c r="Q59" s="48">
        <v>29.093415</v>
      </c>
    </row>
    <row r="60" spans="1:17" x14ac:dyDescent="0.25">
      <c r="A60" s="64"/>
      <c r="B60" s="48" t="s">
        <v>21</v>
      </c>
      <c r="C60" s="48">
        <v>2.7000000000000001E-3</v>
      </c>
      <c r="D60" s="48">
        <v>1.15E-2</v>
      </c>
      <c r="E60" s="48">
        <v>77.611051000000003</v>
      </c>
      <c r="F60" s="48" t="s">
        <v>21</v>
      </c>
      <c r="G60" s="48">
        <v>3.2000000000000002E-3</v>
      </c>
      <c r="H60" s="48">
        <v>9.4000000000000004E-3</v>
      </c>
      <c r="I60" s="48">
        <v>78.046137000000002</v>
      </c>
      <c r="J60" s="48" t="s">
        <v>21</v>
      </c>
      <c r="K60" s="48">
        <v>3.8999999999999998E-3</v>
      </c>
      <c r="L60" s="48">
        <v>1.0200000000000001E-2</v>
      </c>
      <c r="M60" s="48">
        <v>75.480429999999998</v>
      </c>
      <c r="N60" s="48" t="s">
        <v>21</v>
      </c>
      <c r="O60" s="48">
        <v>3.8999999999999998E-3</v>
      </c>
      <c r="P60" s="48">
        <v>1.0999999999999999E-2</v>
      </c>
      <c r="Q60" s="48">
        <v>72.982151000000002</v>
      </c>
    </row>
    <row r="61" spans="1:17" x14ac:dyDescent="0.25">
      <c r="A61" s="64"/>
      <c r="B61" s="48" t="s">
        <v>22</v>
      </c>
      <c r="C61" s="48">
        <v>3.5999999999999999E-3</v>
      </c>
      <c r="D61" s="48">
        <v>8.2000000000000007E-3</v>
      </c>
      <c r="E61" s="48">
        <v>366.09894000000003</v>
      </c>
      <c r="F61" s="48" t="s">
        <v>22</v>
      </c>
      <c r="G61" s="48">
        <v>4.4000000000000003E-3</v>
      </c>
      <c r="H61" s="48">
        <v>8.0999999999999996E-3</v>
      </c>
      <c r="I61" s="48">
        <v>460.01891599999999</v>
      </c>
      <c r="J61" s="48" t="s">
        <v>22</v>
      </c>
      <c r="K61" s="48">
        <v>4.7000000000000002E-3</v>
      </c>
      <c r="L61" s="48">
        <v>7.7000000000000002E-3</v>
      </c>
      <c r="M61" s="48">
        <v>525.64598999999998</v>
      </c>
      <c r="N61" s="48" t="s">
        <v>22</v>
      </c>
      <c r="O61" s="48">
        <v>5.0000000000000001E-3</v>
      </c>
      <c r="P61" s="48">
        <v>8.3000000000000001E-3</v>
      </c>
      <c r="Q61" s="48">
        <v>342.73672599999998</v>
      </c>
    </row>
    <row r="62" spans="1:17" x14ac:dyDescent="0.25">
      <c r="N62" s="48"/>
      <c r="O62" s="48"/>
      <c r="P62" s="48"/>
      <c r="Q62" s="48"/>
    </row>
    <row r="63" spans="1:17" x14ac:dyDescent="0.25">
      <c r="N63" s="48"/>
      <c r="O63" s="48"/>
      <c r="P63" s="48"/>
      <c r="Q63" s="48"/>
    </row>
    <row r="64" spans="1:17" x14ac:dyDescent="0.25">
      <c r="A64" s="65" t="s">
        <v>24</v>
      </c>
      <c r="B64" s="70" t="s">
        <v>86</v>
      </c>
      <c r="C64" s="70"/>
      <c r="D64" s="70"/>
      <c r="E64" s="70"/>
      <c r="F64" s="70" t="s">
        <v>87</v>
      </c>
      <c r="G64" s="70"/>
      <c r="H64" s="70"/>
      <c r="I64" s="70"/>
      <c r="J64" s="70" t="s">
        <v>88</v>
      </c>
      <c r="K64" s="70"/>
      <c r="L64" s="70"/>
      <c r="M64" s="70"/>
      <c r="N64" s="73" t="s">
        <v>89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2.4499999999999999E-4</v>
      </c>
      <c r="C66" s="5"/>
      <c r="D66" s="5"/>
      <c r="E66">
        <v>4.0335150000000004</v>
      </c>
      <c r="F66" s="5"/>
      <c r="G66" s="19">
        <v>2.5339999999999998E-4</v>
      </c>
      <c r="H66" s="5"/>
      <c r="I66">
        <v>4.1372359999999997</v>
      </c>
      <c r="J66" s="19">
        <v>2.6190000000000002E-4</v>
      </c>
      <c r="K66" s="5"/>
      <c r="L66" s="5"/>
      <c r="M66">
        <v>4.0714079999999999</v>
      </c>
      <c r="N66" s="35">
        <v>2.765E-4</v>
      </c>
      <c r="O66" s="33"/>
      <c r="P66" s="33"/>
      <c r="Q66" s="32">
        <v>4.0678020000000004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2.243608</v>
      </c>
      <c r="I73">
        <f t="shared" ref="I73:I75" si="3">0.05*G18+(1-0.05)*C18</f>
        <v>1.2999999999999999E-4</v>
      </c>
      <c r="J73">
        <f t="shared" ref="J73:J75" si="4">0.05*H18+(1-0.05)*D18</f>
        <v>3.545E-3</v>
      </c>
      <c r="K73">
        <f t="shared" ref="K73:K75" si="5">I18+E18</f>
        <v>194.69355899999999</v>
      </c>
      <c r="L73">
        <f>0.05*F25+(1-0.05)*B25</f>
        <v>0</v>
      </c>
      <c r="M73">
        <f>I25+E25</f>
        <v>8.5692629999999994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2.5999999999999998E-4</v>
      </c>
      <c r="V73">
        <f t="shared" ref="V73:V75" si="9">0.1*H18+(1-0.1)*D18</f>
        <v>4.4900000000000001E-3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2.3749570000000002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1.9418999999999997E-7</v>
      </c>
      <c r="H75">
        <f t="shared" si="2"/>
        <v>3.0254789999999998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1.9618E-7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5.1999999999999995E-4</v>
      </c>
      <c r="J79">
        <f t="shared" ref="J79:J81" si="13">0.2*H18+(1-0.2)*D18</f>
        <v>6.3800000000000003E-3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7.7999999999999999E-4</v>
      </c>
      <c r="V79">
        <f t="shared" ref="V79:V81" si="17">0.3*H18+(1-0.3)*D18</f>
        <v>8.2699999999999996E-3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2.0016000000000001E-7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2.0413999999999997E-7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3.3480149999999997</v>
      </c>
      <c r="I86">
        <f t="shared" ref="I86:I88" si="21">(0.05*(1-0.05)+0.05*(1-0.05))*G18+0.05*0.05*K18+(1-0.05*(1-0.05)-0.05*(1-0.05)-0.05*0.05)*C18</f>
        <v>2.5349999999999998E-4</v>
      </c>
      <c r="J86">
        <f t="shared" ref="J86:J88" si="22">(0.05*(1-0.05)+0.05*(1-0.05))*H18+0.05*0.05*L18+(1-0.05*(1-0.05)-0.05*(1-0.05)-0.05*0.05)*D18</f>
        <v>4.44575E-3</v>
      </c>
      <c r="K86">
        <f t="shared" ref="K86:K88" si="23">M18+I18+E18</f>
        <v>223.294882</v>
      </c>
      <c r="L86">
        <f>(0.05*(1-0.05)+0.05*(1-0.05))*F25+0.05*0.05*J25+(1-0.05*(1-0.05)-0.05*(1-0.05)-0.05*0.05)*B25</f>
        <v>0</v>
      </c>
      <c r="M86">
        <f>M25+I25+E25</f>
        <v>12.607199000000001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4.9400000000000008E-4</v>
      </c>
      <c r="V86">
        <f t="shared" ref="V86:V88" si="27">(0.1*0.9+0.1*0.9)*H18+0.1*0.1*L18+(1-0.1*0.9-0.1*0.9-0.1*0.1)*D18</f>
        <v>6.2030000000000002E-3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3.565124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1.9619525E-7</v>
      </c>
      <c r="H88">
        <f t="shared" si="20"/>
        <v>4.435219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2.00221E-7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9.360000000000002E-4</v>
      </c>
      <c r="J92">
        <f t="shared" ref="J92:J94" si="31">(0.2*0.8+0.2*0.8)*H18+0.2*0.2*L18+(1-0.2*0.8-0.2*0.8-0.2*0.2)*D18</f>
        <v>9.4520000000000003E-3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1.3259999999999999E-3</v>
      </c>
      <c r="V92">
        <f t="shared" ref="V92:V94" si="35">(0.3*0.7+0.3*0.7)*H18+0.3*0.3*L18+(1-0.3*0.7-0.3*0.7-0.3*0.3)*D18</f>
        <v>1.2346999999999999E-2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2.08364E-7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2.1662900000000003E-7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4.3985750000000001</v>
      </c>
      <c r="I99">
        <f t="shared" ref="I99:I101" si="39">3*0.05*(1-0.05)*(1-0.05)*G18+3*0.05*0.05*(1-0.05)*K18+0.05*0.05*0.05*O18+(1-3*0.05*(1-0.05)*(1-0.05)-3*0.05*0.05*(1-0.05)-0.05*0.05*0.05)*C18</f>
        <v>3.7082499999999997E-4</v>
      </c>
      <c r="J99">
        <f t="shared" ref="J99:J101" si="40">3*0.05*(1-0.05)*(1-0.05)*H18+3*0.05*0.05*(1-0.05)*L18+0.05*0.05*0.05*P18+(1-3*0.05*(1-0.05)*(1-0.05)-3*0.05*0.05*(1-0.05)-0.05*0.05*0.05)*D18</f>
        <v>5.3044624999999991E-3</v>
      </c>
      <c r="K99">
        <f t="shared" ref="K99:K101" si="41">Q18+M18+E18+I18</f>
        <v>252.014884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17.057382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7.046000000000001E-4</v>
      </c>
      <c r="V99">
        <f t="shared" ref="V99:V101" si="45">3*0.1*(1-0.1)*(1-0.1)*H18+3*0.1*0.1*(1-0.1)*L18+0.1*0.1*0.1*P18+(1-3*0.1*(1-0.1)*(1-0.1)-3*0.1*0.1*(1-0.1)-0.1*0.1*0.1)*D18</f>
        <v>7.7567000000000009E-3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4.7376639999999997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1.9821546249999994E-7</v>
      </c>
      <c r="H101">
        <f t="shared" si="38"/>
        <v>5.8308470000000003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2.0432070000000002E-7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1.2688000000000003E-3</v>
      </c>
      <c r="J105">
        <f t="shared" ref="J105:J107" si="49">3*0.2*(1-0.2)*(1-0.2)*H18+3*0.2*0.2*(1-0.2)*L18+0.2*0.2*0.2*P18+(1-3*0.2*(1-0.2)*(1-0.2)-3*0.2*0.2*(1-0.2)-0.2*0.2*0.2)*D18</f>
        <v>1.1957600000000002E-2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1.7081999999999996E-3</v>
      </c>
      <c r="V105">
        <f t="shared" ref="V105:V107" si="53">3*0.3*(1-0.3)*(1-0.3)*H18+3*0.3*0.3*(1-0.3)*L18+0.3*0.3*0.3*P18+(1-3*0.3*(1-0.3)*(1-0.3)-3*0.3*0.3*(1-0.3)-0.3*0.3*0.3)*D18</f>
        <v>1.5308899999999997E-2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2.1679360000000001E-7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2.2960490000000003E-7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3.0778020000000001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8.0541459999999994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2.3913909999999996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4.9138499999999995E-6</v>
      </c>
      <c r="H114">
        <f t="shared" si="56"/>
        <v>2.8573909999999998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4.9477000000000001E-6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5.0154000000000003E-6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5.0830999999999997E-6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4.4888880000000002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12.033429999999999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3.7236260000000003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4.9443150000000005E-6</v>
      </c>
      <c r="H127">
        <f t="shared" si="74"/>
        <v>4.2834070000000004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5.0018600000000009E-6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5.0966399999999999E-6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5.1643400000000001E-6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5.5479130000000003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16.029123999999999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4.8578859999999997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4.9716488749999995E-6</v>
      </c>
      <c r="H140">
        <f t="shared" si="92"/>
        <v>5.6379260000000002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5.0445109999999998E-6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5.1399679999999999E-6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5.1785569999999997E-6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2.2272449999999999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1E-8</v>
      </c>
      <c r="M151">
        <f>I46+E46</f>
        <v>8.0863410000000009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2E-8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2.3404730000000002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4.0899999999999991E-5</v>
      </c>
      <c r="H153">
        <f t="shared" si="110"/>
        <v>3.0999300000000001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4.0900000000000005E-5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4.0000000000000001E-8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5.9999999999999995E-8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4.0899999999999998E-5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4.0899999999999991E-5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3.3421109999999996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1.9249999999999997E-8</v>
      </c>
      <c r="M164">
        <f>M46+I46+E46</f>
        <v>12.113856999999999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3.7000000000000007E-8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3.5377080000000003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4.0899999999999998E-5</v>
      </c>
      <c r="H166">
        <f t="shared" si="128"/>
        <v>4.4997769999999999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4.0900000000000005E-5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6.8E-8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9.2999999999999999E-8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4.0899999999999998E-5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4.0900000000000005E-5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4.3689409999999995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2.7812499999999998E-8</v>
      </c>
      <c r="M177">
        <f>Q46+M46+I46+E46</f>
        <v>16.364379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5.1500000000000011E-8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4.6710739999999999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4.0899999999999991E-5</v>
      </c>
      <c r="H179">
        <f t="shared" si="146"/>
        <v>5.8011150000000002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4.0899999999999998E-5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8.8000000000000034E-8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1.1249999999999997E-7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4.0899999999999991E-5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4.0899999999999998E-5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2.2563389999999997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8.769999999999999E-6</v>
      </c>
      <c r="M190">
        <f>AA46+W46</f>
        <v>8.1228400000000001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8.8400000000000001E-6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2.4108010000000002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1.80965E-4</v>
      </c>
      <c r="H192">
        <f t="shared" si="164"/>
        <v>2.9729650000000003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1.8163000000000001E-4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8.9800000000000004E-6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9.1199999999999991E-6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1.8296E-4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1.8428999999999999E-4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3.3686599999999993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8.8352499999999998E-6</v>
      </c>
      <c r="M203">
        <f>AE46+AA46+W46</f>
        <v>12.130400999999999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8.9610000000000011E-6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3.6216369999999998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1.8162425E-4</v>
      </c>
      <c r="H205">
        <f t="shared" si="182"/>
        <v>4.3617400000000002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1.8293699999999999E-4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9.1839999999999988E-6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9.3689999999999996E-6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1.8552799999999999E-4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1.8807300000000003E-4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4.3988059999999995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8.8961874999999988E-6</v>
      </c>
      <c r="M216">
        <f>AI46+AE46+AA46+W46</f>
        <v>16.268875999999999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9.0664999999999987E-6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4.7030010000000004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1.8227666249999997E-4</v>
      </c>
      <c r="H218">
        <f t="shared" si="199"/>
        <v>5.6395150000000003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1.842123E-4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9.3399999999999987E-6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9.5415E-6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1.8793439999999998E-4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1.9141410000000003E-4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2.2694399999999999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2.4541999999999999E-4</v>
      </c>
      <c r="M229">
        <f>I66+E66</f>
        <v>8.1707509999999992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2.4583999999999999E-4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2.3415949999999999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7.8217499999999997E-4</v>
      </c>
      <c r="H231">
        <f t="shared" si="217"/>
        <v>2.724828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7.8415000000000006E-4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2.4667999999999999E-4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2.4751999999999999E-4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7.8810000000000002E-4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7.9204999999999998E-4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3.3996519999999997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2.4584025000000002E-4</v>
      </c>
      <c r="M242">
        <f>M66+I66+E66</f>
        <v>12.242159000000001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2.4668100000000001E-4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3.5058409999999998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7.8415950000000005E-4</v>
      </c>
      <c r="H244">
        <f t="shared" si="235"/>
        <v>4.0883570000000002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7.8813800000000008E-4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2.4836399999999994E-4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2.5004900000000002E-4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7.9615200000000006E-4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8.0424200000000015E-4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4.4393039999999999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2.4626149999999996E-4</v>
      </c>
      <c r="M255">
        <f>Q66+M66+I66+E66</f>
        <v>16.309961000000001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2.4752900000000002E-4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4.6217280000000001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7.8614993749999982E-4</v>
      </c>
      <c r="H257">
        <f t="shared" si="253"/>
        <v>5.4329659999999995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7.9213549999999997E-4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2.5009999999999995E-4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2.5274900000000003E-4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8.0412799999999998E-4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8.1600650000000015E-4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63"/>
  <sheetViews>
    <sheetView topLeftCell="A16" zoomScale="55" zoomScaleNormal="55" workbookViewId="0">
      <selection activeCell="E54" sqref="E54"/>
    </sheetView>
  </sheetViews>
  <sheetFormatPr defaultColWidth="9" defaultRowHeight="14.4" x14ac:dyDescent="0.25"/>
  <cols>
    <col min="2" max="2" width="10.6640625"/>
    <col min="4" max="4" width="14.88671875" customWidth="1"/>
    <col min="5" max="5" width="10.109375" customWidth="1"/>
    <col min="6" max="6" width="10.33203125" customWidth="1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32"/>
      <c r="AG7" s="32"/>
      <c r="AH7" s="32"/>
      <c r="AI7" s="32"/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90</v>
      </c>
      <c r="C9" s="74"/>
      <c r="D9" s="74"/>
      <c r="E9" s="74"/>
      <c r="F9" s="74" t="s">
        <v>91</v>
      </c>
      <c r="G9" s="74"/>
      <c r="H9" s="74"/>
      <c r="I9" s="74"/>
      <c r="J9" s="74" t="s">
        <v>92</v>
      </c>
      <c r="K9" s="74"/>
      <c r="L9" s="74"/>
      <c r="M9" s="74"/>
      <c r="N9" s="73" t="s">
        <v>93</v>
      </c>
      <c r="O9" s="73"/>
      <c r="P9" s="73"/>
      <c r="Q9" s="73"/>
      <c r="S9" s="63" t="s">
        <v>12</v>
      </c>
      <c r="T9" s="74" t="s">
        <v>90</v>
      </c>
      <c r="U9" s="74"/>
      <c r="V9" s="74"/>
      <c r="W9" s="74"/>
      <c r="X9" s="74" t="s">
        <v>91</v>
      </c>
      <c r="Y9" s="74"/>
      <c r="Z9" s="74"/>
      <c r="AA9" s="74"/>
      <c r="AB9" s="74" t="s">
        <v>92</v>
      </c>
      <c r="AC9" s="74"/>
      <c r="AD9" s="74"/>
      <c r="AE9" s="74"/>
      <c r="AF9" s="73" t="s">
        <v>93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1.083963</v>
      </c>
      <c r="F11" s="36" t="s">
        <v>20</v>
      </c>
      <c r="G11" s="38">
        <v>0</v>
      </c>
      <c r="H11" s="38">
        <v>2.5999999999999999E-3</v>
      </c>
      <c r="I11" s="38">
        <v>0.98272499999999996</v>
      </c>
      <c r="J11" s="36" t="s">
        <v>20</v>
      </c>
      <c r="K11" s="38">
        <v>0</v>
      </c>
      <c r="L11" s="38">
        <v>2.5999999999999999E-3</v>
      </c>
      <c r="M11" s="38">
        <v>1.049555</v>
      </c>
      <c r="N11" s="32" t="s">
        <v>20</v>
      </c>
      <c r="O11" s="32">
        <v>0</v>
      </c>
      <c r="P11" s="32">
        <v>2.5999999999999999E-3</v>
      </c>
      <c r="Q11" s="32">
        <v>1.886231</v>
      </c>
      <c r="S11" s="63"/>
      <c r="T11" s="36" t="s">
        <v>20</v>
      </c>
      <c r="U11" s="38">
        <v>0</v>
      </c>
      <c r="V11" s="38">
        <v>2.5999999999999999E-3</v>
      </c>
      <c r="W11" s="38">
        <v>1.1063400000000001</v>
      </c>
      <c r="X11" s="36" t="s">
        <v>20</v>
      </c>
      <c r="Y11" s="38">
        <v>0</v>
      </c>
      <c r="Z11" s="38">
        <v>2.5999999999999999E-3</v>
      </c>
      <c r="AA11" s="38">
        <v>1.030305</v>
      </c>
      <c r="AB11" s="36" t="s">
        <v>20</v>
      </c>
      <c r="AC11" s="38">
        <v>0</v>
      </c>
      <c r="AD11" s="38">
        <v>2.5999999999999999E-3</v>
      </c>
      <c r="AE11" s="38">
        <v>1.0835060000000001</v>
      </c>
      <c r="AF11" s="32" t="s">
        <v>20</v>
      </c>
      <c r="AG11" s="32">
        <v>0</v>
      </c>
      <c r="AH11" s="32">
        <v>2.5999999999999999E-3</v>
      </c>
      <c r="AI11" s="32">
        <v>1.065239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1.199956</v>
      </c>
      <c r="F12" s="36" t="s">
        <v>21</v>
      </c>
      <c r="G12" s="38">
        <v>0</v>
      </c>
      <c r="H12" s="38">
        <v>1.579E-5</v>
      </c>
      <c r="I12" s="38">
        <v>1.2078629999999999</v>
      </c>
      <c r="J12" s="36" t="s">
        <v>21</v>
      </c>
      <c r="K12" s="38">
        <v>0</v>
      </c>
      <c r="L12" s="38">
        <v>1.579E-5</v>
      </c>
      <c r="M12" s="38">
        <v>1.1911069999999999</v>
      </c>
      <c r="N12" s="32" t="s">
        <v>21</v>
      </c>
      <c r="O12" s="32">
        <v>0</v>
      </c>
      <c r="P12" s="32">
        <v>1.579E-5</v>
      </c>
      <c r="Q12" s="32">
        <v>1.057399</v>
      </c>
      <c r="S12" s="63"/>
      <c r="T12" s="36" t="s">
        <v>21</v>
      </c>
      <c r="U12" s="38">
        <v>0</v>
      </c>
      <c r="V12" s="38">
        <v>6.4850000000000004E-5</v>
      </c>
      <c r="W12" s="38">
        <v>1.1785570000000001</v>
      </c>
      <c r="X12" s="36" t="s">
        <v>21</v>
      </c>
      <c r="Y12" s="38">
        <v>0</v>
      </c>
      <c r="Z12" s="38">
        <v>6.4850000000000004E-5</v>
      </c>
      <c r="AA12" s="38">
        <v>1.2190270000000001</v>
      </c>
      <c r="AB12" s="36" t="s">
        <v>21</v>
      </c>
      <c r="AC12" s="38">
        <v>0</v>
      </c>
      <c r="AD12" s="38">
        <v>6.4850000000000004E-5</v>
      </c>
      <c r="AE12" s="38">
        <v>1.183991</v>
      </c>
      <c r="AF12" s="32" t="s">
        <v>21</v>
      </c>
      <c r="AG12" s="32">
        <v>0</v>
      </c>
      <c r="AH12" s="32">
        <v>6.4850000000000004E-5</v>
      </c>
      <c r="AI12" s="32">
        <v>1.1488480000000001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1.5330189999999999</v>
      </c>
      <c r="F13" s="36" t="s">
        <v>22</v>
      </c>
      <c r="G13" s="38">
        <v>0</v>
      </c>
      <c r="H13" s="38">
        <v>2.297E-7</v>
      </c>
      <c r="I13" s="38">
        <v>1.519339</v>
      </c>
      <c r="J13" s="36" t="s">
        <v>22</v>
      </c>
      <c r="K13" s="38">
        <v>0</v>
      </c>
      <c r="L13" s="38">
        <v>2.7249999999999999E-7</v>
      </c>
      <c r="M13" s="38">
        <v>1.5039940000000001</v>
      </c>
      <c r="N13" s="32" t="s">
        <v>22</v>
      </c>
      <c r="O13" s="32">
        <v>0</v>
      </c>
      <c r="P13" s="32">
        <v>3.1880000000000002E-7</v>
      </c>
      <c r="Q13" s="32">
        <v>1.47438</v>
      </c>
      <c r="S13" s="63"/>
      <c r="T13" s="36" t="s">
        <v>22</v>
      </c>
      <c r="U13" s="38">
        <v>0</v>
      </c>
      <c r="V13" s="38">
        <v>4.8799999999999999E-6</v>
      </c>
      <c r="W13" s="38">
        <v>1.528715</v>
      </c>
      <c r="X13" s="36" t="s">
        <v>22</v>
      </c>
      <c r="Y13" s="38">
        <v>0</v>
      </c>
      <c r="Z13" s="38">
        <v>5.5180000000000004E-6</v>
      </c>
      <c r="AA13" s="38">
        <v>1.5591360000000001</v>
      </c>
      <c r="AB13" s="36" t="s">
        <v>22</v>
      </c>
      <c r="AC13" s="38">
        <v>0</v>
      </c>
      <c r="AD13" s="38">
        <v>4.8799999999999999E-6</v>
      </c>
      <c r="AE13" s="38">
        <v>1.455444</v>
      </c>
      <c r="AF13" s="32" t="s">
        <v>22</v>
      </c>
      <c r="AG13" s="32">
        <v>0</v>
      </c>
      <c r="AH13" s="32">
        <v>4.8799999999999999E-6</v>
      </c>
      <c r="AI13" s="32">
        <v>1.528465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8"/>
      <c r="O14" s="48"/>
      <c r="P14" s="48"/>
      <c r="Q14" s="48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8"/>
      <c r="AG14" s="48"/>
      <c r="AH14" s="48"/>
      <c r="AI14" s="48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8"/>
      <c r="O15" s="48"/>
      <c r="P15" s="48"/>
      <c r="Q15" s="48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8"/>
      <c r="AG15" s="48"/>
      <c r="AH15" s="48"/>
      <c r="AI15" s="48"/>
    </row>
    <row r="16" spans="1:35" x14ac:dyDescent="0.25">
      <c r="A16" s="64" t="s">
        <v>23</v>
      </c>
      <c r="B16" s="80" t="s">
        <v>90</v>
      </c>
      <c r="C16" s="80"/>
      <c r="D16" s="80"/>
      <c r="E16" s="80"/>
      <c r="F16" s="80" t="s">
        <v>91</v>
      </c>
      <c r="G16" s="80"/>
      <c r="H16" s="80"/>
      <c r="I16" s="80"/>
      <c r="J16" s="80" t="s">
        <v>92</v>
      </c>
      <c r="K16" s="80"/>
      <c r="L16" s="80"/>
      <c r="M16" s="80"/>
      <c r="N16" s="78" t="s">
        <v>93</v>
      </c>
      <c r="O16" s="78"/>
      <c r="P16" s="78"/>
      <c r="Q16" s="78"/>
      <c r="S16" s="64" t="s">
        <v>23</v>
      </c>
      <c r="T16" s="80" t="s">
        <v>90</v>
      </c>
      <c r="U16" s="80"/>
      <c r="V16" s="80"/>
      <c r="W16" s="80"/>
      <c r="X16" s="80" t="s">
        <v>91</v>
      </c>
      <c r="Y16" s="80"/>
      <c r="Z16" s="80"/>
      <c r="AA16" s="80"/>
      <c r="AB16" s="80" t="s">
        <v>92</v>
      </c>
      <c r="AC16" s="80"/>
      <c r="AD16" s="80"/>
      <c r="AE16" s="80"/>
      <c r="AF16" s="78" t="s">
        <v>93</v>
      </c>
      <c r="AG16" s="78"/>
      <c r="AH16" s="78"/>
      <c r="AI16" s="78"/>
    </row>
    <row r="17" spans="1:35" x14ac:dyDescent="0.25">
      <c r="A17" s="64"/>
      <c r="B17" s="47"/>
      <c r="C17" s="47" t="s">
        <v>17</v>
      </c>
      <c r="D17" s="47" t="s">
        <v>18</v>
      </c>
      <c r="E17" s="47" t="s">
        <v>19</v>
      </c>
      <c r="F17" s="47"/>
      <c r="G17" s="47" t="s">
        <v>17</v>
      </c>
      <c r="H17" s="47" t="s">
        <v>18</v>
      </c>
      <c r="I17" s="47" t="s">
        <v>19</v>
      </c>
      <c r="J17" s="47"/>
      <c r="K17" s="47" t="s">
        <v>17</v>
      </c>
      <c r="L17" s="47" t="s">
        <v>18</v>
      </c>
      <c r="M17" s="47" t="s">
        <v>19</v>
      </c>
      <c r="N17" s="48"/>
      <c r="O17" s="48" t="s">
        <v>17</v>
      </c>
      <c r="P17" s="48" t="s">
        <v>18</v>
      </c>
      <c r="Q17" s="48" t="s">
        <v>19</v>
      </c>
      <c r="S17" s="64"/>
      <c r="T17" s="47"/>
      <c r="U17" s="47" t="s">
        <v>17</v>
      </c>
      <c r="V17" s="47" t="s">
        <v>18</v>
      </c>
      <c r="W17" s="47" t="s">
        <v>19</v>
      </c>
      <c r="X17" s="47"/>
      <c r="Y17" s="47" t="s">
        <v>17</v>
      </c>
      <c r="Z17" s="47" t="s">
        <v>18</v>
      </c>
      <c r="AA17" s="47" t="s">
        <v>19</v>
      </c>
      <c r="AB17" s="47"/>
      <c r="AC17" s="47" t="s">
        <v>17</v>
      </c>
      <c r="AD17" s="47" t="s">
        <v>18</v>
      </c>
      <c r="AE17" s="47" t="s">
        <v>19</v>
      </c>
      <c r="AF17" s="48"/>
      <c r="AG17" s="48" t="s">
        <v>17</v>
      </c>
      <c r="AH17" s="48" t="s">
        <v>18</v>
      </c>
      <c r="AI17" s="48" t="s">
        <v>19</v>
      </c>
    </row>
    <row r="18" spans="1:35" x14ac:dyDescent="0.25">
      <c r="A18" s="64"/>
      <c r="B18" s="47" t="s">
        <v>20</v>
      </c>
      <c r="C18" s="47">
        <v>1.2999999999999999E-3</v>
      </c>
      <c r="D18" s="47">
        <v>2.0199999999999999E-2</v>
      </c>
      <c r="E18" s="47">
        <v>30.079193</v>
      </c>
      <c r="F18" s="47" t="s">
        <v>20</v>
      </c>
      <c r="G18" s="47">
        <v>2.5999999999999999E-3</v>
      </c>
      <c r="H18" s="47">
        <v>2.1499999999999998E-2</v>
      </c>
      <c r="I18" s="47">
        <v>34.510630999999997</v>
      </c>
      <c r="J18" s="47" t="s">
        <v>20</v>
      </c>
      <c r="K18" s="47">
        <v>2.5999999999999999E-3</v>
      </c>
      <c r="L18" s="47">
        <v>2.2700000000000001E-2</v>
      </c>
      <c r="M18" s="47">
        <v>28.601323000000001</v>
      </c>
      <c r="N18" s="48" t="s">
        <v>20</v>
      </c>
      <c r="O18" s="48">
        <v>0</v>
      </c>
      <c r="P18" s="48">
        <v>2.5999999999999999E-3</v>
      </c>
      <c r="Q18" s="48">
        <v>1.886231</v>
      </c>
      <c r="S18" s="64"/>
      <c r="T18" s="47" t="s">
        <v>20</v>
      </c>
      <c r="U18" s="47">
        <v>1.2999999999999999E-3</v>
      </c>
      <c r="V18" s="47">
        <v>2.0199999999999999E-2</v>
      </c>
      <c r="W18" s="47">
        <v>28.892620000000001</v>
      </c>
      <c r="X18" s="47" t="s">
        <v>20</v>
      </c>
      <c r="Y18" s="47">
        <v>2.5999999999999999E-3</v>
      </c>
      <c r="Z18" s="47">
        <v>2.1499999999999998E-2</v>
      </c>
      <c r="AA18" s="47">
        <v>32.570383</v>
      </c>
      <c r="AB18" s="47" t="s">
        <v>20</v>
      </c>
      <c r="AC18" s="47">
        <v>2.5999999999999999E-3</v>
      </c>
      <c r="AD18" s="47">
        <v>2.2700000000000001E-2</v>
      </c>
      <c r="AE18" s="47">
        <v>33.057918000000001</v>
      </c>
      <c r="AF18" s="48" t="s">
        <v>20</v>
      </c>
      <c r="AG18" s="48">
        <v>2.5999999999999999E-3</v>
      </c>
      <c r="AH18" s="48">
        <v>2.3900000000000001E-2</v>
      </c>
      <c r="AI18" s="48">
        <v>30.236464999999999</v>
      </c>
    </row>
    <row r="19" spans="1:35" x14ac:dyDescent="0.25">
      <c r="A19" s="64"/>
      <c r="B19" s="47" t="s">
        <v>21</v>
      </c>
      <c r="C19" s="47">
        <v>1.9699999999999999E-2</v>
      </c>
      <c r="D19" s="47">
        <v>2.0199999999999999E-2</v>
      </c>
      <c r="E19" s="47">
        <v>82.092314999999999</v>
      </c>
      <c r="F19" s="47" t="s">
        <v>21</v>
      </c>
      <c r="G19" s="47">
        <v>2.0899999999999998E-2</v>
      </c>
      <c r="H19" s="47">
        <v>2.1299999999999999E-2</v>
      </c>
      <c r="I19" s="47">
        <v>84.700119000000001</v>
      </c>
      <c r="J19" s="47" t="s">
        <v>21</v>
      </c>
      <c r="K19" s="47">
        <v>2.1999999999999999E-2</v>
      </c>
      <c r="L19" s="47">
        <v>2.2499999999999999E-2</v>
      </c>
      <c r="M19" s="47">
        <v>77.806233000000006</v>
      </c>
      <c r="N19" s="48" t="s">
        <v>21</v>
      </c>
      <c r="O19" s="48">
        <v>0</v>
      </c>
      <c r="P19" s="48">
        <v>2.3699999999999999E-2</v>
      </c>
      <c r="Q19" s="48">
        <v>76.667008999999993</v>
      </c>
      <c r="S19" s="64"/>
      <c r="T19" s="47" t="s">
        <v>21</v>
      </c>
      <c r="U19" s="47">
        <v>1.77E-2</v>
      </c>
      <c r="V19" s="47">
        <v>1.9900000000000001E-2</v>
      </c>
      <c r="W19" s="47">
        <v>79.589035999999993</v>
      </c>
      <c r="X19" s="47" t="s">
        <v>21</v>
      </c>
      <c r="Y19" s="47">
        <v>1.8700000000000001E-2</v>
      </c>
      <c r="Z19" s="47">
        <v>2.0899999999999998E-2</v>
      </c>
      <c r="AA19" s="47">
        <v>81.277517000000003</v>
      </c>
      <c r="AB19" s="47" t="s">
        <v>21</v>
      </c>
      <c r="AC19" s="47">
        <v>1.9699999999999999E-2</v>
      </c>
      <c r="AD19" s="47">
        <v>2.2100000000000002E-2</v>
      </c>
      <c r="AE19" s="47">
        <v>79.607797000000005</v>
      </c>
      <c r="AF19" s="48" t="s">
        <v>21</v>
      </c>
      <c r="AG19" s="48">
        <v>2.07E-2</v>
      </c>
      <c r="AH19" s="48">
        <v>2.3300000000000001E-2</v>
      </c>
      <c r="AI19" s="48">
        <v>77.369028</v>
      </c>
    </row>
    <row r="20" spans="1:35" x14ac:dyDescent="0.25">
      <c r="A20" s="64"/>
      <c r="B20" s="47" t="s">
        <v>22</v>
      </c>
      <c r="C20" s="47">
        <v>1.9699999999999999E-2</v>
      </c>
      <c r="D20" s="47">
        <v>1.9800000000000002E-2</v>
      </c>
      <c r="E20" s="47">
        <v>543.00650800000005</v>
      </c>
      <c r="F20" s="47" t="s">
        <v>22</v>
      </c>
      <c r="G20" s="47">
        <v>2.0899999999999998E-2</v>
      </c>
      <c r="H20" s="47">
        <v>2.0899999999999998E-2</v>
      </c>
      <c r="I20" s="47">
        <v>380.05642999999998</v>
      </c>
      <c r="J20" s="47" t="s">
        <v>22</v>
      </c>
      <c r="K20" s="47">
        <v>2.1999999999999999E-2</v>
      </c>
      <c r="L20" s="47">
        <v>2.2100000000000002E-2</v>
      </c>
      <c r="M20" s="47">
        <v>335.71965999999998</v>
      </c>
      <c r="N20" s="48" t="s">
        <v>22</v>
      </c>
      <c r="O20" s="48">
        <v>0</v>
      </c>
      <c r="P20" s="48">
        <v>2.3199999999999998E-2</v>
      </c>
      <c r="Q20" s="48">
        <v>378.594853</v>
      </c>
      <c r="S20" s="64"/>
      <c r="T20" s="47" t="s">
        <v>22</v>
      </c>
      <c r="U20" s="47">
        <v>1.7899999999999999E-2</v>
      </c>
      <c r="V20" s="47">
        <v>1.84E-2</v>
      </c>
      <c r="W20" s="47">
        <v>401.51507199999998</v>
      </c>
      <c r="X20" s="47" t="s">
        <v>22</v>
      </c>
      <c r="Y20" s="47">
        <v>1.89E-2</v>
      </c>
      <c r="Z20" s="47">
        <v>1.9400000000000001E-2</v>
      </c>
      <c r="AA20" s="47">
        <v>379.953823</v>
      </c>
      <c r="AB20" s="47" t="s">
        <v>22</v>
      </c>
      <c r="AC20" s="47">
        <v>1.9900000000000001E-2</v>
      </c>
      <c r="AD20" s="47">
        <v>2.0500000000000001E-2</v>
      </c>
      <c r="AE20" s="47">
        <v>520.54528300000004</v>
      </c>
      <c r="AF20" s="48" t="s">
        <v>22</v>
      </c>
      <c r="AG20" s="48">
        <v>2.0899999999999998E-2</v>
      </c>
      <c r="AH20" s="48">
        <v>2.1499999999999998E-2</v>
      </c>
      <c r="AI20" s="48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8"/>
      <c r="O21" s="48"/>
      <c r="P21" s="48"/>
      <c r="Q21" s="48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8"/>
      <c r="AG21" s="48"/>
      <c r="AH21" s="48"/>
      <c r="AI21" s="48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8"/>
      <c r="O22" s="48"/>
      <c r="P22" s="48"/>
      <c r="Q22" s="48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8"/>
      <c r="AG22" s="48"/>
      <c r="AH22" s="48"/>
      <c r="AI22" s="48"/>
    </row>
    <row r="23" spans="1:35" x14ac:dyDescent="0.25">
      <c r="A23" s="65" t="s">
        <v>24</v>
      </c>
      <c r="B23" s="74" t="s">
        <v>90</v>
      </c>
      <c r="C23" s="74"/>
      <c r="D23" s="74"/>
      <c r="E23" s="74"/>
      <c r="F23" s="74" t="s">
        <v>91</v>
      </c>
      <c r="G23" s="74"/>
      <c r="H23" s="74"/>
      <c r="I23" s="74"/>
      <c r="J23" s="74" t="s">
        <v>92</v>
      </c>
      <c r="K23" s="74"/>
      <c r="L23" s="74"/>
      <c r="M23" s="74"/>
      <c r="N23" s="73" t="s">
        <v>93</v>
      </c>
      <c r="O23" s="73"/>
      <c r="P23" s="73"/>
      <c r="Q23" s="73"/>
      <c r="S23" s="65" t="s">
        <v>24</v>
      </c>
      <c r="T23" s="74" t="s">
        <v>90</v>
      </c>
      <c r="U23" s="74"/>
      <c r="V23" s="74"/>
      <c r="W23" s="74"/>
      <c r="X23" s="74" t="s">
        <v>91</v>
      </c>
      <c r="Y23" s="74"/>
      <c r="Z23" s="74"/>
      <c r="AA23" s="74"/>
      <c r="AB23" s="74" t="s">
        <v>92</v>
      </c>
      <c r="AC23" s="74"/>
      <c r="AD23" s="74"/>
      <c r="AE23" s="74"/>
      <c r="AF23" s="73" t="s">
        <v>93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4.4936610000000003</v>
      </c>
      <c r="F25" s="39">
        <v>0</v>
      </c>
      <c r="G25" s="39"/>
      <c r="H25" s="39"/>
      <c r="I25" s="38">
        <v>4.1767750000000001</v>
      </c>
      <c r="J25" s="39">
        <v>0</v>
      </c>
      <c r="K25" s="39"/>
      <c r="L25" s="39"/>
      <c r="M25" s="38">
        <v>4.1750410000000002</v>
      </c>
      <c r="N25" s="33">
        <v>0</v>
      </c>
      <c r="O25" s="33"/>
      <c r="P25" s="33"/>
      <c r="Q25" s="32">
        <v>4.1977669999999998</v>
      </c>
      <c r="S25" s="65"/>
      <c r="T25" s="39">
        <v>0</v>
      </c>
      <c r="U25" s="39"/>
      <c r="V25" s="39"/>
      <c r="W25" s="38">
        <v>4.1881950000000003</v>
      </c>
      <c r="X25" s="39">
        <v>0</v>
      </c>
      <c r="Y25" s="39"/>
      <c r="Z25" s="39"/>
      <c r="AA25" s="38">
        <v>4.18919</v>
      </c>
      <c r="AB25" s="39">
        <v>0</v>
      </c>
      <c r="AC25" s="39"/>
      <c r="AD25" s="39"/>
      <c r="AE25" s="38">
        <v>4.2009090000000002</v>
      </c>
      <c r="AF25" s="33">
        <v>0</v>
      </c>
      <c r="AG25" s="33"/>
      <c r="AH25" s="33"/>
      <c r="AI25" s="32">
        <v>4.4318840000000002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8"/>
      <c r="O26" s="48"/>
      <c r="P26" s="48"/>
      <c r="Q26" s="48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8"/>
      <c r="AG26" s="48"/>
      <c r="AH26" s="48"/>
      <c r="AI26" s="48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2"/>
      <c r="O27" s="52"/>
      <c r="P27" s="52"/>
      <c r="Q27" s="52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8"/>
      <c r="AG27" s="48"/>
      <c r="AH27" s="48"/>
      <c r="AI27" s="48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8"/>
      <c r="O28" s="48"/>
      <c r="P28" s="48"/>
      <c r="Q28" s="48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8"/>
      <c r="AG28" s="48"/>
      <c r="AH28" s="48"/>
      <c r="AI28" s="48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90</v>
      </c>
      <c r="C30" s="74"/>
      <c r="D30" s="74"/>
      <c r="E30" s="74"/>
      <c r="F30" s="74" t="s">
        <v>91</v>
      </c>
      <c r="G30" s="74"/>
      <c r="H30" s="74"/>
      <c r="I30" s="74"/>
      <c r="J30" s="74" t="s">
        <v>92</v>
      </c>
      <c r="K30" s="74"/>
      <c r="L30" s="74"/>
      <c r="M30" s="74"/>
      <c r="N30" s="73" t="s">
        <v>93</v>
      </c>
      <c r="O30" s="73"/>
      <c r="P30" s="73"/>
      <c r="Q30" s="73"/>
      <c r="S30" s="63" t="s">
        <v>12</v>
      </c>
      <c r="T30" s="74" t="s">
        <v>90</v>
      </c>
      <c r="U30" s="74"/>
      <c r="V30" s="74"/>
      <c r="W30" s="74"/>
      <c r="X30" s="74" t="s">
        <v>91</v>
      </c>
      <c r="Y30" s="74"/>
      <c r="Z30" s="74"/>
      <c r="AA30" s="74"/>
      <c r="AB30" s="74" t="s">
        <v>92</v>
      </c>
      <c r="AC30" s="74"/>
      <c r="AD30" s="74"/>
      <c r="AE30" s="74"/>
      <c r="AF30" s="73" t="s">
        <v>93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1.096438</v>
      </c>
      <c r="F32" s="36" t="s">
        <v>20</v>
      </c>
      <c r="G32" s="38">
        <v>0</v>
      </c>
      <c r="H32" s="38">
        <v>2.5999999999999999E-3</v>
      </c>
      <c r="I32" s="38">
        <v>1.109747</v>
      </c>
      <c r="J32" s="36" t="s">
        <v>20</v>
      </c>
      <c r="K32" s="38">
        <v>0</v>
      </c>
      <c r="L32" s="38">
        <v>2.5999999999999999E-3</v>
      </c>
      <c r="M32" s="38">
        <v>1.086641</v>
      </c>
      <c r="N32" s="32" t="s">
        <v>20</v>
      </c>
      <c r="O32" s="32">
        <v>0</v>
      </c>
      <c r="P32" s="32">
        <v>2.5999999999999999E-3</v>
      </c>
      <c r="Q32" s="32">
        <v>1.125467</v>
      </c>
      <c r="S32" s="63"/>
      <c r="T32" s="36" t="s">
        <v>20</v>
      </c>
      <c r="U32" s="38">
        <v>0</v>
      </c>
      <c r="V32" s="38">
        <v>2.5999999999999999E-3</v>
      </c>
      <c r="W32" s="38">
        <v>1.092152</v>
      </c>
      <c r="X32" s="36" t="s">
        <v>20</v>
      </c>
      <c r="Y32" s="38">
        <v>0</v>
      </c>
      <c r="Z32" s="38">
        <v>2.5999999999999999E-3</v>
      </c>
      <c r="AA32" s="38">
        <v>0.99282899999999996</v>
      </c>
      <c r="AB32" s="36" t="s">
        <v>20</v>
      </c>
      <c r="AC32" s="38">
        <v>0</v>
      </c>
      <c r="AD32" s="38">
        <v>2.5999999999999999E-3</v>
      </c>
      <c r="AE32" s="38">
        <v>1.0854299999999999</v>
      </c>
      <c r="AF32" s="32" t="s">
        <v>20</v>
      </c>
      <c r="AG32" s="32">
        <v>0</v>
      </c>
      <c r="AH32" s="32">
        <v>2.5999999999999999E-3</v>
      </c>
      <c r="AI32" s="32">
        <v>1.1126240000000001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1.1703410000000001</v>
      </c>
      <c r="F33" s="36" t="s">
        <v>21</v>
      </c>
      <c r="G33" s="38">
        <v>0</v>
      </c>
      <c r="H33" s="38">
        <v>1.964E-4</v>
      </c>
      <c r="I33" s="38">
        <v>1.19594</v>
      </c>
      <c r="J33" s="36" t="s">
        <v>21</v>
      </c>
      <c r="K33" s="38">
        <v>0</v>
      </c>
      <c r="L33" s="38">
        <v>1.964E-4</v>
      </c>
      <c r="M33" s="38">
        <v>1.191759</v>
      </c>
      <c r="N33" s="32" t="s">
        <v>21</v>
      </c>
      <c r="O33" s="32">
        <v>0</v>
      </c>
      <c r="P33" s="32">
        <v>1.964E-4</v>
      </c>
      <c r="Q33" s="32">
        <v>1.1311770000000001</v>
      </c>
      <c r="S33" s="63"/>
      <c r="T33" s="36" t="s">
        <v>21</v>
      </c>
      <c r="U33" s="38">
        <v>0</v>
      </c>
      <c r="V33" s="38">
        <v>5.0279999999999997E-4</v>
      </c>
      <c r="W33" s="38">
        <v>1.191295</v>
      </c>
      <c r="X33" s="36" t="s">
        <v>21</v>
      </c>
      <c r="Y33" s="38">
        <v>0</v>
      </c>
      <c r="Z33" s="38">
        <v>5.0279999999999997E-4</v>
      </c>
      <c r="AA33" s="38">
        <v>1.169297</v>
      </c>
      <c r="AB33" s="36" t="s">
        <v>21</v>
      </c>
      <c r="AC33" s="38">
        <v>0</v>
      </c>
      <c r="AD33" s="38">
        <v>5.0279999999999997E-4</v>
      </c>
      <c r="AE33" s="38">
        <v>1.152692</v>
      </c>
      <c r="AF33" s="32" t="s">
        <v>21</v>
      </c>
      <c r="AG33" s="32">
        <v>0</v>
      </c>
      <c r="AH33" s="32">
        <v>5.0279999999999997E-4</v>
      </c>
      <c r="AI33" s="32">
        <v>1.1989050000000001</v>
      </c>
    </row>
    <row r="34" spans="1:35" x14ac:dyDescent="0.25">
      <c r="A34" s="63"/>
      <c r="B34" s="36" t="s">
        <v>22</v>
      </c>
      <c r="C34" s="38">
        <v>0</v>
      </c>
      <c r="D34" s="38">
        <v>4.0899999999999998E-5</v>
      </c>
      <c r="E34" s="38">
        <v>1.542637</v>
      </c>
      <c r="F34" s="36" t="s">
        <v>22</v>
      </c>
      <c r="G34" s="38">
        <v>0</v>
      </c>
      <c r="H34" s="38">
        <v>4.0899999999999998E-5</v>
      </c>
      <c r="I34" s="38">
        <v>1.510732</v>
      </c>
      <c r="J34" s="36" t="s">
        <v>22</v>
      </c>
      <c r="K34" s="38">
        <v>0</v>
      </c>
      <c r="L34" s="38">
        <v>4.0899999999999998E-5</v>
      </c>
      <c r="M34" s="38">
        <v>1.5242910000000001</v>
      </c>
      <c r="N34" s="32" t="s">
        <v>22</v>
      </c>
      <c r="O34" s="32">
        <v>0</v>
      </c>
      <c r="P34" s="32">
        <v>4.0899999999999998E-5</v>
      </c>
      <c r="Q34" s="32">
        <v>1.531396</v>
      </c>
      <c r="S34" s="63"/>
      <c r="T34" s="36" t="s">
        <v>22</v>
      </c>
      <c r="U34" s="38">
        <v>0</v>
      </c>
      <c r="V34" s="38">
        <v>1.772E-4</v>
      </c>
      <c r="W34" s="38">
        <v>1.486839</v>
      </c>
      <c r="X34" s="36" t="s">
        <v>22</v>
      </c>
      <c r="Y34" s="38">
        <v>0</v>
      </c>
      <c r="Z34" s="38">
        <v>1.894E-4</v>
      </c>
      <c r="AA34" s="38">
        <v>1.4694199999999999</v>
      </c>
      <c r="AB34" s="36" t="s">
        <v>22</v>
      </c>
      <c r="AC34" s="38">
        <v>0</v>
      </c>
      <c r="AD34" s="38">
        <v>2.0259999999999999E-4</v>
      </c>
      <c r="AE34" s="38">
        <v>1.478931</v>
      </c>
      <c r="AF34" s="32" t="s">
        <v>22</v>
      </c>
      <c r="AG34" s="32">
        <v>0</v>
      </c>
      <c r="AH34" s="32">
        <v>2.0460000000000001E-4</v>
      </c>
      <c r="AI34" s="32">
        <v>1.4426950000000001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8"/>
      <c r="O35" s="48"/>
      <c r="P35" s="48"/>
      <c r="Q35" s="48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8"/>
      <c r="AG35" s="48"/>
      <c r="AH35" s="48"/>
      <c r="AI35" s="48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8"/>
      <c r="O36" s="48"/>
      <c r="P36" s="48"/>
      <c r="Q36" s="48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8"/>
      <c r="AG36" s="48"/>
      <c r="AH36" s="48"/>
      <c r="AI36" s="48"/>
    </row>
    <row r="37" spans="1:35" x14ac:dyDescent="0.25">
      <c r="A37" s="64" t="s">
        <v>23</v>
      </c>
      <c r="B37" s="80" t="s">
        <v>90</v>
      </c>
      <c r="C37" s="80"/>
      <c r="D37" s="80"/>
      <c r="E37" s="80"/>
      <c r="F37" s="80" t="s">
        <v>91</v>
      </c>
      <c r="G37" s="80"/>
      <c r="H37" s="80"/>
      <c r="I37" s="80"/>
      <c r="J37" s="80" t="s">
        <v>92</v>
      </c>
      <c r="K37" s="80"/>
      <c r="L37" s="80"/>
      <c r="M37" s="80"/>
      <c r="N37" s="78" t="s">
        <v>93</v>
      </c>
      <c r="O37" s="78"/>
      <c r="P37" s="78"/>
      <c r="Q37" s="78"/>
      <c r="S37" s="64" t="s">
        <v>23</v>
      </c>
      <c r="T37" s="80" t="s">
        <v>90</v>
      </c>
      <c r="U37" s="80"/>
      <c r="V37" s="80"/>
      <c r="W37" s="80"/>
      <c r="X37" s="80" t="s">
        <v>91</v>
      </c>
      <c r="Y37" s="80"/>
      <c r="Z37" s="80"/>
      <c r="AA37" s="80"/>
      <c r="AB37" s="80" t="s">
        <v>92</v>
      </c>
      <c r="AC37" s="80"/>
      <c r="AD37" s="80"/>
      <c r="AE37" s="80"/>
      <c r="AF37" s="78" t="s">
        <v>93</v>
      </c>
      <c r="AG37" s="78"/>
      <c r="AH37" s="78"/>
      <c r="AI37" s="78"/>
    </row>
    <row r="38" spans="1:35" x14ac:dyDescent="0.25">
      <c r="A38" s="64"/>
      <c r="B38" s="47"/>
      <c r="C38" s="47" t="s">
        <v>17</v>
      </c>
      <c r="D38" s="47" t="s">
        <v>18</v>
      </c>
      <c r="E38" s="47" t="s">
        <v>19</v>
      </c>
      <c r="F38" s="47"/>
      <c r="G38" s="47" t="s">
        <v>17</v>
      </c>
      <c r="H38" s="47" t="s">
        <v>18</v>
      </c>
      <c r="I38" s="47" t="s">
        <v>19</v>
      </c>
      <c r="J38" s="47"/>
      <c r="K38" s="47" t="s">
        <v>17</v>
      </c>
      <c r="L38" s="47" t="s">
        <v>18</v>
      </c>
      <c r="M38" s="47" t="s">
        <v>19</v>
      </c>
      <c r="N38" s="48"/>
      <c r="O38" s="48" t="s">
        <v>17</v>
      </c>
      <c r="P38" s="48" t="s">
        <v>18</v>
      </c>
      <c r="Q38" s="48" t="s">
        <v>19</v>
      </c>
      <c r="S38" s="64"/>
      <c r="T38" s="47"/>
      <c r="U38" s="47" t="s">
        <v>17</v>
      </c>
      <c r="V38" s="47" t="s">
        <v>18</v>
      </c>
      <c r="W38" s="47" t="s">
        <v>19</v>
      </c>
      <c r="X38" s="47"/>
      <c r="Y38" s="47" t="s">
        <v>17</v>
      </c>
      <c r="Z38" s="47" t="s">
        <v>18</v>
      </c>
      <c r="AA38" s="47" t="s">
        <v>19</v>
      </c>
      <c r="AB38" s="47"/>
      <c r="AC38" s="47" t="s">
        <v>17</v>
      </c>
      <c r="AD38" s="47" t="s">
        <v>18</v>
      </c>
      <c r="AE38" s="47" t="s">
        <v>19</v>
      </c>
      <c r="AF38" s="48"/>
      <c r="AG38" s="48" t="s">
        <v>17</v>
      </c>
      <c r="AH38" s="48" t="s">
        <v>18</v>
      </c>
      <c r="AI38" s="48" t="s">
        <v>19</v>
      </c>
    </row>
    <row r="39" spans="1:35" x14ac:dyDescent="0.25">
      <c r="A39" s="64"/>
      <c r="B39" s="47" t="s">
        <v>20</v>
      </c>
      <c r="C39" s="47">
        <v>1.2999999999999999E-3</v>
      </c>
      <c r="D39" s="47">
        <v>2.0199999999999999E-2</v>
      </c>
      <c r="E39" s="47">
        <v>36.553438</v>
      </c>
      <c r="F39" s="47" t="s">
        <v>20</v>
      </c>
      <c r="G39" s="47">
        <v>2.5999999999999999E-3</v>
      </c>
      <c r="H39" s="47">
        <v>2.1499999999999998E-2</v>
      </c>
      <c r="I39" s="47">
        <v>28.815446000000001</v>
      </c>
      <c r="J39" s="47" t="s">
        <v>20</v>
      </c>
      <c r="K39" s="47">
        <v>2.5999999999999999E-3</v>
      </c>
      <c r="L39" s="47">
        <v>2.2700000000000001E-2</v>
      </c>
      <c r="M39" s="47">
        <v>35.726975000000003</v>
      </c>
      <c r="N39" s="48" t="s">
        <v>20</v>
      </c>
      <c r="O39" s="48">
        <v>2.5999999999999999E-3</v>
      </c>
      <c r="P39" s="48">
        <v>2.3900000000000001E-2</v>
      </c>
      <c r="Q39" s="48">
        <v>29.099378999999999</v>
      </c>
      <c r="S39" s="64"/>
      <c r="T39" s="47" t="s">
        <v>20</v>
      </c>
      <c r="U39" s="47">
        <v>1.2999999999999999E-3</v>
      </c>
      <c r="V39" s="47">
        <v>2.0199999999999999E-2</v>
      </c>
      <c r="W39" s="47">
        <v>28.718575000000001</v>
      </c>
      <c r="X39" s="47" t="s">
        <v>20</v>
      </c>
      <c r="Y39" s="47">
        <v>2.5999999999999999E-3</v>
      </c>
      <c r="Z39" s="47">
        <v>2.1499999999999998E-2</v>
      </c>
      <c r="AA39" s="47">
        <v>28.701647000000001</v>
      </c>
      <c r="AB39" s="47" t="s">
        <v>20</v>
      </c>
      <c r="AC39" s="47">
        <v>2.5999999999999999E-3</v>
      </c>
      <c r="AD39" s="47">
        <v>2.2700000000000001E-2</v>
      </c>
      <c r="AE39" s="47">
        <v>28.789135000000002</v>
      </c>
      <c r="AF39" s="48" t="s">
        <v>20</v>
      </c>
      <c r="AG39" s="48">
        <v>2.5999999999999999E-3</v>
      </c>
      <c r="AH39" s="48">
        <v>2.3900000000000001E-2</v>
      </c>
      <c r="AI39" s="48">
        <v>33.677200999999997</v>
      </c>
    </row>
    <row r="40" spans="1:35" x14ac:dyDescent="0.25">
      <c r="A40" s="64"/>
      <c r="B40" s="47" t="s">
        <v>21</v>
      </c>
      <c r="C40" s="47">
        <v>1.17E-2</v>
      </c>
      <c r="D40" s="47">
        <v>1.9099999999999999E-2</v>
      </c>
      <c r="E40" s="47">
        <v>77.832635999999994</v>
      </c>
      <c r="F40" s="47" t="s">
        <v>21</v>
      </c>
      <c r="G40" s="47">
        <v>1.23E-2</v>
      </c>
      <c r="H40" s="47">
        <v>1.9699999999999999E-2</v>
      </c>
      <c r="I40" s="47">
        <v>79.912403999999995</v>
      </c>
      <c r="J40" s="47" t="s">
        <v>21</v>
      </c>
      <c r="K40" s="47">
        <v>1.2800000000000001E-2</v>
      </c>
      <c r="L40" s="47">
        <v>2.0799999999999999E-2</v>
      </c>
      <c r="M40" s="47">
        <v>86.851117000000002</v>
      </c>
      <c r="N40" s="48" t="s">
        <v>21</v>
      </c>
      <c r="O40" s="48">
        <v>1.34E-2</v>
      </c>
      <c r="P40" s="48">
        <v>2.1999999999999999E-2</v>
      </c>
      <c r="Q40" s="48">
        <v>79.884422000000001</v>
      </c>
      <c r="S40" s="64"/>
      <c r="T40" s="47" t="s">
        <v>21</v>
      </c>
      <c r="U40" s="47">
        <v>6.1000000000000004E-3</v>
      </c>
      <c r="V40" s="47">
        <v>1.7000000000000001E-2</v>
      </c>
      <c r="W40" s="47">
        <v>82.519272999999998</v>
      </c>
      <c r="X40" s="47" t="s">
        <v>21</v>
      </c>
      <c r="Y40" s="47">
        <v>6.4999999999999997E-3</v>
      </c>
      <c r="Z40" s="47">
        <v>1.6799999999999999E-2</v>
      </c>
      <c r="AA40" s="47">
        <v>82.628365000000002</v>
      </c>
      <c r="AB40" s="47" t="s">
        <v>21</v>
      </c>
      <c r="AC40" s="47">
        <v>6.8999999999999999E-3</v>
      </c>
      <c r="AD40" s="47">
        <v>1.78E-2</v>
      </c>
      <c r="AE40" s="47">
        <v>82.184139000000002</v>
      </c>
      <c r="AF40" s="48" t="s">
        <v>21</v>
      </c>
      <c r="AG40" s="48">
        <v>7.3000000000000001E-3</v>
      </c>
      <c r="AH40" s="48">
        <v>1.89E-2</v>
      </c>
      <c r="AI40" s="48">
        <v>78.689691999999994</v>
      </c>
    </row>
    <row r="41" spans="1:35" x14ac:dyDescent="0.25">
      <c r="A41" s="64"/>
      <c r="B41" s="47" t="s">
        <v>22</v>
      </c>
      <c r="C41" s="47">
        <v>1.2999999999999999E-2</v>
      </c>
      <c r="D41" s="47">
        <v>1.6299999999999999E-2</v>
      </c>
      <c r="E41" s="47">
        <v>540.35019599999998</v>
      </c>
      <c r="F41" s="47" t="s">
        <v>22</v>
      </c>
      <c r="G41" s="47">
        <v>1.41E-2</v>
      </c>
      <c r="H41" s="47">
        <v>1.72E-2</v>
      </c>
      <c r="I41" s="47">
        <v>548.45995600000003</v>
      </c>
      <c r="J41" s="47" t="s">
        <v>22</v>
      </c>
      <c r="K41" s="47">
        <v>1.4800000000000001E-2</v>
      </c>
      <c r="L41" s="47">
        <v>1.8499999999999999E-2</v>
      </c>
      <c r="M41" s="47">
        <v>565.99071100000003</v>
      </c>
      <c r="N41" s="48" t="s">
        <v>22</v>
      </c>
      <c r="O41" s="48">
        <v>1.54E-2</v>
      </c>
      <c r="P41" s="48">
        <v>1.9E-2</v>
      </c>
      <c r="Q41" s="48">
        <v>510.50530700000002</v>
      </c>
      <c r="S41" s="64"/>
      <c r="T41" s="47" t="s">
        <v>22</v>
      </c>
      <c r="U41" s="47">
        <v>7.4999999999999997E-3</v>
      </c>
      <c r="V41" s="47">
        <v>1.32E-2</v>
      </c>
      <c r="W41" s="47">
        <v>491.26918599999999</v>
      </c>
      <c r="X41" s="47" t="s">
        <v>22</v>
      </c>
      <c r="Y41" s="47">
        <v>8.3999999999999995E-3</v>
      </c>
      <c r="Z41" s="47">
        <v>1.3899999999999999E-2</v>
      </c>
      <c r="AA41" s="47">
        <v>673.61850000000004</v>
      </c>
      <c r="AB41" s="47" t="s">
        <v>22</v>
      </c>
      <c r="AC41" s="47">
        <v>8.8000000000000005E-3</v>
      </c>
      <c r="AD41" s="47">
        <v>1.47E-2</v>
      </c>
      <c r="AE41" s="47">
        <v>809.07302900000002</v>
      </c>
      <c r="AF41" s="48" t="s">
        <v>22</v>
      </c>
      <c r="AG41" s="48">
        <v>9.1999999999999998E-3</v>
      </c>
      <c r="AH41" s="48">
        <v>1.5599999999999999E-2</v>
      </c>
      <c r="AI41" s="48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8"/>
      <c r="O42" s="48"/>
      <c r="P42" s="48"/>
      <c r="Q42" s="4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8"/>
      <c r="AG42" s="48"/>
      <c r="AH42" s="48"/>
      <c r="AI42" s="48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8"/>
      <c r="O43" s="48"/>
      <c r="P43" s="48"/>
      <c r="Q43" s="48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8"/>
      <c r="AG43" s="48"/>
      <c r="AH43" s="48"/>
      <c r="AI43" s="48"/>
    </row>
    <row r="44" spans="1:35" x14ac:dyDescent="0.25">
      <c r="A44" s="65" t="s">
        <v>24</v>
      </c>
      <c r="B44" s="74" t="s">
        <v>90</v>
      </c>
      <c r="C44" s="74"/>
      <c r="D44" s="74"/>
      <c r="E44" s="74"/>
      <c r="F44" s="74" t="s">
        <v>91</v>
      </c>
      <c r="G44" s="74"/>
      <c r="H44" s="74"/>
      <c r="I44" s="74"/>
      <c r="J44" s="74" t="s">
        <v>92</v>
      </c>
      <c r="K44" s="74"/>
      <c r="L44" s="74"/>
      <c r="M44" s="74"/>
      <c r="N44" s="73" t="s">
        <v>93</v>
      </c>
      <c r="O44" s="73"/>
      <c r="P44" s="73"/>
      <c r="Q44" s="73"/>
      <c r="S44" s="65" t="s">
        <v>24</v>
      </c>
      <c r="T44" s="74" t="s">
        <v>90</v>
      </c>
      <c r="U44" s="74"/>
      <c r="V44" s="74"/>
      <c r="W44" s="74"/>
      <c r="X44" s="74" t="s">
        <v>91</v>
      </c>
      <c r="Y44" s="74"/>
      <c r="Z44" s="74"/>
      <c r="AA44" s="74"/>
      <c r="AB44" s="74" t="s">
        <v>92</v>
      </c>
      <c r="AC44" s="74"/>
      <c r="AD44" s="74"/>
      <c r="AE44" s="74"/>
      <c r="AF44" s="73" t="s">
        <v>93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9.9999999999999995E-8</v>
      </c>
      <c r="C46" s="39"/>
      <c r="D46" s="39"/>
      <c r="E46" s="38">
        <v>4.1391499999999999</v>
      </c>
      <c r="F46" s="39">
        <v>2.9999999999999999E-7</v>
      </c>
      <c r="G46" s="39"/>
      <c r="H46" s="39"/>
      <c r="I46" s="38">
        <v>4.1919339999999998</v>
      </c>
      <c r="J46" s="39">
        <v>3.9999999999999998E-7</v>
      </c>
      <c r="K46" s="39"/>
      <c r="L46" s="39"/>
      <c r="M46" s="38">
        <v>4.175713</v>
      </c>
      <c r="N46" s="35">
        <v>9.9999999999999995E-8</v>
      </c>
      <c r="O46" s="33"/>
      <c r="P46" s="33"/>
      <c r="Q46" s="32">
        <v>4.1667719999999999</v>
      </c>
      <c r="S46" s="65"/>
      <c r="T46" s="39">
        <v>1.0200000000000001E-5</v>
      </c>
      <c r="U46" s="39"/>
      <c r="V46" s="39"/>
      <c r="W46" s="38">
        <v>4.1522620000000003</v>
      </c>
      <c r="X46" s="41">
        <v>1.0000000000000001E-5</v>
      </c>
      <c r="Y46" s="39"/>
      <c r="Z46" s="39"/>
      <c r="AA46" s="38">
        <v>4.2409879999999998</v>
      </c>
      <c r="AB46" s="41">
        <v>1.01E-5</v>
      </c>
      <c r="AC46" s="39"/>
      <c r="AD46" s="39"/>
      <c r="AE46" s="38">
        <v>4.2150749999999997</v>
      </c>
      <c r="AF46" s="35">
        <v>1.1E-5</v>
      </c>
      <c r="AG46" s="33"/>
      <c r="AH46" s="33"/>
      <c r="AI46" s="32">
        <v>4.3115319999999997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8"/>
      <c r="O47" s="48"/>
      <c r="P47" s="48"/>
      <c r="Q47" s="48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8"/>
      <c r="O48" s="48"/>
      <c r="P48" s="48"/>
      <c r="Q48" s="48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90</v>
      </c>
      <c r="C50" s="74"/>
      <c r="D50" s="74"/>
      <c r="E50" s="74"/>
      <c r="F50" s="74" t="s">
        <v>91</v>
      </c>
      <c r="G50" s="74"/>
      <c r="H50" s="74"/>
      <c r="I50" s="74"/>
      <c r="J50" s="74" t="s">
        <v>92</v>
      </c>
      <c r="K50" s="74"/>
      <c r="L50" s="74"/>
      <c r="M50" s="74"/>
      <c r="N50" s="73" t="s">
        <v>93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1.089788</v>
      </c>
      <c r="F52" s="36" t="s">
        <v>20</v>
      </c>
      <c r="G52" s="38">
        <v>0</v>
      </c>
      <c r="H52" s="38">
        <v>2.5999999999999999E-3</v>
      </c>
      <c r="I52" s="38">
        <v>0.99342600000000003</v>
      </c>
      <c r="J52" s="36" t="s">
        <v>20</v>
      </c>
      <c r="K52" s="38">
        <v>0</v>
      </c>
      <c r="L52" s="38">
        <v>2.5999999999999999E-3</v>
      </c>
      <c r="M52" s="38">
        <v>1.083267</v>
      </c>
      <c r="N52" s="32" t="s">
        <v>20</v>
      </c>
      <c r="O52" s="32">
        <v>0</v>
      </c>
      <c r="P52" s="32">
        <v>2.5999999999999999E-3</v>
      </c>
      <c r="Q52" s="32">
        <v>1.226952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1.1940139999999999</v>
      </c>
      <c r="F53" s="36" t="s">
        <v>21</v>
      </c>
      <c r="G53" s="38">
        <v>0</v>
      </c>
      <c r="H53" s="38">
        <v>1.2999999999999999E-3</v>
      </c>
      <c r="I53" s="38">
        <v>1.1775500000000001</v>
      </c>
      <c r="J53" s="36" t="s">
        <v>21</v>
      </c>
      <c r="K53" s="38">
        <v>0</v>
      </c>
      <c r="L53" s="38">
        <v>1.2999999999999999E-3</v>
      </c>
      <c r="M53" s="38">
        <v>1.1504939999999999</v>
      </c>
      <c r="N53" s="32" t="s">
        <v>21</v>
      </c>
      <c r="O53" s="32">
        <v>0</v>
      </c>
      <c r="P53" s="32">
        <v>1.2999999999999999E-3</v>
      </c>
      <c r="Q53" s="32">
        <v>1.134962</v>
      </c>
    </row>
    <row r="54" spans="1:17" x14ac:dyDescent="0.25">
      <c r="A54" s="63"/>
      <c r="B54" s="36" t="s">
        <v>22</v>
      </c>
      <c r="C54" s="38">
        <v>0</v>
      </c>
      <c r="D54" s="38">
        <v>7.7459999999999996E-4</v>
      </c>
      <c r="E54" s="38">
        <v>1.446431</v>
      </c>
      <c r="F54" s="36" t="s">
        <v>22</v>
      </c>
      <c r="G54" s="38">
        <v>0</v>
      </c>
      <c r="H54" s="38">
        <v>8.1280000000000002E-4</v>
      </c>
      <c r="I54" s="38">
        <v>1.3950210000000001</v>
      </c>
      <c r="J54" s="36" t="s">
        <v>22</v>
      </c>
      <c r="K54" s="38">
        <v>0</v>
      </c>
      <c r="L54" s="38">
        <v>8.5380000000000005E-4</v>
      </c>
      <c r="M54" s="38">
        <v>1.296098</v>
      </c>
      <c r="N54" s="32" t="s">
        <v>22</v>
      </c>
      <c r="O54" s="32">
        <v>0</v>
      </c>
      <c r="P54" s="32">
        <v>8.8159999999999996E-4</v>
      </c>
      <c r="Q54" s="32">
        <v>1.4161220000000001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8"/>
      <c r="O55" s="48"/>
      <c r="P55" s="48"/>
      <c r="Q55" s="48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8"/>
      <c r="O56" s="48"/>
      <c r="P56" s="48"/>
      <c r="Q56" s="48"/>
    </row>
    <row r="57" spans="1:17" x14ac:dyDescent="0.25">
      <c r="A57" s="64" t="s">
        <v>23</v>
      </c>
      <c r="B57" s="80" t="s">
        <v>90</v>
      </c>
      <c r="C57" s="80"/>
      <c r="D57" s="80"/>
      <c r="E57" s="80"/>
      <c r="F57" s="80" t="s">
        <v>91</v>
      </c>
      <c r="G57" s="80"/>
      <c r="H57" s="80"/>
      <c r="I57" s="80"/>
      <c r="J57" s="80" t="s">
        <v>92</v>
      </c>
      <c r="K57" s="80"/>
      <c r="L57" s="80"/>
      <c r="M57" s="80"/>
      <c r="N57" s="78" t="s">
        <v>93</v>
      </c>
      <c r="O57" s="78"/>
      <c r="P57" s="78"/>
      <c r="Q57" s="78"/>
    </row>
    <row r="58" spans="1:17" x14ac:dyDescent="0.25">
      <c r="A58" s="64"/>
      <c r="B58" s="47"/>
      <c r="C58" s="47" t="s">
        <v>17</v>
      </c>
      <c r="D58" s="47" t="s">
        <v>18</v>
      </c>
      <c r="E58" s="47" t="s">
        <v>19</v>
      </c>
      <c r="F58" s="47"/>
      <c r="G58" s="47" t="s">
        <v>17</v>
      </c>
      <c r="H58" s="47" t="s">
        <v>18</v>
      </c>
      <c r="I58" s="47" t="s">
        <v>19</v>
      </c>
      <c r="J58" s="47"/>
      <c r="K58" s="47" t="s">
        <v>17</v>
      </c>
      <c r="L58" s="47" t="s">
        <v>18</v>
      </c>
      <c r="M58" s="47" t="s">
        <v>19</v>
      </c>
      <c r="N58" s="48"/>
      <c r="O58" s="48" t="s">
        <v>17</v>
      </c>
      <c r="P58" s="48" t="s">
        <v>18</v>
      </c>
      <c r="Q58" s="48" t="s">
        <v>19</v>
      </c>
    </row>
    <row r="59" spans="1:17" x14ac:dyDescent="0.25">
      <c r="A59" s="64"/>
      <c r="B59" s="47" t="s">
        <v>20</v>
      </c>
      <c r="C59" s="47">
        <v>1.2999999999999999E-3</v>
      </c>
      <c r="D59" s="47">
        <v>2.0199999999999999E-2</v>
      </c>
      <c r="E59" s="47">
        <v>28.641818000000001</v>
      </c>
      <c r="F59" s="47" t="s">
        <v>20</v>
      </c>
      <c r="G59" s="47">
        <v>2.5999999999999999E-3</v>
      </c>
      <c r="H59" s="47">
        <v>2.1499999999999998E-2</v>
      </c>
      <c r="I59" s="47">
        <v>28.722397000000001</v>
      </c>
      <c r="J59" s="47" t="s">
        <v>20</v>
      </c>
      <c r="K59" s="47">
        <v>2.5999999999999999E-3</v>
      </c>
      <c r="L59" s="47">
        <v>2.2700000000000001E-2</v>
      </c>
      <c r="M59" s="47">
        <v>33.157254000000002</v>
      </c>
      <c r="N59" s="48" t="s">
        <v>20</v>
      </c>
      <c r="O59" s="48">
        <v>2.5999999999999999E-3</v>
      </c>
      <c r="P59" s="48">
        <v>2.3900000000000001E-2</v>
      </c>
      <c r="Q59" s="48">
        <v>29.093415</v>
      </c>
    </row>
    <row r="60" spans="1:17" x14ac:dyDescent="0.25">
      <c r="A60" s="64"/>
      <c r="B60" s="47" t="s">
        <v>21</v>
      </c>
      <c r="C60" s="47">
        <v>2.7000000000000001E-3</v>
      </c>
      <c r="D60" s="47">
        <v>1.15E-2</v>
      </c>
      <c r="E60" s="47">
        <v>77.611051000000003</v>
      </c>
      <c r="F60" s="47" t="s">
        <v>21</v>
      </c>
      <c r="G60" s="47">
        <v>3.2000000000000002E-3</v>
      </c>
      <c r="H60" s="47">
        <v>9.4000000000000004E-3</v>
      </c>
      <c r="I60" s="47">
        <v>78.046137000000002</v>
      </c>
      <c r="J60" s="47" t="s">
        <v>21</v>
      </c>
      <c r="K60" s="47">
        <v>3.8999999999999998E-3</v>
      </c>
      <c r="L60" s="47">
        <v>1.0200000000000001E-2</v>
      </c>
      <c r="M60" s="47">
        <v>75.480429999999998</v>
      </c>
      <c r="N60" s="48" t="s">
        <v>21</v>
      </c>
      <c r="O60" s="48">
        <v>3.8999999999999998E-3</v>
      </c>
      <c r="P60" s="48">
        <v>1.0999999999999999E-2</v>
      </c>
      <c r="Q60" s="48">
        <v>72.982151000000002</v>
      </c>
    </row>
    <row r="61" spans="1:17" x14ac:dyDescent="0.25">
      <c r="A61" s="64"/>
      <c r="B61" s="47" t="s">
        <v>22</v>
      </c>
      <c r="C61" s="47">
        <v>3.5999999999999999E-3</v>
      </c>
      <c r="D61" s="47">
        <v>8.2000000000000007E-3</v>
      </c>
      <c r="E61" s="47">
        <v>366.09894000000003</v>
      </c>
      <c r="F61" s="47" t="s">
        <v>22</v>
      </c>
      <c r="G61" s="47">
        <v>4.4000000000000003E-3</v>
      </c>
      <c r="H61" s="47">
        <v>8.0999999999999996E-3</v>
      </c>
      <c r="I61" s="47">
        <v>460.01891599999999</v>
      </c>
      <c r="J61" s="47" t="s">
        <v>22</v>
      </c>
      <c r="K61" s="47">
        <v>4.7000000000000002E-3</v>
      </c>
      <c r="L61" s="47">
        <v>7.7000000000000002E-3</v>
      </c>
      <c r="M61" s="47">
        <v>525.64598999999998</v>
      </c>
      <c r="N61" s="48" t="s">
        <v>22</v>
      </c>
      <c r="O61" s="48">
        <v>5.0000000000000001E-3</v>
      </c>
      <c r="P61" s="48">
        <v>8.3000000000000001E-3</v>
      </c>
      <c r="Q61" s="48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8"/>
      <c r="O62" s="48"/>
      <c r="P62" s="48"/>
      <c r="Q62" s="48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8"/>
      <c r="O63" s="48"/>
      <c r="P63" s="48"/>
      <c r="Q63" s="48"/>
    </row>
    <row r="64" spans="1:17" x14ac:dyDescent="0.25">
      <c r="A64" s="65" t="s">
        <v>24</v>
      </c>
      <c r="B64" s="74" t="s">
        <v>90</v>
      </c>
      <c r="C64" s="74"/>
      <c r="D64" s="74"/>
      <c r="E64" s="74"/>
      <c r="F64" s="74" t="s">
        <v>91</v>
      </c>
      <c r="G64" s="74"/>
      <c r="H64" s="74"/>
      <c r="I64" s="74"/>
      <c r="J64" s="74" t="s">
        <v>92</v>
      </c>
      <c r="K64" s="74"/>
      <c r="L64" s="74"/>
      <c r="M64" s="74"/>
      <c r="N64" s="73" t="s">
        <v>93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39">
        <v>2.3220000000000001E-4</v>
      </c>
      <c r="C66" s="39"/>
      <c r="D66" s="39"/>
      <c r="E66" s="38">
        <v>4.1606589999999999</v>
      </c>
      <c r="F66" s="39"/>
      <c r="G66" s="39">
        <v>2.4679999999999998E-4</v>
      </c>
      <c r="H66" s="39"/>
      <c r="I66" s="38">
        <v>4.2615990000000004</v>
      </c>
      <c r="J66" s="39">
        <v>2.5329999999999998E-4</v>
      </c>
      <c r="K66" s="39"/>
      <c r="L66" s="39"/>
      <c r="M66" s="38">
        <v>4.1728990000000001</v>
      </c>
      <c r="N66" s="35">
        <v>2.7149999999999999E-4</v>
      </c>
      <c r="O66" s="33"/>
      <c r="P66" s="33"/>
      <c r="Q66" s="32">
        <v>4.1792369999999996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2.0666880000000001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8.6704360000000005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2.4078189999999999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1.9407499999999997E-7</v>
      </c>
      <c r="H75">
        <f t="shared" si="2"/>
        <v>3.0523579999999999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1.9595E-7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1.9969999999999999E-7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2.0344999999999999E-7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3.1162429999999999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12.845476999999999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3.5989259999999996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1.9596325E-7</v>
      </c>
      <c r="H88">
        <f t="shared" si="20"/>
        <v>4.5563520000000004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1.99753E-7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2.0741199999999998E-7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2.15177E-7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5.0024740000000003</v>
      </c>
      <c r="I99">
        <f t="shared" ref="I99:I101" si="39">3*0.05*(1-0.05)*(1-0.05)*G18+3*0.05*0.05*(1-0.05)*K18+0.05*0.05*0.05*O18+(1-3*0.05*(1-0.05)*(1-0.05)-3*0.05*0.05*(1-0.05)-0.05*0.05*0.05)*C18</f>
        <v>1.4850874999999997E-3</v>
      </c>
      <c r="J99">
        <f t="shared" ref="J99:J101" si="40">3*0.05*(1-0.05)*(1-0.05)*H18+3*0.05*0.05*(1-0.05)*L18+0.05*0.05*0.05*P18+(1-3*0.05*(1-0.05)*(1-0.05)-3*0.05*0.05*(1-0.05)-0.05*0.05*0.05)*D18</f>
        <v>2.0391599999999996E-2</v>
      </c>
      <c r="K99">
        <f t="shared" ref="K99:K101" si="41">Q18+M18+E18+I18</f>
        <v>95.077377999999996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17.043243999999998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1.6497E-3</v>
      </c>
      <c r="V99">
        <f t="shared" ref="V99:V101" si="45">3*0.1*(1-0.1)*(1-0.1)*H18+3*0.1*0.1*(1-0.1)*L18+0.1*0.1*0.1*P18+(1-3*0.1*(1-0.1)*(1-0.1)-3*0.1*0.1*(1-0.1)-0.1*0.1*0.1)*D18</f>
        <v>2.0565799999999999E-2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4.6563249999999998</v>
      </c>
      <c r="I100">
        <f t="shared" si="39"/>
        <v>1.9876374999999995E-2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2.0033999999999996E-2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1.9786452499999995E-7</v>
      </c>
      <c r="H101">
        <f t="shared" si="38"/>
        <v>6.0307320000000004</v>
      </c>
      <c r="I101">
        <f t="shared" si="39"/>
        <v>1.9876374999999995E-2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2.0360719999999996E-7</v>
      </c>
      <c r="U101">
        <f t="shared" si="44"/>
        <v>2.0033999999999996E-2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1.9135999999999999E-3</v>
      </c>
      <c r="J105">
        <f t="shared" ref="J105:J107" si="49">3*0.2*(1-0.2)*(1-0.2)*H18+3*0.2*0.2*(1-0.2)*L18+0.2*0.2*0.2*P18+(1-3*0.2*(1-0.2)*(1-0.2)-3*0.2*0.2*(1-0.2)-0.2*0.2*0.2)*D18</f>
        <v>2.0798399999999995E-2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2.0838999999999996E-3</v>
      </c>
      <c r="V105">
        <f t="shared" ref="V105:V107" si="53">3*0.3*(1-0.3)*(1-0.3)*H18+3*0.3*0.3*(1-0.3)*L18+0.3*0.3*0.3*P18+(1-3*0.3*(1-0.3)*(1-0.3)-3*0.3*0.3*(1-0.3)-0.3*0.3*0.3)*D18</f>
        <v>2.07706E-2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2.0223999999999999E-2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2.0131999999999997E-2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2.1532159999999998E-7</v>
      </c>
      <c r="I107">
        <f t="shared" si="48"/>
        <v>2.0223999999999999E-2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2.2733239999999998E-7</v>
      </c>
      <c r="U107">
        <f t="shared" si="52"/>
        <v>2.0131999999999997E-2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2.1366450000000001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8.3773850000000003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2.3975840000000002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4.9118999999999995E-6</v>
      </c>
      <c r="H114">
        <f t="shared" si="56"/>
        <v>3.0878510000000001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4.9438E-6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5.0076000000000001E-6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5.0713999999999994E-6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3.2201510000000004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12.578294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3.5815750000000004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4.9406100000000005E-6</v>
      </c>
      <c r="H127">
        <f t="shared" si="74"/>
        <v>4.5432950000000005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4.9948400000000011E-6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5.0841600000000001E-6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5.1479600000000011E-6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4.2853900000000005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17.010178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4.730423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4.9663692499999996E-6</v>
      </c>
      <c r="H140">
        <f t="shared" si="92"/>
        <v>6.0717599999999994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5.0350339999999997E-6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5.1249919999999998E-6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5.1613580000000004E-6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2.2061850000000001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1.0999999999999999E-7</v>
      </c>
      <c r="M151">
        <f>I46+E46</f>
        <v>8.3310840000000006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1.1999999999999999E-7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2.3662809999999999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4.0899999999999991E-5</v>
      </c>
      <c r="H153">
        <f t="shared" si="110"/>
        <v>3.053369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4.0900000000000005E-5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1.3999999999999998E-7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1.6E-7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4.0899999999999998E-5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4.0899999999999991E-5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3.2928259999999998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1.1975E-7</v>
      </c>
      <c r="M164">
        <f>M46+I46+E46</f>
        <v>12.506796999999999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1.3900000000000001E-7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3.5580400000000001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4.0899999999999998E-5</v>
      </c>
      <c r="H166">
        <f t="shared" si="128"/>
        <v>4.5776599999999998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4.0900000000000005E-5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1.7599999999999999E-7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2.11E-7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4.0899999999999998E-5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4.0900000000000005E-5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4.4182930000000002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1.2921249999999999E-7</v>
      </c>
      <c r="M177">
        <f>Q46+M46+I46+E46</f>
        <v>16.673569000000001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1.5670000000000002E-7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4.6892170000000011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4.0899999999999991E-5</v>
      </c>
      <c r="H179">
        <f t="shared" si="146"/>
        <v>6.1090559999999998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4.0899999999999998E-5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2.0560000000000004E-7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2.4489999999999998E-7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4.0899999999999991E-5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4.0899999999999998E-5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2.084981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1.0190000000000001E-5</v>
      </c>
      <c r="M190">
        <f>AA46+W46</f>
        <v>8.3932500000000001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1.0180000000000001E-5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2.360592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1.7780999999999998E-4</v>
      </c>
      <c r="H192">
        <f t="shared" si="164"/>
        <v>2.9562590000000002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1.7842000000000002E-4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1.0160000000000001E-5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1.0140000000000001E-5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1.7964000000000001E-4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1.8085999999999997E-4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3.1704110000000001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1.0180750000000002E-5</v>
      </c>
      <c r="M203">
        <f>AE46+AA46+W46</f>
        <v>12.608325000000001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1.0163000000000002E-5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3.5132840000000005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1.7842250000000003E-4</v>
      </c>
      <c r="H205">
        <f t="shared" si="182"/>
        <v>4.4351899999999995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1.7965E-4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1.0132000000000001E-5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1.0107000000000002E-5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1.8212E-4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1.8461000000000001E-4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4.2830349999999999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1.0172312499999998E-5</v>
      </c>
      <c r="M216">
        <f>AI46+AE46+AA46+W46</f>
        <v>16.919857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1.01495E-5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4.7121890000000004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1.7903597499999998E-4</v>
      </c>
      <c r="H218">
        <f t="shared" si="199"/>
        <v>5.8778849999999991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1.808778E-4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1.012E-5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1.0114500000000001E-5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1.8454239999999997E-4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1.881206E-4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2.0832139999999999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2.3293000000000001E-4</v>
      </c>
      <c r="M229">
        <f>I66+E66</f>
        <v>8.4222579999999994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2.3366000000000001E-4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2.3715640000000002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7.765099999999999E-4</v>
      </c>
      <c r="H231">
        <f t="shared" si="217"/>
        <v>2.8414520000000003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7.7841999999999994E-4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2.3512000000000001E-4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2.3657999999999999E-4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7.8224000000000002E-4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7.8605999999999988E-4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3.1664810000000001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2.3363975000000002E-4</v>
      </c>
      <c r="M242">
        <f>M66+I66+E66</f>
        <v>12.595157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2.3503900000000001E-4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3.5220580000000004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7.7842700000000005E-4</v>
      </c>
      <c r="H244">
        <f t="shared" si="235"/>
        <v>4.1375500000000001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7.8226800000000003E-4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2.3771599999999999E-4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2.4023099999999998E-4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7.8999199999999999E-4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7.9777200000000009E-4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4.3934329999999999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2.3433172499999998E-4</v>
      </c>
      <c r="M255">
        <f>Q66+M66+I66+E66</f>
        <v>16.774394000000001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2.3635680000000001E-4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4.6570200000000002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7.8034899999999984E-4</v>
      </c>
      <c r="H257">
        <f t="shared" si="253"/>
        <v>5.5536720000000006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7.8612799999999998E-4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2.4014639999999997E-4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2.4368759999999999E-4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7.9772799999999994E-4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8.0930400000000006E-4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263"/>
  <sheetViews>
    <sheetView topLeftCell="A21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6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6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6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6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6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6" x14ac:dyDescent="0.25">
      <c r="A7" s="1" t="s">
        <v>6</v>
      </c>
      <c r="S7" s="1" t="s">
        <v>7</v>
      </c>
    </row>
    <row r="8" spans="1:36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  <c r="AJ8" s="32"/>
    </row>
    <row r="9" spans="1:36" x14ac:dyDescent="0.25">
      <c r="A9" s="63" t="s">
        <v>12</v>
      </c>
      <c r="B9" s="70" t="s">
        <v>94</v>
      </c>
      <c r="C9" s="70"/>
      <c r="D9" s="70"/>
      <c r="E9" s="70"/>
      <c r="F9" s="70" t="s">
        <v>95</v>
      </c>
      <c r="G9" s="70"/>
      <c r="H9" s="70"/>
      <c r="I9" s="70"/>
      <c r="J9" s="70" t="s">
        <v>96</v>
      </c>
      <c r="K9" s="70"/>
      <c r="L9" s="70"/>
      <c r="M9" s="70"/>
      <c r="N9" s="73" t="s">
        <v>97</v>
      </c>
      <c r="O9" s="73"/>
      <c r="P9" s="73"/>
      <c r="Q9" s="73"/>
      <c r="S9" s="63" t="s">
        <v>12</v>
      </c>
      <c r="T9" s="70" t="s">
        <v>94</v>
      </c>
      <c r="U9" s="70"/>
      <c r="V9" s="70"/>
      <c r="W9" s="70"/>
      <c r="X9" s="70" t="s">
        <v>95</v>
      </c>
      <c r="Y9" s="70"/>
      <c r="Z9" s="70"/>
      <c r="AA9" s="70"/>
      <c r="AB9" s="70" t="s">
        <v>96</v>
      </c>
      <c r="AC9" s="70"/>
      <c r="AD9" s="70"/>
      <c r="AE9" s="70"/>
      <c r="AF9" s="73" t="s">
        <v>97</v>
      </c>
      <c r="AG9" s="73"/>
      <c r="AH9" s="73"/>
      <c r="AI9" s="73"/>
      <c r="AJ9" s="32"/>
    </row>
    <row r="10" spans="1:36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  <c r="AJ10" s="32"/>
    </row>
    <row r="11" spans="1:36" x14ac:dyDescent="0.25">
      <c r="A11" s="63"/>
      <c r="B11" t="s">
        <v>20</v>
      </c>
      <c r="C11">
        <v>0</v>
      </c>
      <c r="D11">
        <v>2.5999999999999999E-3</v>
      </c>
      <c r="E11">
        <v>2.3083960000000001</v>
      </c>
      <c r="F11" t="s">
        <v>20</v>
      </c>
      <c r="G11">
        <v>0</v>
      </c>
      <c r="H11">
        <v>2.5999999999999999E-3</v>
      </c>
      <c r="I11">
        <v>1.24478</v>
      </c>
      <c r="J11" t="s">
        <v>20</v>
      </c>
      <c r="K11">
        <v>0</v>
      </c>
      <c r="L11">
        <v>2.5999999999999999E-3</v>
      </c>
      <c r="M11">
        <v>1.1232390000000001</v>
      </c>
      <c r="N11" s="32" t="s">
        <v>20</v>
      </c>
      <c r="O11" s="32">
        <v>0</v>
      </c>
      <c r="P11" s="32">
        <v>2.5999999999999999E-3</v>
      </c>
      <c r="Q11" s="32">
        <v>1.0550280000000001</v>
      </c>
      <c r="S11" s="63"/>
      <c r="T11" t="s">
        <v>20</v>
      </c>
      <c r="U11">
        <v>0</v>
      </c>
      <c r="V11">
        <v>2.5999999999999999E-3</v>
      </c>
      <c r="W11">
        <v>1.102163</v>
      </c>
      <c r="X11" t="s">
        <v>20</v>
      </c>
      <c r="Y11">
        <v>0</v>
      </c>
      <c r="Z11">
        <v>2.5999999999999999E-3</v>
      </c>
      <c r="AA11">
        <v>1.2321420000000001</v>
      </c>
      <c r="AB11" t="s">
        <v>20</v>
      </c>
      <c r="AC11">
        <v>0</v>
      </c>
      <c r="AD11">
        <v>2.5999999999999999E-3</v>
      </c>
      <c r="AE11">
        <v>1.1058699999999999</v>
      </c>
      <c r="AF11" s="32" t="s">
        <v>20</v>
      </c>
      <c r="AG11" s="32">
        <v>0</v>
      </c>
      <c r="AH11" s="32">
        <v>2.5999999999999999E-3</v>
      </c>
      <c r="AI11" s="32">
        <v>1.0551630000000001</v>
      </c>
      <c r="AJ11" s="32"/>
    </row>
    <row r="12" spans="1:36" x14ac:dyDescent="0.25">
      <c r="A12" s="63"/>
      <c r="B12" t="s">
        <v>21</v>
      </c>
      <c r="C12">
        <v>0</v>
      </c>
      <c r="D12">
        <v>1.579E-5</v>
      </c>
      <c r="E12">
        <v>1.246812</v>
      </c>
      <c r="F12" t="s">
        <v>21</v>
      </c>
      <c r="G12">
        <v>0</v>
      </c>
      <c r="H12">
        <v>1.579E-5</v>
      </c>
      <c r="I12">
        <v>1.2594369999999999</v>
      </c>
      <c r="J12" t="s">
        <v>21</v>
      </c>
      <c r="K12">
        <v>0</v>
      </c>
      <c r="L12">
        <v>1.579E-5</v>
      </c>
      <c r="M12">
        <v>1.3692279999999999</v>
      </c>
      <c r="N12" s="32" t="s">
        <v>21</v>
      </c>
      <c r="O12" s="32">
        <v>0</v>
      </c>
      <c r="P12" s="32">
        <v>1.579E-5</v>
      </c>
      <c r="Q12" s="32">
        <v>1.1681889999999999</v>
      </c>
      <c r="S12" s="63"/>
      <c r="T12" t="s">
        <v>21</v>
      </c>
      <c r="U12">
        <v>0</v>
      </c>
      <c r="V12">
        <v>6.4850000000000004E-5</v>
      </c>
      <c r="W12">
        <v>1.270635</v>
      </c>
      <c r="X12" t="s">
        <v>21</v>
      </c>
      <c r="Y12">
        <v>0</v>
      </c>
      <c r="Z12">
        <v>6.4850000000000004E-5</v>
      </c>
      <c r="AA12">
        <v>1.246048</v>
      </c>
      <c r="AB12" t="s">
        <v>21</v>
      </c>
      <c r="AC12">
        <v>0</v>
      </c>
      <c r="AD12">
        <v>6.4850000000000004E-5</v>
      </c>
      <c r="AE12">
        <v>1.240877</v>
      </c>
      <c r="AF12" s="32" t="s">
        <v>21</v>
      </c>
      <c r="AG12" s="32">
        <v>0</v>
      </c>
      <c r="AH12" s="32">
        <v>6.4850000000000004E-5</v>
      </c>
      <c r="AI12" s="32">
        <v>1.164207</v>
      </c>
      <c r="AJ12" s="32"/>
    </row>
    <row r="13" spans="1:36" x14ac:dyDescent="0.25">
      <c r="A13" s="63"/>
      <c r="B13" t="s">
        <v>22</v>
      </c>
      <c r="C13">
        <v>0</v>
      </c>
      <c r="D13">
        <v>1.9219999999999999E-7</v>
      </c>
      <c r="E13">
        <v>1.7580070000000001</v>
      </c>
      <c r="F13" t="s">
        <v>22</v>
      </c>
      <c r="G13">
        <v>0</v>
      </c>
      <c r="H13">
        <v>2.276E-7</v>
      </c>
      <c r="I13">
        <v>1.7025429999999999</v>
      </c>
      <c r="J13" t="s">
        <v>22</v>
      </c>
      <c r="K13">
        <v>0</v>
      </c>
      <c r="L13">
        <v>2.6769999999999999E-7</v>
      </c>
      <c r="M13">
        <v>1.86348</v>
      </c>
      <c r="N13" s="32" t="s">
        <v>22</v>
      </c>
      <c r="O13" s="32">
        <v>0</v>
      </c>
      <c r="P13" s="32">
        <v>3.1110000000000003E-7</v>
      </c>
      <c r="Q13" s="32">
        <v>1.7172019999999999</v>
      </c>
      <c r="S13" s="63"/>
      <c r="T13" t="s">
        <v>22</v>
      </c>
      <c r="U13">
        <v>0</v>
      </c>
      <c r="V13">
        <v>4.8799999999999999E-6</v>
      </c>
      <c r="W13">
        <v>1.68879</v>
      </c>
      <c r="X13" t="s">
        <v>22</v>
      </c>
      <c r="Y13">
        <v>0</v>
      </c>
      <c r="Z13">
        <v>5.4829999999999999E-6</v>
      </c>
      <c r="AA13">
        <v>2.0324849999999999</v>
      </c>
      <c r="AB13" t="s">
        <v>22</v>
      </c>
      <c r="AC13">
        <v>0</v>
      </c>
      <c r="AD13">
        <v>4.8799999999999999E-6</v>
      </c>
      <c r="AE13">
        <v>1.7044170000000001</v>
      </c>
      <c r="AF13" s="32" t="s">
        <v>22</v>
      </c>
      <c r="AG13" s="32">
        <v>0</v>
      </c>
      <c r="AH13" s="32">
        <v>4.8799999999999999E-6</v>
      </c>
      <c r="AI13" s="32">
        <v>1.662706</v>
      </c>
      <c r="AJ13" s="32"/>
    </row>
    <row r="14" spans="1:36" x14ac:dyDescent="0.25">
      <c r="N14" s="48"/>
      <c r="O14" s="48"/>
      <c r="P14" s="48"/>
      <c r="Q14" s="48"/>
      <c r="AF14" s="48"/>
      <c r="AG14" s="48"/>
      <c r="AH14" s="48"/>
      <c r="AI14" s="48"/>
    </row>
    <row r="15" spans="1:36" x14ac:dyDescent="0.25">
      <c r="N15" s="48"/>
      <c r="O15" s="48"/>
      <c r="P15" s="48"/>
      <c r="Q15" s="48"/>
      <c r="AF15" s="48"/>
      <c r="AG15" s="48"/>
      <c r="AH15" s="48"/>
      <c r="AI15" s="48"/>
    </row>
    <row r="16" spans="1:36" x14ac:dyDescent="0.25">
      <c r="A16" s="64" t="s">
        <v>23</v>
      </c>
      <c r="B16" s="78" t="s">
        <v>94</v>
      </c>
      <c r="C16" s="78"/>
      <c r="D16" s="78"/>
      <c r="E16" s="78"/>
      <c r="F16" s="78" t="s">
        <v>95</v>
      </c>
      <c r="G16" s="78"/>
      <c r="H16" s="78"/>
      <c r="I16" s="78"/>
      <c r="J16" s="78" t="s">
        <v>96</v>
      </c>
      <c r="K16" s="78"/>
      <c r="L16" s="78"/>
      <c r="M16" s="78"/>
      <c r="N16" s="78" t="s">
        <v>97</v>
      </c>
      <c r="O16" s="78"/>
      <c r="P16" s="78"/>
      <c r="Q16" s="78"/>
      <c r="S16" s="64" t="s">
        <v>23</v>
      </c>
      <c r="T16" s="78" t="s">
        <v>94</v>
      </c>
      <c r="U16" s="78"/>
      <c r="V16" s="78"/>
      <c r="W16" s="78"/>
      <c r="X16" s="78" t="s">
        <v>95</v>
      </c>
      <c r="Y16" s="78"/>
      <c r="Z16" s="78"/>
      <c r="AA16" s="78"/>
      <c r="AB16" s="78" t="s">
        <v>96</v>
      </c>
      <c r="AC16" s="78"/>
      <c r="AD16" s="78"/>
      <c r="AE16" s="78"/>
      <c r="AF16" s="78" t="s">
        <v>97</v>
      </c>
      <c r="AG16" s="78"/>
      <c r="AH16" s="78"/>
      <c r="AI16" s="78"/>
    </row>
    <row r="17" spans="1:36" x14ac:dyDescent="0.25">
      <c r="A17" s="64"/>
      <c r="B17" s="48"/>
      <c r="C17" s="48" t="s">
        <v>17</v>
      </c>
      <c r="D17" s="48" t="s">
        <v>18</v>
      </c>
      <c r="E17" s="48" t="s">
        <v>19</v>
      </c>
      <c r="F17" s="48"/>
      <c r="G17" s="48" t="s">
        <v>17</v>
      </c>
      <c r="H17" s="48" t="s">
        <v>18</v>
      </c>
      <c r="I17" s="48" t="s">
        <v>19</v>
      </c>
      <c r="J17" s="48"/>
      <c r="K17" s="48" t="s">
        <v>17</v>
      </c>
      <c r="L17" s="48" t="s">
        <v>18</v>
      </c>
      <c r="M17" s="48" t="s">
        <v>19</v>
      </c>
      <c r="N17" s="48"/>
      <c r="O17" s="48" t="s">
        <v>17</v>
      </c>
      <c r="P17" s="48" t="s">
        <v>18</v>
      </c>
      <c r="Q17" s="48" t="s">
        <v>19</v>
      </c>
      <c r="S17" s="64"/>
      <c r="T17" s="48"/>
      <c r="U17" s="48" t="s">
        <v>17</v>
      </c>
      <c r="V17" s="48" t="s">
        <v>18</v>
      </c>
      <c r="W17" s="48" t="s">
        <v>19</v>
      </c>
      <c r="X17" s="48"/>
      <c r="Y17" s="48" t="s">
        <v>17</v>
      </c>
      <c r="Z17" s="48" t="s">
        <v>18</v>
      </c>
      <c r="AA17" s="48" t="s">
        <v>19</v>
      </c>
      <c r="AB17" s="48"/>
      <c r="AC17" s="48" t="s">
        <v>17</v>
      </c>
      <c r="AD17" s="48" t="s">
        <v>18</v>
      </c>
      <c r="AE17" s="48" t="s">
        <v>19</v>
      </c>
      <c r="AF17" s="48"/>
      <c r="AG17" s="48" t="s">
        <v>17</v>
      </c>
      <c r="AH17" s="48" t="s">
        <v>18</v>
      </c>
      <c r="AI17" s="48" t="s">
        <v>19</v>
      </c>
    </row>
    <row r="18" spans="1:36" x14ac:dyDescent="0.25">
      <c r="A18" s="64"/>
      <c r="B18" s="48" t="s">
        <v>20</v>
      </c>
      <c r="C18" s="48">
        <v>1.2999999999999999E-3</v>
      </c>
      <c r="D18" s="48">
        <v>2.0199999999999999E-2</v>
      </c>
      <c r="E18" s="48">
        <v>30.079193</v>
      </c>
      <c r="F18" s="48" t="s">
        <v>20</v>
      </c>
      <c r="G18" s="48">
        <v>2.5999999999999999E-3</v>
      </c>
      <c r="H18" s="48">
        <v>2.1499999999999998E-2</v>
      </c>
      <c r="I18" s="48">
        <v>34.510630999999997</v>
      </c>
      <c r="J18" s="48" t="s">
        <v>20</v>
      </c>
      <c r="K18" s="48">
        <v>2.5999999999999999E-3</v>
      </c>
      <c r="L18" s="48">
        <v>2.2700000000000001E-2</v>
      </c>
      <c r="M18" s="48">
        <v>28.601323000000001</v>
      </c>
      <c r="N18" s="48" t="s">
        <v>20</v>
      </c>
      <c r="O18" s="48">
        <v>2.5999999999999999E-3</v>
      </c>
      <c r="P18" s="48">
        <v>2.3900000000000001E-2</v>
      </c>
      <c r="Q18" s="48">
        <v>28.720002000000001</v>
      </c>
      <c r="S18" s="64"/>
      <c r="T18" s="48" t="s">
        <v>20</v>
      </c>
      <c r="U18" s="48">
        <v>1.2999999999999999E-3</v>
      </c>
      <c r="V18" s="48">
        <v>2.0199999999999999E-2</v>
      </c>
      <c r="W18" s="48">
        <v>28.892620000000001</v>
      </c>
      <c r="X18" s="48" t="s">
        <v>20</v>
      </c>
      <c r="Y18" s="48">
        <v>2.5999999999999999E-3</v>
      </c>
      <c r="Z18" s="48">
        <v>2.1499999999999998E-2</v>
      </c>
      <c r="AA18" s="48">
        <v>32.570383</v>
      </c>
      <c r="AB18" s="48" t="s">
        <v>20</v>
      </c>
      <c r="AC18" s="48">
        <v>2.5999999999999999E-3</v>
      </c>
      <c r="AD18" s="48">
        <v>2.2700000000000001E-2</v>
      </c>
      <c r="AE18" s="48">
        <v>33.057918000000001</v>
      </c>
      <c r="AF18" s="48" t="s">
        <v>20</v>
      </c>
      <c r="AG18" s="48">
        <v>2.5999999999999999E-3</v>
      </c>
      <c r="AH18" s="48">
        <v>2.3900000000000001E-2</v>
      </c>
      <c r="AI18" s="48">
        <v>30.236464999999999</v>
      </c>
    </row>
    <row r="19" spans="1:36" x14ac:dyDescent="0.25">
      <c r="A19" s="64"/>
      <c r="B19" s="48" t="s">
        <v>21</v>
      </c>
      <c r="C19" s="48">
        <v>1.9699999999999999E-2</v>
      </c>
      <c r="D19" s="48">
        <v>2.0199999999999999E-2</v>
      </c>
      <c r="E19" s="48">
        <v>82.092314999999999</v>
      </c>
      <c r="F19" s="48" t="s">
        <v>21</v>
      </c>
      <c r="G19" s="48">
        <v>2.0899999999999998E-2</v>
      </c>
      <c r="H19" s="48">
        <v>2.1299999999999999E-2</v>
      </c>
      <c r="I19" s="48">
        <v>84.700119000000001</v>
      </c>
      <c r="J19" s="48" t="s">
        <v>21</v>
      </c>
      <c r="K19" s="48">
        <v>2.1999999999999999E-2</v>
      </c>
      <c r="L19" s="48">
        <v>2.2499999999999999E-2</v>
      </c>
      <c r="M19" s="48">
        <v>77.806233000000006</v>
      </c>
      <c r="N19" s="48" t="s">
        <v>21</v>
      </c>
      <c r="O19" s="48">
        <v>2.3199999999999998E-2</v>
      </c>
      <c r="P19" s="48">
        <v>2.3699999999999999E-2</v>
      </c>
      <c r="Q19" s="48">
        <v>76.667008999999993</v>
      </c>
      <c r="S19" s="64"/>
      <c r="T19" s="48" t="s">
        <v>21</v>
      </c>
      <c r="U19" s="48">
        <v>1.77E-2</v>
      </c>
      <c r="V19" s="48">
        <v>1.9900000000000001E-2</v>
      </c>
      <c r="W19" s="48">
        <v>79.589035999999993</v>
      </c>
      <c r="X19" s="48" t="s">
        <v>21</v>
      </c>
      <c r="Y19" s="48">
        <v>1.8700000000000001E-2</v>
      </c>
      <c r="Z19" s="48">
        <v>2.0899999999999998E-2</v>
      </c>
      <c r="AA19" s="48">
        <v>81.277517000000003</v>
      </c>
      <c r="AB19" s="48" t="s">
        <v>21</v>
      </c>
      <c r="AC19" s="48">
        <v>1.9699999999999999E-2</v>
      </c>
      <c r="AD19" s="48">
        <v>2.2100000000000002E-2</v>
      </c>
      <c r="AE19" s="48">
        <v>79.607797000000005</v>
      </c>
      <c r="AF19" s="48" t="s">
        <v>21</v>
      </c>
      <c r="AG19" s="48">
        <v>2.07E-2</v>
      </c>
      <c r="AH19" s="48">
        <v>2.3300000000000001E-2</v>
      </c>
      <c r="AI19" s="48">
        <v>77.369028</v>
      </c>
    </row>
    <row r="20" spans="1:36" x14ac:dyDescent="0.25">
      <c r="A20" s="64"/>
      <c r="B20" s="48" t="s">
        <v>22</v>
      </c>
      <c r="C20" s="48">
        <v>1.9699999999999999E-2</v>
      </c>
      <c r="D20" s="48">
        <v>1.9800000000000002E-2</v>
      </c>
      <c r="E20" s="48">
        <v>543.00650800000005</v>
      </c>
      <c r="F20" s="48" t="s">
        <v>22</v>
      </c>
      <c r="G20" s="48">
        <v>2.0899999999999998E-2</v>
      </c>
      <c r="H20" s="48">
        <v>2.0899999999999998E-2</v>
      </c>
      <c r="I20" s="48">
        <v>380.05642999999998</v>
      </c>
      <c r="J20" s="48" t="s">
        <v>22</v>
      </c>
      <c r="K20" s="48">
        <v>2.1999999999999999E-2</v>
      </c>
      <c r="L20" s="48">
        <v>2.2100000000000002E-2</v>
      </c>
      <c r="M20" s="48">
        <v>335.71965999999998</v>
      </c>
      <c r="N20" s="48" t="s">
        <v>22</v>
      </c>
      <c r="O20" s="48">
        <v>2.3199999999999998E-2</v>
      </c>
      <c r="P20" s="48">
        <v>2.3199999999999998E-2</v>
      </c>
      <c r="Q20" s="48">
        <v>378.594853</v>
      </c>
      <c r="S20" s="64"/>
      <c r="T20" s="48" t="s">
        <v>22</v>
      </c>
      <c r="U20" s="48">
        <v>1.7899999999999999E-2</v>
      </c>
      <c r="V20" s="48">
        <v>1.84E-2</v>
      </c>
      <c r="W20" s="48">
        <v>401.51507199999998</v>
      </c>
      <c r="X20" s="48" t="s">
        <v>22</v>
      </c>
      <c r="Y20" s="48">
        <v>1.89E-2</v>
      </c>
      <c r="Z20" s="48">
        <v>1.9400000000000001E-2</v>
      </c>
      <c r="AA20" s="48">
        <v>379.953823</v>
      </c>
      <c r="AB20" s="48" t="s">
        <v>22</v>
      </c>
      <c r="AC20" s="48">
        <v>1.9900000000000001E-2</v>
      </c>
      <c r="AD20" s="48">
        <v>2.0500000000000001E-2</v>
      </c>
      <c r="AE20" s="48">
        <v>520.54528300000004</v>
      </c>
      <c r="AF20" s="48" t="s">
        <v>22</v>
      </c>
      <c r="AG20" s="48">
        <v>2.0899999999999998E-2</v>
      </c>
      <c r="AH20" s="48">
        <v>2.1499999999999998E-2</v>
      </c>
      <c r="AI20" s="48">
        <v>454.306647</v>
      </c>
    </row>
    <row r="21" spans="1:36" x14ac:dyDescent="0.25">
      <c r="N21" s="48"/>
      <c r="O21" s="48"/>
      <c r="P21" s="48"/>
      <c r="Q21" s="48"/>
      <c r="AF21" s="48"/>
      <c r="AG21" s="48"/>
      <c r="AH21" s="48"/>
      <c r="AI21" s="48"/>
    </row>
    <row r="22" spans="1:36" x14ac:dyDescent="0.25">
      <c r="N22" s="48"/>
      <c r="O22" s="48"/>
      <c r="P22" s="48"/>
      <c r="Q22" s="48"/>
      <c r="AF22" s="48"/>
      <c r="AG22" s="48"/>
      <c r="AH22" s="48"/>
      <c r="AI22" s="48"/>
    </row>
    <row r="23" spans="1:36" x14ac:dyDescent="0.25">
      <c r="A23" s="65" t="s">
        <v>24</v>
      </c>
      <c r="B23" s="70" t="s">
        <v>94</v>
      </c>
      <c r="C23" s="70"/>
      <c r="D23" s="70"/>
      <c r="E23" s="70"/>
      <c r="F23" s="70" t="s">
        <v>95</v>
      </c>
      <c r="G23" s="70"/>
      <c r="H23" s="70"/>
      <c r="I23" s="70"/>
      <c r="J23" s="70" t="s">
        <v>96</v>
      </c>
      <c r="K23" s="70"/>
      <c r="L23" s="70"/>
      <c r="M23" s="70"/>
      <c r="N23" s="73" t="s">
        <v>97</v>
      </c>
      <c r="O23" s="73"/>
      <c r="P23" s="73"/>
      <c r="Q23" s="73"/>
      <c r="S23" s="65" t="s">
        <v>24</v>
      </c>
      <c r="T23" s="70" t="s">
        <v>94</v>
      </c>
      <c r="U23" s="70"/>
      <c r="V23" s="70"/>
      <c r="W23" s="70"/>
      <c r="X23" s="70" t="s">
        <v>95</v>
      </c>
      <c r="Y23" s="70"/>
      <c r="Z23" s="70"/>
      <c r="AA23" s="70"/>
      <c r="AB23" s="70" t="s">
        <v>96</v>
      </c>
      <c r="AC23" s="70"/>
      <c r="AD23" s="70"/>
      <c r="AE23" s="70"/>
      <c r="AF23" s="73" t="s">
        <v>97</v>
      </c>
      <c r="AG23" s="73"/>
      <c r="AH23" s="73"/>
      <c r="AI23" s="73"/>
      <c r="AJ23" s="32"/>
    </row>
    <row r="24" spans="1:36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  <c r="AJ24" s="32"/>
    </row>
    <row r="25" spans="1:36" x14ac:dyDescent="0.25">
      <c r="A25" s="65"/>
      <c r="B25" s="5">
        <v>0</v>
      </c>
      <c r="C25" s="5"/>
      <c r="D25" s="5"/>
      <c r="E25">
        <v>4.2232139999999996</v>
      </c>
      <c r="F25" s="5">
        <v>0</v>
      </c>
      <c r="G25" s="5"/>
      <c r="H25" s="5"/>
      <c r="I25">
        <v>4.1747059999999996</v>
      </c>
      <c r="J25">
        <v>0</v>
      </c>
      <c r="K25" s="5"/>
      <c r="L25" s="5"/>
      <c r="M25">
        <v>4.1371409999999997</v>
      </c>
      <c r="N25" s="33">
        <v>0</v>
      </c>
      <c r="O25" s="33"/>
      <c r="P25" s="33"/>
      <c r="Q25" s="32">
        <v>6.5732900000000001</v>
      </c>
      <c r="S25" s="65"/>
      <c r="T25" s="5">
        <v>0</v>
      </c>
      <c r="U25" s="5"/>
      <c r="V25" s="5"/>
      <c r="W25">
        <v>4.1010200000000001</v>
      </c>
      <c r="X25" s="5">
        <v>0</v>
      </c>
      <c r="Y25" s="5"/>
      <c r="Z25" s="5"/>
      <c r="AA25">
        <v>4.1272859999999998</v>
      </c>
      <c r="AB25" s="5">
        <v>0</v>
      </c>
      <c r="AC25" s="5"/>
      <c r="AD25" s="5"/>
      <c r="AE25">
        <v>4.0884530000000003</v>
      </c>
      <c r="AF25" s="33">
        <v>0</v>
      </c>
      <c r="AG25" s="33"/>
      <c r="AH25" s="33"/>
      <c r="AI25" s="32">
        <v>4.5198510000000001</v>
      </c>
      <c r="AJ25" s="32"/>
    </row>
    <row r="26" spans="1:36" x14ac:dyDescent="0.25">
      <c r="N26" s="32"/>
      <c r="O26" s="32"/>
      <c r="P26" s="32"/>
      <c r="Q26" s="32"/>
      <c r="AF26" s="32"/>
      <c r="AG26" s="32"/>
      <c r="AH26" s="32"/>
      <c r="AI26" s="32"/>
      <c r="AJ26" s="32"/>
    </row>
    <row r="27" spans="1:3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2"/>
      <c r="O27" s="52"/>
      <c r="P27" s="52"/>
      <c r="Q27" s="52"/>
      <c r="R27" s="7"/>
      <c r="S27" s="7"/>
      <c r="T27" s="7"/>
      <c r="AF27" s="48"/>
      <c r="AG27" s="48"/>
      <c r="AH27" s="48"/>
      <c r="AI27" s="48"/>
    </row>
    <row r="28" spans="1:36" x14ac:dyDescent="0.25">
      <c r="A28" s="1" t="s">
        <v>26</v>
      </c>
      <c r="N28" s="32"/>
      <c r="O28" s="32"/>
      <c r="P28" s="32"/>
      <c r="Q28" s="32"/>
      <c r="S28" s="1" t="s">
        <v>27</v>
      </c>
      <c r="AF28" s="48"/>
      <c r="AG28" s="48"/>
      <c r="AH28" s="48"/>
      <c r="AI28" s="48"/>
    </row>
    <row r="29" spans="1:36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8" t="s">
        <v>11</v>
      </c>
      <c r="AG29" s="78"/>
      <c r="AH29" s="78"/>
      <c r="AI29" s="78"/>
    </row>
    <row r="30" spans="1:36" x14ac:dyDescent="0.25">
      <c r="A30" s="63" t="s">
        <v>12</v>
      </c>
      <c r="B30" s="70" t="s">
        <v>94</v>
      </c>
      <c r="C30" s="70"/>
      <c r="D30" s="70"/>
      <c r="E30" s="70"/>
      <c r="F30" s="70" t="s">
        <v>95</v>
      </c>
      <c r="G30" s="70"/>
      <c r="H30" s="70"/>
      <c r="I30" s="70"/>
      <c r="J30" s="70" t="s">
        <v>96</v>
      </c>
      <c r="K30" s="70"/>
      <c r="L30" s="70"/>
      <c r="M30" s="70"/>
      <c r="N30" s="73" t="s">
        <v>97</v>
      </c>
      <c r="O30" s="73"/>
      <c r="P30" s="73"/>
      <c r="Q30" s="73"/>
      <c r="S30" s="63" t="s">
        <v>12</v>
      </c>
      <c r="T30" s="70" t="s">
        <v>94</v>
      </c>
      <c r="U30" s="70"/>
      <c r="V30" s="70"/>
      <c r="W30" s="70"/>
      <c r="X30" s="70" t="s">
        <v>95</v>
      </c>
      <c r="Y30" s="70"/>
      <c r="Z30" s="70"/>
      <c r="AA30" s="70"/>
      <c r="AB30" s="70" t="s">
        <v>96</v>
      </c>
      <c r="AC30" s="70"/>
      <c r="AD30" s="70"/>
      <c r="AE30" s="70"/>
      <c r="AF30" s="73" t="s">
        <v>97</v>
      </c>
      <c r="AG30" s="73"/>
      <c r="AH30" s="73"/>
      <c r="AI30" s="73"/>
    </row>
    <row r="31" spans="1:36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6" x14ac:dyDescent="0.25">
      <c r="A32" s="63"/>
      <c r="B32" t="s">
        <v>20</v>
      </c>
      <c r="C32">
        <v>0</v>
      </c>
      <c r="D32">
        <v>2.5999999999999999E-3</v>
      </c>
      <c r="E32">
        <v>1.118363</v>
      </c>
      <c r="F32" t="s">
        <v>20</v>
      </c>
      <c r="G32">
        <v>0</v>
      </c>
      <c r="H32">
        <v>2.5999999999999999E-3</v>
      </c>
      <c r="I32">
        <v>1.5859129999999999</v>
      </c>
      <c r="J32" t="s">
        <v>20</v>
      </c>
      <c r="K32">
        <v>0</v>
      </c>
      <c r="L32">
        <v>2.5999999999999999E-3</v>
      </c>
      <c r="M32">
        <v>1.1062700000000001</v>
      </c>
      <c r="N32" s="32" t="s">
        <v>20</v>
      </c>
      <c r="O32" s="32">
        <v>0</v>
      </c>
      <c r="P32" s="32">
        <v>2.5999999999999999E-3</v>
      </c>
      <c r="Q32" s="32">
        <v>1.081825</v>
      </c>
      <c r="S32" s="63"/>
      <c r="T32" t="s">
        <v>20</v>
      </c>
      <c r="U32">
        <v>0</v>
      </c>
      <c r="V32">
        <v>2.5999999999999999E-3</v>
      </c>
      <c r="W32">
        <v>1.127985</v>
      </c>
      <c r="X32" t="s">
        <v>20</v>
      </c>
      <c r="Y32">
        <v>0</v>
      </c>
      <c r="Z32">
        <v>2.5999999999999999E-3</v>
      </c>
      <c r="AA32">
        <v>1.1319399999999999</v>
      </c>
      <c r="AB32" t="s">
        <v>20</v>
      </c>
      <c r="AC32">
        <v>0</v>
      </c>
      <c r="AD32">
        <v>2.5999999999999999E-3</v>
      </c>
      <c r="AE32">
        <v>1.1121589999999999</v>
      </c>
      <c r="AF32" s="32" t="s">
        <v>20</v>
      </c>
      <c r="AG32" s="32">
        <v>0</v>
      </c>
      <c r="AH32" s="32">
        <v>2.5999999999999999E-3</v>
      </c>
      <c r="AI32" s="32">
        <v>1.0688580000000001</v>
      </c>
    </row>
    <row r="33" spans="1:36" x14ac:dyDescent="0.25">
      <c r="A33" s="63"/>
      <c r="B33" t="s">
        <v>21</v>
      </c>
      <c r="C33">
        <v>0</v>
      </c>
      <c r="D33">
        <v>1.964E-4</v>
      </c>
      <c r="E33">
        <v>1.2270430000000001</v>
      </c>
      <c r="F33" t="s">
        <v>21</v>
      </c>
      <c r="G33">
        <v>0</v>
      </c>
      <c r="H33">
        <v>1.964E-4</v>
      </c>
      <c r="I33">
        <v>1.3535349999999999</v>
      </c>
      <c r="J33" t="s">
        <v>21</v>
      </c>
      <c r="K33">
        <v>0</v>
      </c>
      <c r="L33">
        <v>1.964E-4</v>
      </c>
      <c r="M33">
        <v>1.2125630000000001</v>
      </c>
      <c r="N33" s="32" t="s">
        <v>21</v>
      </c>
      <c r="O33" s="32">
        <v>0</v>
      </c>
      <c r="P33" s="32">
        <v>1.964E-4</v>
      </c>
      <c r="Q33" s="32">
        <v>1.2757700000000001</v>
      </c>
      <c r="S33" s="63"/>
      <c r="T33" t="s">
        <v>21</v>
      </c>
      <c r="U33">
        <v>0</v>
      </c>
      <c r="V33">
        <v>5.0279999999999997E-4</v>
      </c>
      <c r="W33">
        <v>1.419287</v>
      </c>
      <c r="X33" t="s">
        <v>21</v>
      </c>
      <c r="Y33">
        <v>0</v>
      </c>
      <c r="Z33">
        <v>5.0279999999999997E-4</v>
      </c>
      <c r="AA33">
        <v>1.2233160000000001</v>
      </c>
      <c r="AB33" t="s">
        <v>21</v>
      </c>
      <c r="AC33">
        <v>0</v>
      </c>
      <c r="AD33">
        <v>5.0279999999999997E-4</v>
      </c>
      <c r="AE33">
        <v>1.326165</v>
      </c>
      <c r="AF33" s="32" t="s">
        <v>21</v>
      </c>
      <c r="AG33" s="32">
        <v>0</v>
      </c>
      <c r="AH33" s="32">
        <v>5.0279999999999997E-4</v>
      </c>
      <c r="AI33" s="32">
        <v>1.177227</v>
      </c>
    </row>
    <row r="34" spans="1:36" x14ac:dyDescent="0.25">
      <c r="A34" s="63"/>
      <c r="B34" t="s">
        <v>22</v>
      </c>
      <c r="C34">
        <v>0</v>
      </c>
      <c r="D34">
        <v>3.981E-5</v>
      </c>
      <c r="E34">
        <v>1.654066</v>
      </c>
      <c r="F34" t="s">
        <v>22</v>
      </c>
      <c r="G34">
        <v>0</v>
      </c>
      <c r="H34">
        <v>4.0899999999999998E-5</v>
      </c>
      <c r="I34">
        <v>1.6656249999999999</v>
      </c>
      <c r="J34" t="s">
        <v>22</v>
      </c>
      <c r="K34">
        <v>0</v>
      </c>
      <c r="L34">
        <v>4.0899999999999998E-5</v>
      </c>
      <c r="M34">
        <v>1.644056</v>
      </c>
      <c r="N34" s="32" t="s">
        <v>22</v>
      </c>
      <c r="O34" s="32">
        <v>0</v>
      </c>
      <c r="P34" s="32">
        <v>4.0899999999999998E-5</v>
      </c>
      <c r="Q34" s="32">
        <v>1.6480349999999999</v>
      </c>
      <c r="S34" s="63"/>
      <c r="T34" t="s">
        <v>22</v>
      </c>
      <c r="U34">
        <v>0</v>
      </c>
      <c r="V34">
        <v>1.752E-4</v>
      </c>
      <c r="W34">
        <v>1.6157760000000001</v>
      </c>
      <c r="X34" t="s">
        <v>22</v>
      </c>
      <c r="Y34">
        <v>0</v>
      </c>
      <c r="Z34">
        <v>1.8650000000000001E-4</v>
      </c>
      <c r="AA34">
        <v>1.61243</v>
      </c>
      <c r="AB34" t="s">
        <v>22</v>
      </c>
      <c r="AC34">
        <v>0</v>
      </c>
      <c r="AD34">
        <v>1.9880000000000001E-4</v>
      </c>
      <c r="AE34">
        <v>1.602244</v>
      </c>
      <c r="AF34" s="32" t="s">
        <v>22</v>
      </c>
      <c r="AG34" s="32">
        <v>0</v>
      </c>
      <c r="AH34" s="32">
        <v>2.0460000000000001E-4</v>
      </c>
      <c r="AI34" s="32">
        <v>1.6175079999999999</v>
      </c>
    </row>
    <row r="35" spans="1:36" x14ac:dyDescent="0.25">
      <c r="N35" s="32"/>
      <c r="O35" s="32"/>
      <c r="P35" s="32"/>
      <c r="Q35" s="32"/>
      <c r="AF35" s="32"/>
      <c r="AG35" s="32"/>
      <c r="AH35" s="32"/>
      <c r="AI35" s="32"/>
    </row>
    <row r="36" spans="1:36" x14ac:dyDescent="0.25">
      <c r="N36" s="48"/>
      <c r="O36" s="48"/>
      <c r="P36" s="48"/>
      <c r="Q36" s="48"/>
      <c r="AF36" s="48"/>
      <c r="AG36" s="48"/>
      <c r="AH36" s="48"/>
      <c r="AI36" s="48"/>
    </row>
    <row r="37" spans="1:36" x14ac:dyDescent="0.25">
      <c r="A37" s="64" t="s">
        <v>23</v>
      </c>
      <c r="B37" s="70" t="s">
        <v>94</v>
      </c>
      <c r="C37" s="70"/>
      <c r="D37" s="70"/>
      <c r="E37" s="70"/>
      <c r="F37" s="70" t="s">
        <v>95</v>
      </c>
      <c r="G37" s="70"/>
      <c r="H37" s="70"/>
      <c r="I37" s="70"/>
      <c r="J37" s="70" t="s">
        <v>96</v>
      </c>
      <c r="K37" s="70"/>
      <c r="L37" s="70"/>
      <c r="M37" s="70"/>
      <c r="N37" s="78" t="s">
        <v>97</v>
      </c>
      <c r="O37" s="78"/>
      <c r="P37" s="78"/>
      <c r="Q37" s="78"/>
      <c r="S37" s="64" t="s">
        <v>23</v>
      </c>
      <c r="T37" s="78" t="s">
        <v>94</v>
      </c>
      <c r="U37" s="78"/>
      <c r="V37" s="78"/>
      <c r="W37" s="78"/>
      <c r="X37" s="78" t="s">
        <v>95</v>
      </c>
      <c r="Y37" s="78"/>
      <c r="Z37" s="78"/>
      <c r="AA37" s="78"/>
      <c r="AB37" s="78" t="s">
        <v>96</v>
      </c>
      <c r="AC37" s="78"/>
      <c r="AD37" s="78"/>
      <c r="AE37" s="78"/>
      <c r="AF37" s="78" t="s">
        <v>97</v>
      </c>
      <c r="AG37" s="78"/>
      <c r="AH37" s="78"/>
      <c r="AI37" s="78"/>
    </row>
    <row r="38" spans="1:36" x14ac:dyDescent="0.25">
      <c r="A38" s="64"/>
      <c r="B38" s="48"/>
      <c r="C38" s="48" t="s">
        <v>17</v>
      </c>
      <c r="D38" s="48" t="s">
        <v>18</v>
      </c>
      <c r="E38" s="48" t="s">
        <v>19</v>
      </c>
      <c r="F38" s="48"/>
      <c r="G38" s="48" t="s">
        <v>17</v>
      </c>
      <c r="H38" s="48" t="s">
        <v>18</v>
      </c>
      <c r="I38" s="48" t="s">
        <v>19</v>
      </c>
      <c r="J38" s="48"/>
      <c r="K38" s="48" t="s">
        <v>17</v>
      </c>
      <c r="L38" s="48" t="s">
        <v>18</v>
      </c>
      <c r="M38" s="48" t="s">
        <v>19</v>
      </c>
      <c r="N38" s="48"/>
      <c r="O38" s="48" t="s">
        <v>17</v>
      </c>
      <c r="P38" s="48" t="s">
        <v>18</v>
      </c>
      <c r="Q38" s="48" t="s">
        <v>19</v>
      </c>
      <c r="S38" s="64"/>
      <c r="T38" s="48"/>
      <c r="U38" s="48" t="s">
        <v>17</v>
      </c>
      <c r="V38" s="48" t="s">
        <v>18</v>
      </c>
      <c r="W38" s="48" t="s">
        <v>19</v>
      </c>
      <c r="X38" s="48"/>
      <c r="Y38" s="48" t="s">
        <v>17</v>
      </c>
      <c r="Z38" s="48" t="s">
        <v>18</v>
      </c>
      <c r="AA38" s="48" t="s">
        <v>19</v>
      </c>
      <c r="AB38" s="48"/>
      <c r="AC38" s="48" t="s">
        <v>17</v>
      </c>
      <c r="AD38" s="48" t="s">
        <v>18</v>
      </c>
      <c r="AE38" s="48" t="s">
        <v>19</v>
      </c>
      <c r="AF38" s="48"/>
      <c r="AG38" s="48" t="s">
        <v>17</v>
      </c>
      <c r="AH38" s="48" t="s">
        <v>18</v>
      </c>
      <c r="AI38" s="48" t="s">
        <v>19</v>
      </c>
    </row>
    <row r="39" spans="1:36" x14ac:dyDescent="0.25">
      <c r="A39" s="64"/>
      <c r="B39" s="48" t="s">
        <v>20</v>
      </c>
      <c r="C39" s="48">
        <v>1.2999999999999999E-3</v>
      </c>
      <c r="D39" s="48">
        <v>2.0199999999999999E-2</v>
      </c>
      <c r="E39" s="48">
        <v>36.553438</v>
      </c>
      <c r="F39" s="48" t="s">
        <v>20</v>
      </c>
      <c r="G39" s="48">
        <v>2.5999999999999999E-3</v>
      </c>
      <c r="H39" s="48">
        <v>2.1499999999999998E-2</v>
      </c>
      <c r="I39" s="48">
        <v>28.815446000000001</v>
      </c>
      <c r="J39" s="48" t="s">
        <v>20</v>
      </c>
      <c r="K39" s="48">
        <v>2.5999999999999999E-3</v>
      </c>
      <c r="L39" s="48">
        <v>2.2700000000000001E-2</v>
      </c>
      <c r="M39" s="48">
        <v>35.726975000000003</v>
      </c>
      <c r="N39" s="48" t="s">
        <v>20</v>
      </c>
      <c r="O39" s="48">
        <v>2.5999999999999999E-3</v>
      </c>
      <c r="P39" s="48">
        <v>2.3900000000000001E-2</v>
      </c>
      <c r="Q39" s="48">
        <v>29.099378999999999</v>
      </c>
      <c r="S39" s="64"/>
      <c r="T39" s="48" t="s">
        <v>20</v>
      </c>
      <c r="U39" s="48">
        <v>1.2999999999999999E-3</v>
      </c>
      <c r="V39" s="48">
        <v>2.0199999999999999E-2</v>
      </c>
      <c r="W39" s="48">
        <v>28.718575000000001</v>
      </c>
      <c r="X39" s="48" t="s">
        <v>20</v>
      </c>
      <c r="Y39" s="48">
        <v>2.5999999999999999E-3</v>
      </c>
      <c r="Z39" s="48">
        <v>2.1499999999999998E-2</v>
      </c>
      <c r="AA39" s="48">
        <v>28.701647000000001</v>
      </c>
      <c r="AB39" s="48" t="s">
        <v>20</v>
      </c>
      <c r="AC39" s="48">
        <v>2.5999999999999999E-3</v>
      </c>
      <c r="AD39" s="48">
        <v>2.2700000000000001E-2</v>
      </c>
      <c r="AE39" s="48">
        <v>28.789135000000002</v>
      </c>
      <c r="AF39" s="48" t="s">
        <v>20</v>
      </c>
      <c r="AG39" s="48">
        <v>2.5999999999999999E-3</v>
      </c>
      <c r="AH39" s="48">
        <v>2.3900000000000001E-2</v>
      </c>
      <c r="AI39" s="48">
        <v>33.677200999999997</v>
      </c>
    </row>
    <row r="40" spans="1:36" x14ac:dyDescent="0.25">
      <c r="A40" s="64"/>
      <c r="B40" s="48" t="s">
        <v>21</v>
      </c>
      <c r="C40" s="48">
        <v>1.17E-2</v>
      </c>
      <c r="D40" s="48">
        <v>1.9099999999999999E-2</v>
      </c>
      <c r="E40" s="48">
        <v>77.832635999999994</v>
      </c>
      <c r="F40" s="48" t="s">
        <v>21</v>
      </c>
      <c r="G40" s="48">
        <v>1.23E-2</v>
      </c>
      <c r="H40" s="48">
        <v>1.9699999999999999E-2</v>
      </c>
      <c r="I40" s="48">
        <v>79.912403999999995</v>
      </c>
      <c r="J40" s="48" t="s">
        <v>21</v>
      </c>
      <c r="K40" s="48">
        <v>1.2800000000000001E-2</v>
      </c>
      <c r="L40" s="48">
        <v>2.0799999999999999E-2</v>
      </c>
      <c r="M40" s="48">
        <v>86.851117000000002</v>
      </c>
      <c r="N40" s="48" t="s">
        <v>21</v>
      </c>
      <c r="O40" s="48">
        <v>1.34E-2</v>
      </c>
      <c r="P40" s="48">
        <v>2.1999999999999999E-2</v>
      </c>
      <c r="Q40" s="48">
        <v>79.884422000000001</v>
      </c>
      <c r="S40" s="64"/>
      <c r="T40" s="48" t="s">
        <v>21</v>
      </c>
      <c r="U40" s="48">
        <v>6.1000000000000004E-3</v>
      </c>
      <c r="V40" s="48">
        <v>1.7000000000000001E-2</v>
      </c>
      <c r="W40" s="48">
        <v>82.519272999999998</v>
      </c>
      <c r="X40" s="48" t="s">
        <v>21</v>
      </c>
      <c r="Y40" s="48">
        <v>6.4999999999999997E-3</v>
      </c>
      <c r="Z40" s="48">
        <v>1.6799999999999999E-2</v>
      </c>
      <c r="AA40" s="48">
        <v>82.628365000000002</v>
      </c>
      <c r="AB40" s="48" t="s">
        <v>21</v>
      </c>
      <c r="AC40" s="48">
        <v>6.8999999999999999E-3</v>
      </c>
      <c r="AD40" s="48">
        <v>1.78E-2</v>
      </c>
      <c r="AE40" s="48">
        <v>82.184139000000002</v>
      </c>
      <c r="AF40" s="48" t="s">
        <v>21</v>
      </c>
      <c r="AG40" s="48">
        <v>7.3000000000000001E-3</v>
      </c>
      <c r="AH40" s="48">
        <v>1.89E-2</v>
      </c>
      <c r="AI40" s="48">
        <v>78.689691999999994</v>
      </c>
    </row>
    <row r="41" spans="1:36" x14ac:dyDescent="0.25">
      <c r="A41" s="64"/>
      <c r="B41" s="48" t="s">
        <v>22</v>
      </c>
      <c r="C41" s="48">
        <v>1.2999999999999999E-2</v>
      </c>
      <c r="D41" s="48">
        <v>1.6299999999999999E-2</v>
      </c>
      <c r="E41" s="48">
        <v>540.35019599999998</v>
      </c>
      <c r="F41" s="48" t="s">
        <v>22</v>
      </c>
      <c r="G41" s="48">
        <v>1.41E-2</v>
      </c>
      <c r="H41" s="48">
        <v>1.72E-2</v>
      </c>
      <c r="I41" s="48">
        <v>548.45995600000003</v>
      </c>
      <c r="J41" s="48" t="s">
        <v>22</v>
      </c>
      <c r="K41" s="48">
        <v>1.4800000000000001E-2</v>
      </c>
      <c r="L41" s="48">
        <v>1.8499999999999999E-2</v>
      </c>
      <c r="M41" s="48">
        <v>565.99071100000003</v>
      </c>
      <c r="N41" s="48" t="s">
        <v>22</v>
      </c>
      <c r="O41" s="48">
        <v>1.54E-2</v>
      </c>
      <c r="P41" s="48">
        <v>1.9E-2</v>
      </c>
      <c r="Q41" s="48">
        <v>510.50530700000002</v>
      </c>
      <c r="S41" s="64"/>
      <c r="T41" s="48" t="s">
        <v>22</v>
      </c>
      <c r="U41" s="48">
        <v>7.4999999999999997E-3</v>
      </c>
      <c r="V41" s="48">
        <v>1.32E-2</v>
      </c>
      <c r="W41" s="48">
        <v>491.26918599999999</v>
      </c>
      <c r="X41" s="48" t="s">
        <v>22</v>
      </c>
      <c r="Y41" s="48">
        <v>8.3999999999999995E-3</v>
      </c>
      <c r="Z41" s="48">
        <v>1.3899999999999999E-2</v>
      </c>
      <c r="AA41" s="48">
        <v>673.61850000000004</v>
      </c>
      <c r="AB41" s="48" t="s">
        <v>22</v>
      </c>
      <c r="AC41" s="48">
        <v>8.8000000000000005E-3</v>
      </c>
      <c r="AD41" s="48">
        <v>1.47E-2</v>
      </c>
      <c r="AE41" s="48">
        <v>809.07302900000002</v>
      </c>
      <c r="AF41" s="48" t="s">
        <v>22</v>
      </c>
      <c r="AG41" s="48">
        <v>9.1999999999999998E-3</v>
      </c>
      <c r="AH41" s="48">
        <v>1.5599999999999999E-2</v>
      </c>
      <c r="AI41" s="48">
        <v>809.11852099999999</v>
      </c>
    </row>
    <row r="42" spans="1:36" x14ac:dyDescent="0.25">
      <c r="N42" s="48"/>
      <c r="O42" s="48"/>
      <c r="P42" s="48"/>
      <c r="Q42" s="48"/>
      <c r="AF42" s="48"/>
      <c r="AG42" s="48"/>
      <c r="AH42" s="48"/>
      <c r="AI42" s="48"/>
    </row>
    <row r="43" spans="1:36" x14ac:dyDescent="0.25">
      <c r="N43" s="48"/>
      <c r="O43" s="48"/>
      <c r="P43" s="48"/>
      <c r="Q43" s="48"/>
      <c r="AF43" s="32"/>
      <c r="AG43" s="32"/>
      <c r="AH43" s="32"/>
      <c r="AI43" s="32"/>
      <c r="AJ43" s="32"/>
    </row>
    <row r="44" spans="1:36" x14ac:dyDescent="0.25">
      <c r="A44" s="65" t="s">
        <v>24</v>
      </c>
      <c r="B44" s="70" t="s">
        <v>94</v>
      </c>
      <c r="C44" s="70"/>
      <c r="D44" s="70"/>
      <c r="E44" s="70"/>
      <c r="F44" s="70" t="s">
        <v>95</v>
      </c>
      <c r="G44" s="70"/>
      <c r="H44" s="70"/>
      <c r="I44" s="70"/>
      <c r="J44" s="70" t="s">
        <v>96</v>
      </c>
      <c r="K44" s="70"/>
      <c r="L44" s="70"/>
      <c r="M44" s="70"/>
      <c r="N44" s="73" t="s">
        <v>97</v>
      </c>
      <c r="O44" s="73"/>
      <c r="P44" s="73"/>
      <c r="Q44" s="73"/>
      <c r="R44" s="32"/>
      <c r="S44" s="65" t="s">
        <v>24</v>
      </c>
      <c r="T44" s="70" t="s">
        <v>94</v>
      </c>
      <c r="U44" s="70"/>
      <c r="V44" s="70"/>
      <c r="W44" s="70"/>
      <c r="X44" s="70" t="s">
        <v>95</v>
      </c>
      <c r="Y44" s="70"/>
      <c r="Z44" s="70"/>
      <c r="AA44" s="70"/>
      <c r="AB44" s="70" t="s">
        <v>96</v>
      </c>
      <c r="AC44" s="70"/>
      <c r="AD44" s="70"/>
      <c r="AE44" s="70"/>
      <c r="AF44" s="73" t="s">
        <v>97</v>
      </c>
      <c r="AG44" s="73"/>
      <c r="AH44" s="73"/>
      <c r="AI44" s="73"/>
      <c r="AJ44" s="32"/>
    </row>
    <row r="45" spans="1:36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R45" s="32"/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  <c r="AJ45" s="32"/>
    </row>
    <row r="46" spans="1:36" x14ac:dyDescent="0.25">
      <c r="A46" s="65"/>
      <c r="B46" s="5">
        <v>0</v>
      </c>
      <c r="C46" s="5"/>
      <c r="D46" s="5"/>
      <c r="E46">
        <v>4.1859700000000002</v>
      </c>
      <c r="F46" s="5">
        <v>9.9999999999999995E-8</v>
      </c>
      <c r="G46" s="5"/>
      <c r="H46" s="5"/>
      <c r="I46">
        <v>4.1178780000000001</v>
      </c>
      <c r="J46" s="5">
        <v>9.9999999999999995E-8</v>
      </c>
      <c r="K46" s="5"/>
      <c r="L46" s="5"/>
      <c r="M46">
        <v>4.4309320000000003</v>
      </c>
      <c r="N46" s="35">
        <v>2.9999999999999999E-7</v>
      </c>
      <c r="O46" s="33"/>
      <c r="P46" s="33"/>
      <c r="Q46" s="32">
        <v>4.523123</v>
      </c>
      <c r="R46" s="32"/>
      <c r="S46" s="65"/>
      <c r="T46" s="5">
        <v>7.5000000000000002E-6</v>
      </c>
      <c r="U46" s="5"/>
      <c r="V46" s="5"/>
      <c r="W46">
        <v>4.3993539999999998</v>
      </c>
      <c r="X46" s="5">
        <v>7.4000000000000003E-6</v>
      </c>
      <c r="Y46" s="5"/>
      <c r="Z46" s="5"/>
      <c r="AA46">
        <v>4.3643919999999996</v>
      </c>
      <c r="AB46" s="5">
        <v>9.0999999999999993E-6</v>
      </c>
      <c r="AC46" s="5"/>
      <c r="AD46" s="5"/>
      <c r="AE46">
        <v>4.4486790000000003</v>
      </c>
      <c r="AF46" s="35">
        <v>9.3000000000000007E-6</v>
      </c>
      <c r="AG46" s="33"/>
      <c r="AH46" s="33"/>
      <c r="AI46" s="32">
        <v>4.4439489999999999</v>
      </c>
      <c r="AJ46" s="32"/>
    </row>
    <row r="47" spans="1:36" x14ac:dyDescent="0.25">
      <c r="N47" s="32"/>
      <c r="O47" s="32"/>
      <c r="P47" s="32"/>
      <c r="Q47" s="32"/>
      <c r="R47" s="32"/>
      <c r="AF47" s="32"/>
      <c r="AG47" s="32"/>
      <c r="AH47" s="32"/>
      <c r="AI47" s="32"/>
      <c r="AJ47" s="32"/>
    </row>
    <row r="48" spans="1:36" x14ac:dyDescent="0.25">
      <c r="A48" s="1" t="s">
        <v>31</v>
      </c>
      <c r="N48" s="32"/>
      <c r="O48" s="32"/>
      <c r="P48" s="32"/>
      <c r="Q48" s="32"/>
      <c r="R48" s="32"/>
      <c r="AF48" s="32"/>
      <c r="AG48" s="32"/>
      <c r="AH48" s="32"/>
      <c r="AI48" s="32"/>
      <c r="AJ48" s="32"/>
    </row>
    <row r="49" spans="1:36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  <c r="R49" s="32"/>
      <c r="AF49" s="32"/>
      <c r="AG49" s="32"/>
      <c r="AH49" s="32"/>
      <c r="AI49" s="32"/>
      <c r="AJ49" s="32"/>
    </row>
    <row r="50" spans="1:36" x14ac:dyDescent="0.25">
      <c r="A50" s="63" t="s">
        <v>12</v>
      </c>
      <c r="B50" s="70" t="s">
        <v>94</v>
      </c>
      <c r="C50" s="70"/>
      <c r="D50" s="70"/>
      <c r="E50" s="70"/>
      <c r="F50" s="70" t="s">
        <v>95</v>
      </c>
      <c r="G50" s="70"/>
      <c r="H50" s="70"/>
      <c r="I50" s="70"/>
      <c r="J50" s="70" t="s">
        <v>96</v>
      </c>
      <c r="K50" s="70"/>
      <c r="L50" s="70"/>
      <c r="M50" s="70"/>
      <c r="N50" s="73" t="s">
        <v>97</v>
      </c>
      <c r="O50" s="73"/>
      <c r="P50" s="73"/>
      <c r="Q50" s="73"/>
      <c r="R50" s="32"/>
    </row>
    <row r="51" spans="1:36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  <c r="R51" s="32"/>
    </row>
    <row r="52" spans="1:36" x14ac:dyDescent="0.25">
      <c r="A52" s="63"/>
      <c r="B52" t="s">
        <v>20</v>
      </c>
      <c r="C52">
        <v>0</v>
      </c>
      <c r="D52">
        <v>2.5999999999999999E-3</v>
      </c>
      <c r="E52">
        <v>1.122463</v>
      </c>
      <c r="F52" t="s">
        <v>20</v>
      </c>
      <c r="G52">
        <v>0</v>
      </c>
      <c r="H52">
        <v>2.5999999999999999E-3</v>
      </c>
      <c r="I52">
        <v>1.1271070000000001</v>
      </c>
      <c r="J52" t="s">
        <v>20</v>
      </c>
      <c r="K52">
        <v>0</v>
      </c>
      <c r="L52">
        <v>2.5999999999999999E-3</v>
      </c>
      <c r="M52">
        <v>1.101925</v>
      </c>
      <c r="N52" s="32" t="s">
        <v>20</v>
      </c>
      <c r="O52" s="32">
        <v>0</v>
      </c>
      <c r="P52" s="32">
        <v>2.5999999999999999E-3</v>
      </c>
      <c r="Q52" s="32">
        <v>1.0619400000000001</v>
      </c>
      <c r="R52" s="32"/>
    </row>
    <row r="53" spans="1:36" x14ac:dyDescent="0.25">
      <c r="A53" s="63"/>
      <c r="B53" t="s">
        <v>21</v>
      </c>
      <c r="C53">
        <v>0</v>
      </c>
      <c r="D53">
        <v>1.2999999999999999E-3</v>
      </c>
      <c r="E53">
        <v>1.222207</v>
      </c>
      <c r="F53" t="s">
        <v>21</v>
      </c>
      <c r="G53">
        <v>0</v>
      </c>
      <c r="H53">
        <v>1.2999999999999999E-3</v>
      </c>
      <c r="I53">
        <v>1.232351</v>
      </c>
      <c r="J53" t="s">
        <v>21</v>
      </c>
      <c r="K53">
        <v>0</v>
      </c>
      <c r="L53">
        <v>1.2999999999999999E-3</v>
      </c>
      <c r="M53">
        <v>1.1902459999999999</v>
      </c>
      <c r="N53" s="32" t="s">
        <v>21</v>
      </c>
      <c r="O53" s="32">
        <v>0</v>
      </c>
      <c r="P53" s="32">
        <v>1.2999999999999999E-3</v>
      </c>
      <c r="Q53" s="32">
        <v>1.133648</v>
      </c>
      <c r="R53" s="32"/>
    </row>
    <row r="54" spans="1:36" x14ac:dyDescent="0.25">
      <c r="A54" s="63"/>
      <c r="B54" t="s">
        <v>22</v>
      </c>
      <c r="C54">
        <v>0</v>
      </c>
      <c r="D54">
        <v>7.7200000000000001E-4</v>
      </c>
      <c r="E54">
        <v>1.5622799999999999</v>
      </c>
      <c r="F54" t="s">
        <v>22</v>
      </c>
      <c r="G54">
        <v>0</v>
      </c>
      <c r="H54">
        <v>8.0730000000000005E-4</v>
      </c>
      <c r="I54">
        <v>1.5946499999999999</v>
      </c>
      <c r="J54" t="s">
        <v>22</v>
      </c>
      <c r="K54">
        <v>0</v>
      </c>
      <c r="L54">
        <v>8.453E-4</v>
      </c>
      <c r="M54">
        <v>1.737868</v>
      </c>
      <c r="N54" s="32" t="s">
        <v>22</v>
      </c>
      <c r="O54" s="32">
        <v>0</v>
      </c>
      <c r="P54" s="32">
        <v>8.8159999999999996E-4</v>
      </c>
      <c r="Q54" s="32">
        <v>1.436596</v>
      </c>
      <c r="R54" s="32"/>
    </row>
    <row r="55" spans="1:36" x14ac:dyDescent="0.25">
      <c r="N55" s="32"/>
      <c r="O55" s="32"/>
      <c r="P55" s="32"/>
      <c r="Q55" s="32"/>
      <c r="R55" s="32"/>
    </row>
    <row r="56" spans="1:36" x14ac:dyDescent="0.25">
      <c r="N56" s="48"/>
      <c r="O56" s="48"/>
      <c r="P56" s="48"/>
      <c r="Q56" s="48"/>
    </row>
    <row r="57" spans="1:36" x14ac:dyDescent="0.25">
      <c r="A57" s="64" t="s">
        <v>23</v>
      </c>
      <c r="B57" s="78" t="s">
        <v>94</v>
      </c>
      <c r="C57" s="78"/>
      <c r="D57" s="78"/>
      <c r="E57" s="78"/>
      <c r="F57" s="78" t="s">
        <v>95</v>
      </c>
      <c r="G57" s="78"/>
      <c r="H57" s="78"/>
      <c r="I57" s="78"/>
      <c r="J57" s="78" t="s">
        <v>96</v>
      </c>
      <c r="K57" s="78"/>
      <c r="L57" s="78"/>
      <c r="M57" s="78"/>
      <c r="N57" s="78" t="s">
        <v>97</v>
      </c>
      <c r="O57" s="78"/>
      <c r="P57" s="78"/>
      <c r="Q57" s="78"/>
    </row>
    <row r="58" spans="1:36" x14ac:dyDescent="0.25">
      <c r="A58" s="64"/>
      <c r="B58" s="48"/>
      <c r="C58" s="48" t="s">
        <v>17</v>
      </c>
      <c r="D58" s="48" t="s">
        <v>18</v>
      </c>
      <c r="E58" s="48" t="s">
        <v>19</v>
      </c>
      <c r="F58" s="48"/>
      <c r="G58" s="48" t="s">
        <v>17</v>
      </c>
      <c r="H58" s="48" t="s">
        <v>18</v>
      </c>
      <c r="I58" s="48" t="s">
        <v>19</v>
      </c>
      <c r="J58" s="48"/>
      <c r="K58" s="48" t="s">
        <v>17</v>
      </c>
      <c r="L58" s="48" t="s">
        <v>18</v>
      </c>
      <c r="M58" s="48" t="s">
        <v>19</v>
      </c>
      <c r="N58" s="48"/>
      <c r="O58" s="48" t="s">
        <v>17</v>
      </c>
      <c r="P58" s="48" t="s">
        <v>18</v>
      </c>
      <c r="Q58" s="48" t="s">
        <v>19</v>
      </c>
    </row>
    <row r="59" spans="1:36" x14ac:dyDescent="0.25">
      <c r="A59" s="64"/>
      <c r="B59" s="48" t="s">
        <v>20</v>
      </c>
      <c r="C59" s="48">
        <v>1.2999999999999999E-3</v>
      </c>
      <c r="D59" s="48">
        <v>2.0199999999999999E-2</v>
      </c>
      <c r="E59" s="48">
        <v>28.641818000000001</v>
      </c>
      <c r="F59" s="48" t="s">
        <v>20</v>
      </c>
      <c r="G59" s="48">
        <v>2.5999999999999999E-3</v>
      </c>
      <c r="H59" s="48">
        <v>2.1499999999999998E-2</v>
      </c>
      <c r="I59" s="48">
        <v>28.722397000000001</v>
      </c>
      <c r="J59" s="48" t="s">
        <v>20</v>
      </c>
      <c r="K59" s="48">
        <v>2.5999999999999999E-3</v>
      </c>
      <c r="L59" s="48">
        <v>2.2700000000000001E-2</v>
      </c>
      <c r="M59" s="48">
        <v>33.157254000000002</v>
      </c>
      <c r="N59" s="48" t="s">
        <v>20</v>
      </c>
      <c r="O59" s="48">
        <v>2.5999999999999999E-3</v>
      </c>
      <c r="P59" s="48">
        <v>2.3900000000000001E-2</v>
      </c>
      <c r="Q59" s="48">
        <v>29.093415</v>
      </c>
    </row>
    <row r="60" spans="1:36" x14ac:dyDescent="0.25">
      <c r="A60" s="64"/>
      <c r="B60" s="48" t="s">
        <v>21</v>
      </c>
      <c r="C60" s="48">
        <v>2.7000000000000001E-3</v>
      </c>
      <c r="D60" s="48">
        <v>1.15E-2</v>
      </c>
      <c r="E60" s="48">
        <v>77.611051000000003</v>
      </c>
      <c r="F60" s="48" t="s">
        <v>21</v>
      </c>
      <c r="G60" s="48">
        <v>3.2000000000000002E-3</v>
      </c>
      <c r="H60" s="48">
        <v>9.4000000000000004E-3</v>
      </c>
      <c r="I60" s="48">
        <v>78.046137000000002</v>
      </c>
      <c r="J60" s="48" t="s">
        <v>21</v>
      </c>
      <c r="K60" s="48">
        <v>3.8999999999999998E-3</v>
      </c>
      <c r="L60" s="48">
        <v>1.0200000000000001E-2</v>
      </c>
      <c r="M60" s="48">
        <v>75.480429999999998</v>
      </c>
      <c r="N60" s="48" t="s">
        <v>21</v>
      </c>
      <c r="O60" s="48">
        <v>3.8999999999999998E-3</v>
      </c>
      <c r="P60" s="48">
        <v>1.0999999999999999E-2</v>
      </c>
      <c r="Q60" s="48">
        <v>72.982151000000002</v>
      </c>
    </row>
    <row r="61" spans="1:36" x14ac:dyDescent="0.25">
      <c r="A61" s="64"/>
      <c r="B61" s="48" t="s">
        <v>22</v>
      </c>
      <c r="C61" s="48">
        <v>3.5999999999999999E-3</v>
      </c>
      <c r="D61" s="48">
        <v>8.2000000000000007E-3</v>
      </c>
      <c r="E61" s="48">
        <v>366.09894000000003</v>
      </c>
      <c r="F61" s="48" t="s">
        <v>22</v>
      </c>
      <c r="G61" s="48">
        <v>4.4000000000000003E-3</v>
      </c>
      <c r="H61" s="48">
        <v>8.0999999999999996E-3</v>
      </c>
      <c r="I61" s="48">
        <v>460.01891599999999</v>
      </c>
      <c r="J61" s="48" t="s">
        <v>22</v>
      </c>
      <c r="K61" s="48">
        <v>4.7000000000000002E-3</v>
      </c>
      <c r="L61" s="48">
        <v>7.7000000000000002E-3</v>
      </c>
      <c r="M61" s="48">
        <v>525.64598999999998</v>
      </c>
      <c r="N61" s="48" t="s">
        <v>22</v>
      </c>
      <c r="O61" s="48">
        <v>5.0000000000000001E-3</v>
      </c>
      <c r="P61" s="48">
        <v>8.3000000000000001E-3</v>
      </c>
      <c r="Q61" s="48">
        <v>342.73672599999998</v>
      </c>
    </row>
    <row r="62" spans="1:36" x14ac:dyDescent="0.25">
      <c r="N62" s="48"/>
      <c r="O62" s="48"/>
      <c r="P62" s="48"/>
      <c r="Q62" s="48"/>
    </row>
    <row r="63" spans="1:36" x14ac:dyDescent="0.25">
      <c r="N63" s="48"/>
      <c r="O63" s="48"/>
      <c r="P63" s="48"/>
      <c r="Q63" s="48"/>
    </row>
    <row r="64" spans="1:36" x14ac:dyDescent="0.25">
      <c r="A64" s="65" t="s">
        <v>24</v>
      </c>
      <c r="B64" s="70" t="s">
        <v>94</v>
      </c>
      <c r="C64" s="70"/>
      <c r="D64" s="70"/>
      <c r="E64" s="70"/>
      <c r="F64" s="70" t="s">
        <v>95</v>
      </c>
      <c r="G64" s="70"/>
      <c r="H64" s="70"/>
      <c r="I64" s="70"/>
      <c r="J64" s="70" t="s">
        <v>96</v>
      </c>
      <c r="K64" s="70"/>
      <c r="L64" s="70"/>
      <c r="M64" s="70"/>
      <c r="N64" s="73" t="s">
        <v>97</v>
      </c>
      <c r="O64" s="73"/>
      <c r="P64" s="73"/>
      <c r="Q64" s="73"/>
      <c r="R64" s="32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  <c r="R65" s="32"/>
    </row>
    <row r="66" spans="1:27" x14ac:dyDescent="0.25">
      <c r="A66" s="65"/>
      <c r="B66" s="5">
        <v>2.3139999999999999E-4</v>
      </c>
      <c r="C66" s="5"/>
      <c r="D66" s="5"/>
      <c r="E66">
        <v>4.3195119999999996</v>
      </c>
      <c r="F66" s="5"/>
      <c r="G66" s="5">
        <v>2.386E-4</v>
      </c>
      <c r="H66" s="5"/>
      <c r="I66">
        <v>4.3458550000000002</v>
      </c>
      <c r="J66" s="5">
        <v>2.4010000000000001E-4</v>
      </c>
      <c r="K66" s="5"/>
      <c r="L66" s="5"/>
      <c r="M66">
        <v>4.4101530000000002</v>
      </c>
      <c r="N66" s="35">
        <v>2.42E-4</v>
      </c>
      <c r="O66" s="33"/>
      <c r="P66" s="33"/>
      <c r="Q66" s="32">
        <v>4.343153</v>
      </c>
      <c r="R66" s="32"/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3.5531760000000001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8.3979199999999992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2.5062489999999999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1.9396999999999998E-7</v>
      </c>
      <c r="H75">
        <f t="shared" si="2"/>
        <v>3.46055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1.9574E-7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1.9928E-7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2.0281999999999999E-7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4.6764150000000004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12.535060999999999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3.8754770000000001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1.9575175000000001E-7</v>
      </c>
      <c r="H88">
        <f t="shared" si="20"/>
        <v>5.3240300000000005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1.99327E-7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2.06548E-7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2.1386300000000001E-7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5.7314430000000005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19.108350999999999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5.043666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1.9754507499999994E-7</v>
      </c>
      <c r="H101">
        <f t="shared" si="38"/>
        <v>7.0412319999999999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2.0295959999999999E-7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2.1399279999999999E-7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2.2529119999999999E-7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2.3343050000000001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8.2283059999999999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2.516683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4.9101499999999991E-6</v>
      </c>
      <c r="H114">
        <f t="shared" si="56"/>
        <v>3.7212749999999999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4.9402999999999999E-6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5.0006E-6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5.0608999999999993E-6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3.440175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12.316758999999999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3.7575600000000002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4.9372849999999999E-6</v>
      </c>
      <c r="H127">
        <f t="shared" si="74"/>
        <v>5.4256919999999997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4.9885400000000009E-6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5.0729599999999993E-6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5.1332600000000002E-6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4.4953380000000003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16.83661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4.921767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4.9616311249999994E-6</v>
      </c>
      <c r="H140">
        <f t="shared" si="92"/>
        <v>7.0883980000000006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5.0265289999999994E-6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5.1115519999999998E-6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5.1459229999999997E-6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2.7042760000000001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5.0000000000000001E-9</v>
      </c>
      <c r="M151">
        <f>I46+E46</f>
        <v>8.3038480000000003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1E-8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2.580578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3.9864499999999998E-5</v>
      </c>
      <c r="H153">
        <f t="shared" si="110"/>
        <v>3.3196909999999997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3.9918999999999995E-5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2E-8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2.9999999999999997E-8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4.0028000000000004E-5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4.0136999999999999E-5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3.810546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9.7499999999999996E-9</v>
      </c>
      <c r="M164">
        <f>M46+I46+E46</f>
        <v>12.734780000000001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1.9000000000000001E-8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3.7931410000000003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3.9916275000000001E-5</v>
      </c>
      <c r="H166">
        <f t="shared" si="128"/>
        <v>4.9637469999999997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4.00171E-5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3.6000000000000005E-8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5.1E-8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4.02024E-5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4.0365900000000006E-5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4.8923710000000007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1.42875E-8</v>
      </c>
      <c r="M177">
        <f>Q46+M46+I46+E46</f>
        <v>17.257903000000002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2.7300000000000006E-8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5.0689109999999999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3.9965461249999994E-5</v>
      </c>
      <c r="H179">
        <f t="shared" si="146"/>
        <v>6.6117819999999998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4.0105389999999997E-5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5.0400000000000021E-8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7.1099999999999982E-8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4.0341919999999995E-5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4.052613E-5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2.259925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7.4949999999999994E-6</v>
      </c>
      <c r="M190">
        <f>AA46+W46</f>
        <v>8.7637459999999994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7.4900000000000011E-6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2.6426030000000003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1.7576499999999998E-4</v>
      </c>
      <c r="H192">
        <f t="shared" si="164"/>
        <v>3.2282060000000001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1.7632999999999999E-4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7.4800000000000004E-6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7.4699999999999996E-6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1.7746000000000003E-4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1.7859000000000001E-4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3.3720840000000001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7.4945000000000008E-6</v>
      </c>
      <c r="M203">
        <f>AE46+AA46+W46</f>
        <v>13.212425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7.498E-6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3.9687679999999999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1.763325E-4</v>
      </c>
      <c r="H205">
        <f t="shared" si="182"/>
        <v>4.8304499999999999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1.7747000000000002E-4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7.5320000000000001E-6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7.6020000000000011E-6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1.7976E-4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1.8207000000000002E-4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4.4409419999999997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7.4980874999999994E-6</v>
      </c>
      <c r="M216">
        <f>AI46+AE46+AA46+W46</f>
        <v>17.656374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7.5206999999999998E-6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5.1459950000000001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1.7690156249999998E-4</v>
      </c>
      <c r="H218">
        <f t="shared" si="199"/>
        <v>6.4479579999999999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1.7861249999999998E-4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7.6296000000000006E-6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7.8069000000000014E-6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1.8204000000000001E-4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1.8543750000000003E-4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2.2495700000000003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2.3175999999999999E-4</v>
      </c>
      <c r="M229">
        <f>I66+E66</f>
        <v>8.6653669999999998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2.3211999999999999E-4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2.454558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7.7376499999999993E-4</v>
      </c>
      <c r="H231">
        <f t="shared" si="217"/>
        <v>3.15693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7.7552999999999997E-4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2.3284E-4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2.3356000000000001E-4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7.7906000000000004E-4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7.8259E-4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3.3514949999999999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2.3210575000000001E-4</v>
      </c>
      <c r="M242">
        <f>M66+I66+E66</f>
        <v>13.075520000000001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2.32783E-4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3.6448039999999997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7.755367500000001E-4</v>
      </c>
      <c r="H244">
        <f t="shared" si="235"/>
        <v>4.8947979999999998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7.7908700000000014E-4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2.3405199999999997E-4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2.3520700000000003E-4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7.8622800000000004E-4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7.9342300000000013E-4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4.4134350000000007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2.3243801249999996E-4</v>
      </c>
      <c r="M255">
        <f>Q66+M66+I66+E66</f>
        <v>17.418672999999998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2.3339509999999999E-4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4.7784519999999997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7.7731469999999989E-4</v>
      </c>
      <c r="H257">
        <f t="shared" si="253"/>
        <v>6.3313939999999995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7.8266659999999999E-4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2.3508479999999999E-4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2.3650569999999999E-4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7.9346879999999992E-4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8.0438020000000001E-4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63"/>
  <sheetViews>
    <sheetView topLeftCell="A21" zoomScale="55" zoomScaleNormal="55" workbookViewId="0">
      <selection activeCell="E54" sqref="E54"/>
    </sheetView>
  </sheetViews>
  <sheetFormatPr defaultColWidth="9" defaultRowHeight="14.4" x14ac:dyDescent="0.25"/>
  <cols>
    <col min="2" max="2" width="10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81" t="s">
        <v>11</v>
      </c>
      <c r="AG8" s="81"/>
      <c r="AH8" s="81"/>
      <c r="AI8" s="81"/>
    </row>
    <row r="9" spans="1:35" x14ac:dyDescent="0.25">
      <c r="A9" s="63" t="s">
        <v>12</v>
      </c>
      <c r="B9" s="74" t="s">
        <v>98</v>
      </c>
      <c r="C9" s="74"/>
      <c r="D9" s="74"/>
      <c r="E9" s="74"/>
      <c r="F9" s="74" t="s">
        <v>99</v>
      </c>
      <c r="G9" s="74"/>
      <c r="H9" s="74"/>
      <c r="I9" s="74"/>
      <c r="J9" s="74" t="s">
        <v>100</v>
      </c>
      <c r="K9" s="74"/>
      <c r="L9" s="74"/>
      <c r="M9" s="74"/>
      <c r="N9" s="73" t="s">
        <v>101</v>
      </c>
      <c r="O9" s="73"/>
      <c r="P9" s="73"/>
      <c r="Q9" s="73"/>
      <c r="S9" s="63" t="s">
        <v>12</v>
      </c>
      <c r="T9" s="74" t="s">
        <v>98</v>
      </c>
      <c r="U9" s="74"/>
      <c r="V9" s="74"/>
      <c r="W9" s="74"/>
      <c r="X9" s="74" t="s">
        <v>99</v>
      </c>
      <c r="Y9" s="74"/>
      <c r="Z9" s="74"/>
      <c r="AA9" s="74"/>
      <c r="AB9" s="74" t="s">
        <v>100</v>
      </c>
      <c r="AC9" s="74"/>
      <c r="AD9" s="74"/>
      <c r="AE9" s="74"/>
      <c r="AF9" s="81" t="s">
        <v>101</v>
      </c>
      <c r="AG9" s="81"/>
      <c r="AH9" s="81"/>
      <c r="AI9" s="81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18"/>
      <c r="AG10" s="18" t="s">
        <v>17</v>
      </c>
      <c r="AH10" s="18" t="s">
        <v>18</v>
      </c>
      <c r="AI10" s="18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1.1029610000000001</v>
      </c>
      <c r="F11" s="36" t="s">
        <v>20</v>
      </c>
      <c r="G11" s="38">
        <v>0</v>
      </c>
      <c r="H11" s="38">
        <v>2.5999999999999999E-3</v>
      </c>
      <c r="I11" s="38">
        <v>1.0546949999999999</v>
      </c>
      <c r="J11" s="36" t="s">
        <v>20</v>
      </c>
      <c r="K11" s="38">
        <v>0</v>
      </c>
      <c r="L11" s="38">
        <v>2.5999999999999999E-3</v>
      </c>
      <c r="M11" s="38">
        <v>0.99564399999999997</v>
      </c>
      <c r="N11" s="32" t="s">
        <v>20</v>
      </c>
      <c r="O11" s="45">
        <v>0</v>
      </c>
      <c r="P11" s="45">
        <v>2.5999999999999999E-3</v>
      </c>
      <c r="Q11" s="32">
        <v>1.0660719999999999</v>
      </c>
      <c r="S11" s="63"/>
      <c r="T11" s="36" t="s">
        <v>20</v>
      </c>
      <c r="U11" s="38">
        <v>0</v>
      </c>
      <c r="V11" s="38">
        <v>2.5999999999999999E-3</v>
      </c>
      <c r="W11" s="38">
        <v>1.110026</v>
      </c>
      <c r="X11" s="36" t="s">
        <v>20</v>
      </c>
      <c r="Y11" s="38">
        <v>0</v>
      </c>
      <c r="Z11" s="38">
        <v>2.5999999999999999E-3</v>
      </c>
      <c r="AA11" s="38">
        <v>1.1182799999999999</v>
      </c>
      <c r="AB11" s="36" t="s">
        <v>20</v>
      </c>
      <c r="AC11" s="38">
        <v>0</v>
      </c>
      <c r="AD11" s="38">
        <v>2.5999999999999999E-3</v>
      </c>
      <c r="AE11" s="38">
        <v>1.0626359999999999</v>
      </c>
      <c r="AF11" s="18" t="s">
        <v>20</v>
      </c>
      <c r="AG11" s="61">
        <v>0</v>
      </c>
      <c r="AH11" s="61">
        <v>2.5999999999999999E-3</v>
      </c>
      <c r="AI11" s="18">
        <v>1.0076639999999999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1.2614669999999999</v>
      </c>
      <c r="F12" s="36" t="s">
        <v>21</v>
      </c>
      <c r="G12" s="38">
        <v>0</v>
      </c>
      <c r="H12" s="38">
        <v>1.579E-5</v>
      </c>
      <c r="I12" s="38">
        <v>1.2639910000000001</v>
      </c>
      <c r="J12" s="36" t="s">
        <v>21</v>
      </c>
      <c r="K12" s="38">
        <v>0</v>
      </c>
      <c r="L12" s="38">
        <v>1.579E-5</v>
      </c>
      <c r="M12" s="38">
        <v>1.255755</v>
      </c>
      <c r="N12" s="32" t="s">
        <v>21</v>
      </c>
      <c r="O12" s="45">
        <v>0</v>
      </c>
      <c r="P12" s="45">
        <v>1.579E-5</v>
      </c>
      <c r="Q12" s="32">
        <v>1.223236</v>
      </c>
      <c r="S12" s="63"/>
      <c r="T12" s="36" t="s">
        <v>21</v>
      </c>
      <c r="U12" s="38">
        <v>0</v>
      </c>
      <c r="V12" s="38">
        <v>6.4850000000000004E-5</v>
      </c>
      <c r="W12" s="38">
        <v>1.279811</v>
      </c>
      <c r="X12" s="36" t="s">
        <v>21</v>
      </c>
      <c r="Y12" s="38">
        <v>0</v>
      </c>
      <c r="Z12" s="38">
        <v>6.4850000000000004E-5</v>
      </c>
      <c r="AA12" s="38">
        <v>1.269819</v>
      </c>
      <c r="AB12" s="36" t="s">
        <v>21</v>
      </c>
      <c r="AC12" s="38">
        <v>0</v>
      </c>
      <c r="AD12" s="38">
        <v>6.4850000000000004E-5</v>
      </c>
      <c r="AE12" s="38">
        <v>1.3381540000000001</v>
      </c>
      <c r="AF12" s="18" t="s">
        <v>21</v>
      </c>
      <c r="AG12" s="61">
        <v>0</v>
      </c>
      <c r="AH12" s="61">
        <v>6.4850000000000004E-5</v>
      </c>
      <c r="AI12" s="18">
        <v>1.1497470000000001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1.945719</v>
      </c>
      <c r="F13" s="36" t="s">
        <v>22</v>
      </c>
      <c r="G13" s="38">
        <v>0</v>
      </c>
      <c r="H13" s="38">
        <v>2.2569999999999999E-7</v>
      </c>
      <c r="I13" s="38">
        <v>1.927017</v>
      </c>
      <c r="J13" s="36" t="s">
        <v>22</v>
      </c>
      <c r="K13" s="38">
        <v>0</v>
      </c>
      <c r="L13" s="38">
        <v>2.635E-7</v>
      </c>
      <c r="M13" s="38">
        <v>1.95912</v>
      </c>
      <c r="N13" s="32" t="s">
        <v>22</v>
      </c>
      <c r="O13" s="32">
        <v>0</v>
      </c>
      <c r="P13" s="32">
        <v>3.0419999999999998E-7</v>
      </c>
      <c r="Q13" s="32">
        <v>1.8561289999999999</v>
      </c>
      <c r="S13" s="63"/>
      <c r="T13" s="36" t="s">
        <v>22</v>
      </c>
      <c r="U13" s="38">
        <v>0</v>
      </c>
      <c r="V13" s="38">
        <v>4.8799999999999999E-6</v>
      </c>
      <c r="W13" s="38">
        <v>1.965541</v>
      </c>
      <c r="X13" s="36" t="s">
        <v>22</v>
      </c>
      <c r="Y13" s="38">
        <v>0</v>
      </c>
      <c r="Z13" s="38">
        <v>5.4519999999999996E-6</v>
      </c>
      <c r="AA13" s="38">
        <v>1.9160950000000001</v>
      </c>
      <c r="AB13" s="36" t="s">
        <v>22</v>
      </c>
      <c r="AC13" s="38">
        <v>0</v>
      </c>
      <c r="AD13" s="38">
        <v>4.8799999999999999E-6</v>
      </c>
      <c r="AE13" s="38">
        <v>1.8225849999999999</v>
      </c>
      <c r="AF13" s="18" t="s">
        <v>22</v>
      </c>
      <c r="AG13" s="61">
        <v>0</v>
      </c>
      <c r="AH13" s="61">
        <v>4.8799999999999999E-6</v>
      </c>
      <c r="AI13" s="18">
        <v>2.27454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8"/>
      <c r="O14" s="48"/>
      <c r="P14" s="48"/>
      <c r="Q14" s="48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8"/>
      <c r="AG14" s="48"/>
      <c r="AH14" s="48"/>
      <c r="AI14" s="48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8"/>
      <c r="O15" s="48"/>
      <c r="P15" s="48"/>
      <c r="Q15" s="48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8"/>
      <c r="AG15" s="48"/>
      <c r="AH15" s="48"/>
      <c r="AI15" s="48"/>
    </row>
    <row r="16" spans="1:35" x14ac:dyDescent="0.25">
      <c r="A16" s="64" t="s">
        <v>23</v>
      </c>
      <c r="B16" s="80" t="s">
        <v>98</v>
      </c>
      <c r="C16" s="80"/>
      <c r="D16" s="80"/>
      <c r="E16" s="80"/>
      <c r="F16" s="80" t="s">
        <v>99</v>
      </c>
      <c r="G16" s="80"/>
      <c r="H16" s="80"/>
      <c r="I16" s="80"/>
      <c r="J16" s="80" t="s">
        <v>100</v>
      </c>
      <c r="K16" s="80"/>
      <c r="L16" s="80"/>
      <c r="M16" s="80"/>
      <c r="N16" s="78" t="s">
        <v>101</v>
      </c>
      <c r="O16" s="78"/>
      <c r="P16" s="78"/>
      <c r="Q16" s="78"/>
      <c r="S16" s="64" t="s">
        <v>23</v>
      </c>
      <c r="T16" s="80" t="s">
        <v>98</v>
      </c>
      <c r="U16" s="80"/>
      <c r="V16" s="80"/>
      <c r="W16" s="80"/>
      <c r="X16" s="80" t="s">
        <v>99</v>
      </c>
      <c r="Y16" s="80"/>
      <c r="Z16" s="80"/>
      <c r="AA16" s="80"/>
      <c r="AB16" s="80" t="s">
        <v>100</v>
      </c>
      <c r="AC16" s="80"/>
      <c r="AD16" s="80"/>
      <c r="AE16" s="80"/>
      <c r="AF16" s="78" t="s">
        <v>101</v>
      </c>
      <c r="AG16" s="78"/>
      <c r="AH16" s="78"/>
      <c r="AI16" s="78"/>
    </row>
    <row r="17" spans="1:35" x14ac:dyDescent="0.25">
      <c r="A17" s="64"/>
      <c r="B17" s="47"/>
      <c r="C17" s="47" t="s">
        <v>17</v>
      </c>
      <c r="D17" s="47" t="s">
        <v>18</v>
      </c>
      <c r="E17" s="47" t="s">
        <v>19</v>
      </c>
      <c r="F17" s="47"/>
      <c r="G17" s="47" t="s">
        <v>17</v>
      </c>
      <c r="H17" s="47" t="s">
        <v>18</v>
      </c>
      <c r="I17" s="47" t="s">
        <v>19</v>
      </c>
      <c r="J17" s="47"/>
      <c r="K17" s="47" t="s">
        <v>17</v>
      </c>
      <c r="L17" s="47" t="s">
        <v>18</v>
      </c>
      <c r="M17" s="47" t="s">
        <v>19</v>
      </c>
      <c r="N17" s="48"/>
      <c r="O17" s="48" t="s">
        <v>17</v>
      </c>
      <c r="P17" s="48" t="s">
        <v>18</v>
      </c>
      <c r="Q17" s="48" t="s">
        <v>19</v>
      </c>
      <c r="S17" s="64"/>
      <c r="T17" s="47"/>
      <c r="U17" s="47" t="s">
        <v>17</v>
      </c>
      <c r="V17" s="47" t="s">
        <v>18</v>
      </c>
      <c r="W17" s="47" t="s">
        <v>19</v>
      </c>
      <c r="X17" s="47"/>
      <c r="Y17" s="47" t="s">
        <v>17</v>
      </c>
      <c r="Z17" s="47" t="s">
        <v>18</v>
      </c>
      <c r="AA17" s="47" t="s">
        <v>19</v>
      </c>
      <c r="AB17" s="47"/>
      <c r="AC17" s="47" t="s">
        <v>17</v>
      </c>
      <c r="AD17" s="47" t="s">
        <v>18</v>
      </c>
      <c r="AE17" s="47" t="s">
        <v>19</v>
      </c>
      <c r="AF17" s="48"/>
      <c r="AG17" s="48" t="s">
        <v>17</v>
      </c>
      <c r="AH17" s="48" t="s">
        <v>18</v>
      </c>
      <c r="AI17" s="48" t="s">
        <v>19</v>
      </c>
    </row>
    <row r="18" spans="1:35" x14ac:dyDescent="0.25">
      <c r="A18" s="64"/>
      <c r="B18" s="47" t="s">
        <v>20</v>
      </c>
      <c r="C18" s="47">
        <v>1.2999999999999999E-3</v>
      </c>
      <c r="D18" s="47">
        <v>2.0199999999999999E-2</v>
      </c>
      <c r="E18" s="47">
        <v>30.079193</v>
      </c>
      <c r="F18" s="47" t="s">
        <v>20</v>
      </c>
      <c r="G18" s="47">
        <v>2.5999999999999999E-3</v>
      </c>
      <c r="H18" s="47">
        <v>2.1499999999999998E-2</v>
      </c>
      <c r="I18" s="47">
        <v>34.510630999999997</v>
      </c>
      <c r="J18" s="47" t="s">
        <v>20</v>
      </c>
      <c r="K18" s="47">
        <v>2.5999999999999999E-3</v>
      </c>
      <c r="L18" s="47">
        <v>2.2700000000000001E-2</v>
      </c>
      <c r="M18" s="47">
        <v>28.601323000000001</v>
      </c>
      <c r="N18" s="48" t="s">
        <v>20</v>
      </c>
      <c r="O18" s="48">
        <v>2.5999999999999999E-3</v>
      </c>
      <c r="P18" s="48">
        <v>2.3900000000000001E-2</v>
      </c>
      <c r="Q18" s="48">
        <v>28.720002000000001</v>
      </c>
      <c r="S18" s="64"/>
      <c r="T18" s="47" t="s">
        <v>20</v>
      </c>
      <c r="U18" s="47">
        <v>1.2999999999999999E-3</v>
      </c>
      <c r="V18" s="47">
        <v>2.0199999999999999E-2</v>
      </c>
      <c r="W18" s="47">
        <v>28.892620000000001</v>
      </c>
      <c r="X18" s="47" t="s">
        <v>20</v>
      </c>
      <c r="Y18" s="47">
        <v>2.5999999999999999E-3</v>
      </c>
      <c r="Z18" s="47">
        <v>2.1499999999999998E-2</v>
      </c>
      <c r="AA18" s="47">
        <v>32.570383</v>
      </c>
      <c r="AB18" s="47" t="s">
        <v>20</v>
      </c>
      <c r="AC18" s="47">
        <v>2.5999999999999999E-3</v>
      </c>
      <c r="AD18" s="47">
        <v>2.2700000000000001E-2</v>
      </c>
      <c r="AE18" s="47">
        <v>33.057918000000001</v>
      </c>
      <c r="AF18" s="48" t="s">
        <v>20</v>
      </c>
      <c r="AG18" s="48">
        <v>2.5999999999999999E-3</v>
      </c>
      <c r="AH18" s="48">
        <v>2.3900000000000001E-2</v>
      </c>
      <c r="AI18" s="48">
        <v>30.236464999999999</v>
      </c>
    </row>
    <row r="19" spans="1:35" x14ac:dyDescent="0.25">
      <c r="A19" s="64"/>
      <c r="B19" s="47" t="s">
        <v>21</v>
      </c>
      <c r="C19" s="47">
        <v>1.9699999999999999E-2</v>
      </c>
      <c r="D19" s="47">
        <v>2.0199999999999999E-2</v>
      </c>
      <c r="E19" s="47">
        <v>82.092314999999999</v>
      </c>
      <c r="F19" s="47" t="s">
        <v>21</v>
      </c>
      <c r="G19" s="47">
        <v>2.0899999999999998E-2</v>
      </c>
      <c r="H19" s="47">
        <v>2.1299999999999999E-2</v>
      </c>
      <c r="I19" s="47">
        <v>84.700119000000001</v>
      </c>
      <c r="J19" s="47" t="s">
        <v>21</v>
      </c>
      <c r="K19" s="47">
        <v>2.1999999999999999E-2</v>
      </c>
      <c r="L19" s="47">
        <v>2.2499999999999999E-2</v>
      </c>
      <c r="M19" s="47">
        <v>77.806233000000006</v>
      </c>
      <c r="N19" s="48" t="s">
        <v>21</v>
      </c>
      <c r="O19" s="48">
        <v>2.3199999999999998E-2</v>
      </c>
      <c r="P19" s="48">
        <v>2.3699999999999999E-2</v>
      </c>
      <c r="Q19" s="48">
        <v>76.667008999999993</v>
      </c>
      <c r="S19" s="64"/>
      <c r="T19" s="47" t="s">
        <v>21</v>
      </c>
      <c r="U19" s="47">
        <v>1.77E-2</v>
      </c>
      <c r="V19" s="47">
        <v>1.9900000000000001E-2</v>
      </c>
      <c r="W19" s="47">
        <v>79.589035999999993</v>
      </c>
      <c r="X19" s="47" t="s">
        <v>21</v>
      </c>
      <c r="Y19" s="47">
        <v>1.8700000000000001E-2</v>
      </c>
      <c r="Z19" s="47">
        <v>2.0899999999999998E-2</v>
      </c>
      <c r="AA19" s="47">
        <v>81.277517000000003</v>
      </c>
      <c r="AB19" s="47" t="s">
        <v>21</v>
      </c>
      <c r="AC19" s="47">
        <v>1.9699999999999999E-2</v>
      </c>
      <c r="AD19" s="47">
        <v>2.2100000000000002E-2</v>
      </c>
      <c r="AE19" s="47">
        <v>79.607797000000005</v>
      </c>
      <c r="AF19" s="48" t="s">
        <v>21</v>
      </c>
      <c r="AG19" s="48">
        <v>2.07E-2</v>
      </c>
      <c r="AH19" s="48">
        <v>2.3300000000000001E-2</v>
      </c>
      <c r="AI19" s="48">
        <v>77.369028</v>
      </c>
    </row>
    <row r="20" spans="1:35" x14ac:dyDescent="0.25">
      <c r="A20" s="64"/>
      <c r="B20" s="47" t="s">
        <v>22</v>
      </c>
      <c r="C20" s="47">
        <v>1.9699999999999999E-2</v>
      </c>
      <c r="D20" s="47">
        <v>1.9800000000000002E-2</v>
      </c>
      <c r="E20" s="47">
        <v>543.00650800000005</v>
      </c>
      <c r="F20" s="47" t="s">
        <v>22</v>
      </c>
      <c r="G20" s="47">
        <v>2.0899999999999998E-2</v>
      </c>
      <c r="H20" s="47">
        <v>2.0899999999999998E-2</v>
      </c>
      <c r="I20" s="47">
        <v>380.05642999999998</v>
      </c>
      <c r="J20" s="47" t="s">
        <v>22</v>
      </c>
      <c r="K20" s="47">
        <v>2.1999999999999999E-2</v>
      </c>
      <c r="L20" s="47">
        <v>2.2100000000000002E-2</v>
      </c>
      <c r="M20" s="47">
        <v>335.71965999999998</v>
      </c>
      <c r="N20" s="48" t="s">
        <v>22</v>
      </c>
      <c r="O20" s="48">
        <v>2.3199999999999998E-2</v>
      </c>
      <c r="P20" s="48">
        <v>2.3199999999999998E-2</v>
      </c>
      <c r="Q20" s="48">
        <v>378.594853</v>
      </c>
      <c r="S20" s="64"/>
      <c r="T20" s="47" t="s">
        <v>22</v>
      </c>
      <c r="U20" s="47">
        <v>1.7899999999999999E-2</v>
      </c>
      <c r="V20" s="47">
        <v>1.84E-2</v>
      </c>
      <c r="W20" s="47">
        <v>401.51507199999998</v>
      </c>
      <c r="X20" s="47" t="s">
        <v>22</v>
      </c>
      <c r="Y20" s="47">
        <v>1.89E-2</v>
      </c>
      <c r="Z20" s="47">
        <v>1.9400000000000001E-2</v>
      </c>
      <c r="AA20" s="47">
        <v>379.953823</v>
      </c>
      <c r="AB20" s="47" t="s">
        <v>22</v>
      </c>
      <c r="AC20" s="47">
        <v>1.9900000000000001E-2</v>
      </c>
      <c r="AD20" s="47">
        <v>2.0500000000000001E-2</v>
      </c>
      <c r="AE20" s="47">
        <v>520.54528300000004</v>
      </c>
      <c r="AF20" s="48" t="s">
        <v>22</v>
      </c>
      <c r="AG20" s="48">
        <v>2.0899999999999998E-2</v>
      </c>
      <c r="AH20" s="48">
        <v>2.1499999999999998E-2</v>
      </c>
      <c r="AI20" s="48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8"/>
      <c r="O21" s="48"/>
      <c r="P21" s="48"/>
      <c r="Q21" s="48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8"/>
      <c r="AG21" s="48"/>
      <c r="AH21" s="48"/>
      <c r="AI21" s="48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2"/>
      <c r="O22" s="32"/>
      <c r="P22" s="32"/>
      <c r="Q22" s="32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8"/>
      <c r="AG22" s="48"/>
      <c r="AH22" s="48"/>
      <c r="AI22" s="48"/>
    </row>
    <row r="23" spans="1:35" x14ac:dyDescent="0.25">
      <c r="A23" s="65" t="s">
        <v>24</v>
      </c>
      <c r="B23" s="74" t="s">
        <v>98</v>
      </c>
      <c r="C23" s="74"/>
      <c r="D23" s="74"/>
      <c r="E23" s="74"/>
      <c r="F23" s="74" t="s">
        <v>99</v>
      </c>
      <c r="G23" s="74"/>
      <c r="H23" s="74"/>
      <c r="I23" s="74"/>
      <c r="J23" s="74" t="s">
        <v>100</v>
      </c>
      <c r="K23" s="74"/>
      <c r="L23" s="74"/>
      <c r="M23" s="74"/>
      <c r="N23" s="73" t="s">
        <v>101</v>
      </c>
      <c r="O23" s="73"/>
      <c r="P23" s="73"/>
      <c r="Q23" s="73"/>
      <c r="S23" s="65" t="s">
        <v>24</v>
      </c>
      <c r="T23" s="74" t="s">
        <v>98</v>
      </c>
      <c r="U23" s="74"/>
      <c r="V23" s="74"/>
      <c r="W23" s="74"/>
      <c r="X23" s="74" t="s">
        <v>99</v>
      </c>
      <c r="Y23" s="74"/>
      <c r="Z23" s="74"/>
      <c r="AA23" s="74"/>
      <c r="AB23" s="74" t="s">
        <v>100</v>
      </c>
      <c r="AC23" s="74"/>
      <c r="AD23" s="74"/>
      <c r="AE23" s="74"/>
      <c r="AF23" s="73" t="s">
        <v>101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4.7492340000000004</v>
      </c>
      <c r="F25" s="39">
        <v>0</v>
      </c>
      <c r="G25" s="39"/>
      <c r="H25" s="39"/>
      <c r="I25" s="38">
        <v>4.6595510000000004</v>
      </c>
      <c r="J25" s="36">
        <v>0</v>
      </c>
      <c r="K25" s="39"/>
      <c r="L25" s="39"/>
      <c r="M25" s="36">
        <v>4.6856619999999998</v>
      </c>
      <c r="N25" s="33">
        <v>0</v>
      </c>
      <c r="O25" s="33"/>
      <c r="P25" s="33"/>
      <c r="Q25" s="45">
        <v>5.3222940000000003</v>
      </c>
      <c r="S25" s="65"/>
      <c r="T25" s="39">
        <v>0</v>
      </c>
      <c r="U25" s="39"/>
      <c r="V25" s="39"/>
      <c r="W25" s="38">
        <v>4.6916890000000002</v>
      </c>
      <c r="X25" s="39">
        <v>0</v>
      </c>
      <c r="Y25" s="39"/>
      <c r="Z25" s="39"/>
      <c r="AA25" s="38">
        <v>4.6955830000000001</v>
      </c>
      <c r="AB25" s="39">
        <v>0</v>
      </c>
      <c r="AC25" s="39"/>
      <c r="AD25" s="39"/>
      <c r="AE25" s="38">
        <v>4.6474880000000001</v>
      </c>
      <c r="AF25" s="33">
        <v>0</v>
      </c>
      <c r="AG25" s="33"/>
      <c r="AH25" s="33"/>
      <c r="AI25" s="32">
        <v>4.7775699999999999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2"/>
      <c r="O26" s="32"/>
      <c r="P26" s="32"/>
      <c r="Q26" s="32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8"/>
      <c r="AG26" s="48"/>
      <c r="AH26" s="48"/>
      <c r="AI26" s="48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2"/>
      <c r="O27" s="52"/>
      <c r="P27" s="52"/>
      <c r="Q27" s="52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8"/>
      <c r="AG27" s="48"/>
      <c r="AH27" s="48"/>
      <c r="AI27" s="48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8"/>
      <c r="O28" s="48"/>
      <c r="P28" s="48"/>
      <c r="Q28" s="48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8"/>
      <c r="AG28" s="48"/>
      <c r="AH28" s="48"/>
      <c r="AI28" s="48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98</v>
      </c>
      <c r="C30" s="74"/>
      <c r="D30" s="74"/>
      <c r="E30" s="74"/>
      <c r="F30" s="74" t="s">
        <v>99</v>
      </c>
      <c r="G30" s="74"/>
      <c r="H30" s="74"/>
      <c r="I30" s="74"/>
      <c r="J30" s="74" t="s">
        <v>100</v>
      </c>
      <c r="K30" s="74"/>
      <c r="L30" s="74"/>
      <c r="M30" s="74"/>
      <c r="N30" s="73" t="s">
        <v>101</v>
      </c>
      <c r="O30" s="73"/>
      <c r="P30" s="73"/>
      <c r="Q30" s="73"/>
      <c r="S30" s="63" t="s">
        <v>12</v>
      </c>
      <c r="T30" s="74" t="s">
        <v>98</v>
      </c>
      <c r="U30" s="74"/>
      <c r="V30" s="74"/>
      <c r="W30" s="74"/>
      <c r="X30" s="74" t="s">
        <v>99</v>
      </c>
      <c r="Y30" s="74"/>
      <c r="Z30" s="74"/>
      <c r="AA30" s="74"/>
      <c r="AB30" s="74" t="s">
        <v>100</v>
      </c>
      <c r="AC30" s="74"/>
      <c r="AD30" s="74"/>
      <c r="AE30" s="74"/>
      <c r="AF30" s="73" t="s">
        <v>101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1.119413</v>
      </c>
      <c r="F32" s="36" t="s">
        <v>20</v>
      </c>
      <c r="G32" s="38">
        <v>0</v>
      </c>
      <c r="H32" s="38">
        <v>2.5999999999999999E-3</v>
      </c>
      <c r="I32" s="38">
        <v>1.0883499999999999</v>
      </c>
      <c r="J32" s="36" t="s">
        <v>20</v>
      </c>
      <c r="K32" s="38">
        <v>0</v>
      </c>
      <c r="L32" s="38">
        <v>2.5999999999999999E-3</v>
      </c>
      <c r="M32" s="38">
        <v>1.040057</v>
      </c>
      <c r="N32" s="32" t="s">
        <v>20</v>
      </c>
      <c r="O32" s="45">
        <v>0</v>
      </c>
      <c r="P32" s="45">
        <v>2.5999999999999999E-3</v>
      </c>
      <c r="Q32" s="32">
        <v>1.0627200000000001</v>
      </c>
      <c r="S32" s="63"/>
      <c r="T32" s="36" t="s">
        <v>20</v>
      </c>
      <c r="U32" s="38">
        <v>0</v>
      </c>
      <c r="V32" s="38">
        <v>2.5999999999999999E-3</v>
      </c>
      <c r="W32" s="38">
        <v>1.0982670000000001</v>
      </c>
      <c r="X32" s="36" t="s">
        <v>20</v>
      </c>
      <c r="Y32" s="38">
        <v>0</v>
      </c>
      <c r="Z32" s="38">
        <v>2.5999999999999999E-3</v>
      </c>
      <c r="AA32" s="38">
        <v>1.0509500000000001</v>
      </c>
      <c r="AB32" s="36" t="s">
        <v>20</v>
      </c>
      <c r="AC32" s="38">
        <v>0</v>
      </c>
      <c r="AD32" s="38">
        <v>2.5999999999999999E-3</v>
      </c>
      <c r="AE32" s="38">
        <v>1.101105</v>
      </c>
      <c r="AF32" s="32" t="s">
        <v>20</v>
      </c>
      <c r="AG32" s="32">
        <v>0</v>
      </c>
      <c r="AH32" s="32">
        <v>2.5999999999999999E-3</v>
      </c>
      <c r="AI32" s="32">
        <v>0.96261600000000003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1.21055</v>
      </c>
      <c r="F33" s="36" t="s">
        <v>21</v>
      </c>
      <c r="G33" s="38">
        <v>0</v>
      </c>
      <c r="H33" s="38">
        <v>1.964E-4</v>
      </c>
      <c r="I33" s="38">
        <v>1.245355</v>
      </c>
      <c r="J33" s="36" t="s">
        <v>21</v>
      </c>
      <c r="K33" s="38">
        <v>0</v>
      </c>
      <c r="L33" s="38">
        <v>1.964E-4</v>
      </c>
      <c r="M33" s="38">
        <v>1.238869</v>
      </c>
      <c r="N33" s="32" t="s">
        <v>21</v>
      </c>
      <c r="O33" s="45">
        <v>0</v>
      </c>
      <c r="P33" s="45">
        <v>1.964E-4</v>
      </c>
      <c r="Q33" s="32">
        <v>1.2556020000000001</v>
      </c>
      <c r="S33" s="63"/>
      <c r="T33" s="36" t="s">
        <v>21</v>
      </c>
      <c r="U33" s="38">
        <v>0</v>
      </c>
      <c r="V33" s="38">
        <v>5.0279999999999997E-4</v>
      </c>
      <c r="W33" s="38">
        <v>1.2305269999999999</v>
      </c>
      <c r="X33" s="36" t="s">
        <v>21</v>
      </c>
      <c r="Y33" s="38">
        <v>0</v>
      </c>
      <c r="Z33" s="38">
        <v>5.0279999999999997E-4</v>
      </c>
      <c r="AA33" s="38">
        <v>1.235787</v>
      </c>
      <c r="AB33" s="36" t="s">
        <v>21</v>
      </c>
      <c r="AC33" s="38">
        <v>0</v>
      </c>
      <c r="AD33" s="38">
        <v>5.0279999999999997E-4</v>
      </c>
      <c r="AE33" s="38">
        <v>1.211454</v>
      </c>
      <c r="AF33" s="32" t="s">
        <v>21</v>
      </c>
      <c r="AG33" s="32">
        <v>0</v>
      </c>
      <c r="AH33" s="32">
        <v>5.0279999999999997E-4</v>
      </c>
      <c r="AI33" s="32">
        <v>1.1833910000000001</v>
      </c>
    </row>
    <row r="34" spans="1:35" x14ac:dyDescent="0.25">
      <c r="A34" s="63"/>
      <c r="B34" s="36" t="s">
        <v>22</v>
      </c>
      <c r="C34" s="38">
        <v>0</v>
      </c>
      <c r="D34" s="38">
        <v>3.8800000000000001E-5</v>
      </c>
      <c r="E34" s="38">
        <v>1.878552</v>
      </c>
      <c r="F34" s="36" t="s">
        <v>22</v>
      </c>
      <c r="G34" s="38">
        <v>0</v>
      </c>
      <c r="H34" s="38">
        <v>4.0899999999999998E-5</v>
      </c>
      <c r="I34" s="38">
        <v>1.862841</v>
      </c>
      <c r="J34" s="36" t="s">
        <v>22</v>
      </c>
      <c r="K34" s="38">
        <v>0</v>
      </c>
      <c r="L34" s="38">
        <v>4.0899999999999998E-5</v>
      </c>
      <c r="M34" s="38">
        <v>1.8629100000000001</v>
      </c>
      <c r="N34" s="32" t="s">
        <v>22</v>
      </c>
      <c r="O34" s="45">
        <v>0</v>
      </c>
      <c r="P34" s="45">
        <v>4.0899999999999998E-5</v>
      </c>
      <c r="Q34" s="32">
        <v>1.863175</v>
      </c>
      <c r="S34" s="63"/>
      <c r="T34" s="36" t="s">
        <v>22</v>
      </c>
      <c r="U34" s="38">
        <v>0</v>
      </c>
      <c r="V34" s="38">
        <v>1.739E-4</v>
      </c>
      <c r="W34" s="38">
        <v>1.7820689999999999</v>
      </c>
      <c r="X34" s="36" t="s">
        <v>22</v>
      </c>
      <c r="Y34" s="38">
        <v>0</v>
      </c>
      <c r="Z34" s="38">
        <v>1.8450000000000001E-4</v>
      </c>
      <c r="AA34" s="38">
        <v>1.781131</v>
      </c>
      <c r="AB34" s="36" t="s">
        <v>22</v>
      </c>
      <c r="AC34" s="38">
        <v>0</v>
      </c>
      <c r="AD34" s="38">
        <v>1.9599999999999999E-4</v>
      </c>
      <c r="AE34" s="38">
        <v>1.7554989999999999</v>
      </c>
      <c r="AF34" s="32" t="s">
        <v>22</v>
      </c>
      <c r="AG34" s="32">
        <v>0</v>
      </c>
      <c r="AH34" s="32">
        <v>2.0460000000000001E-4</v>
      </c>
      <c r="AI34" s="32">
        <v>1.7363139999999999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8"/>
      <c r="O35" s="48"/>
      <c r="P35" s="48"/>
      <c r="Q35" s="48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8"/>
      <c r="AG35" s="48"/>
      <c r="AH35" s="48"/>
      <c r="AI35" s="48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8"/>
      <c r="O36" s="48"/>
      <c r="P36" s="48"/>
      <c r="Q36" s="48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8"/>
      <c r="AG36" s="48"/>
      <c r="AH36" s="48"/>
      <c r="AI36" s="48"/>
    </row>
    <row r="37" spans="1:35" x14ac:dyDescent="0.25">
      <c r="A37" s="64" t="s">
        <v>23</v>
      </c>
      <c r="B37" s="80" t="s">
        <v>98</v>
      </c>
      <c r="C37" s="80"/>
      <c r="D37" s="80"/>
      <c r="E37" s="80"/>
      <c r="F37" s="80" t="s">
        <v>99</v>
      </c>
      <c r="G37" s="80"/>
      <c r="H37" s="80"/>
      <c r="I37" s="80"/>
      <c r="J37" s="80" t="s">
        <v>100</v>
      </c>
      <c r="K37" s="80"/>
      <c r="L37" s="80"/>
      <c r="M37" s="80"/>
      <c r="N37" s="78" t="s">
        <v>101</v>
      </c>
      <c r="O37" s="78"/>
      <c r="P37" s="78"/>
      <c r="Q37" s="78"/>
      <c r="S37" s="64" t="s">
        <v>23</v>
      </c>
      <c r="T37" s="80" t="s">
        <v>98</v>
      </c>
      <c r="U37" s="80"/>
      <c r="V37" s="80"/>
      <c r="W37" s="80"/>
      <c r="X37" s="80" t="s">
        <v>99</v>
      </c>
      <c r="Y37" s="80"/>
      <c r="Z37" s="80"/>
      <c r="AA37" s="80"/>
      <c r="AB37" s="80" t="s">
        <v>100</v>
      </c>
      <c r="AC37" s="80"/>
      <c r="AD37" s="80"/>
      <c r="AE37" s="80"/>
      <c r="AF37" s="78" t="s">
        <v>101</v>
      </c>
      <c r="AG37" s="78"/>
      <c r="AH37" s="78"/>
      <c r="AI37" s="78"/>
    </row>
    <row r="38" spans="1:35" x14ac:dyDescent="0.25">
      <c r="A38" s="64"/>
      <c r="B38" s="47"/>
      <c r="C38" s="47" t="s">
        <v>17</v>
      </c>
      <c r="D38" s="47" t="s">
        <v>18</v>
      </c>
      <c r="E38" s="47" t="s">
        <v>19</v>
      </c>
      <c r="F38" s="47"/>
      <c r="G38" s="47" t="s">
        <v>17</v>
      </c>
      <c r="H38" s="47" t="s">
        <v>18</v>
      </c>
      <c r="I38" s="47" t="s">
        <v>19</v>
      </c>
      <c r="J38" s="47"/>
      <c r="K38" s="47" t="s">
        <v>17</v>
      </c>
      <c r="L38" s="47" t="s">
        <v>18</v>
      </c>
      <c r="M38" s="47" t="s">
        <v>19</v>
      </c>
      <c r="N38" s="48"/>
      <c r="O38" s="48" t="s">
        <v>17</v>
      </c>
      <c r="P38" s="48" t="s">
        <v>18</v>
      </c>
      <c r="Q38" s="48" t="s">
        <v>19</v>
      </c>
      <c r="S38" s="64"/>
      <c r="T38" s="47"/>
      <c r="U38" s="47" t="s">
        <v>17</v>
      </c>
      <c r="V38" s="47" t="s">
        <v>18</v>
      </c>
      <c r="W38" s="47" t="s">
        <v>19</v>
      </c>
      <c r="X38" s="47"/>
      <c r="Y38" s="47" t="s">
        <v>17</v>
      </c>
      <c r="Z38" s="47" t="s">
        <v>18</v>
      </c>
      <c r="AA38" s="47" t="s">
        <v>19</v>
      </c>
      <c r="AB38" s="47"/>
      <c r="AC38" s="47" t="s">
        <v>17</v>
      </c>
      <c r="AD38" s="47" t="s">
        <v>18</v>
      </c>
      <c r="AE38" s="47" t="s">
        <v>19</v>
      </c>
      <c r="AF38" s="48"/>
      <c r="AG38" s="48" t="s">
        <v>17</v>
      </c>
      <c r="AH38" s="48" t="s">
        <v>18</v>
      </c>
      <c r="AI38" s="48" t="s">
        <v>19</v>
      </c>
    </row>
    <row r="39" spans="1:35" x14ac:dyDescent="0.25">
      <c r="A39" s="64"/>
      <c r="B39" s="47" t="s">
        <v>20</v>
      </c>
      <c r="C39" s="47">
        <v>1.2999999999999999E-3</v>
      </c>
      <c r="D39" s="47">
        <v>2.0199999999999999E-2</v>
      </c>
      <c r="E39" s="47">
        <v>36.553438</v>
      </c>
      <c r="F39" s="47" t="s">
        <v>20</v>
      </c>
      <c r="G39" s="47">
        <v>2.5999999999999999E-3</v>
      </c>
      <c r="H39" s="47">
        <v>2.1499999999999998E-2</v>
      </c>
      <c r="I39" s="47">
        <v>28.815446000000001</v>
      </c>
      <c r="J39" s="47" t="s">
        <v>20</v>
      </c>
      <c r="K39" s="47">
        <v>2.5999999999999999E-3</v>
      </c>
      <c r="L39" s="47">
        <v>2.2700000000000001E-2</v>
      </c>
      <c r="M39" s="47">
        <v>35.726975000000003</v>
      </c>
      <c r="N39" s="48" t="s">
        <v>20</v>
      </c>
      <c r="O39" s="48">
        <v>2.5999999999999999E-3</v>
      </c>
      <c r="P39" s="48">
        <v>2.3900000000000001E-2</v>
      </c>
      <c r="Q39" s="48">
        <v>29.099378999999999</v>
      </c>
      <c r="S39" s="64"/>
      <c r="T39" s="47" t="s">
        <v>20</v>
      </c>
      <c r="U39" s="47">
        <v>1.2999999999999999E-3</v>
      </c>
      <c r="V39" s="47">
        <v>2.0199999999999999E-2</v>
      </c>
      <c r="W39" s="47">
        <v>28.718575000000001</v>
      </c>
      <c r="X39" s="47" t="s">
        <v>20</v>
      </c>
      <c r="Y39" s="47">
        <v>2.5999999999999999E-3</v>
      </c>
      <c r="Z39" s="47">
        <v>2.1499999999999998E-2</v>
      </c>
      <c r="AA39" s="47">
        <v>28.701647000000001</v>
      </c>
      <c r="AB39" s="47" t="s">
        <v>20</v>
      </c>
      <c r="AC39" s="47">
        <v>2.5999999999999999E-3</v>
      </c>
      <c r="AD39" s="47">
        <v>2.2700000000000001E-2</v>
      </c>
      <c r="AE39" s="47">
        <v>28.789135000000002</v>
      </c>
      <c r="AF39" s="48" t="s">
        <v>20</v>
      </c>
      <c r="AG39" s="48">
        <v>2.5999999999999999E-3</v>
      </c>
      <c r="AH39" s="48">
        <v>2.3900000000000001E-2</v>
      </c>
      <c r="AI39" s="48">
        <v>33.677200999999997</v>
      </c>
    </row>
    <row r="40" spans="1:35" x14ac:dyDescent="0.25">
      <c r="A40" s="64"/>
      <c r="B40" s="47" t="s">
        <v>21</v>
      </c>
      <c r="C40" s="47">
        <v>1.17E-2</v>
      </c>
      <c r="D40" s="47">
        <v>1.9099999999999999E-2</v>
      </c>
      <c r="E40" s="47">
        <v>77.832635999999994</v>
      </c>
      <c r="F40" s="47" t="s">
        <v>21</v>
      </c>
      <c r="G40" s="47">
        <v>1.23E-2</v>
      </c>
      <c r="H40" s="47">
        <v>1.9699999999999999E-2</v>
      </c>
      <c r="I40" s="47">
        <v>79.912403999999995</v>
      </c>
      <c r="J40" s="47" t="s">
        <v>21</v>
      </c>
      <c r="K40" s="47">
        <v>1.2800000000000001E-2</v>
      </c>
      <c r="L40" s="47">
        <v>2.0799999999999999E-2</v>
      </c>
      <c r="M40" s="47">
        <v>86.851117000000002</v>
      </c>
      <c r="N40" s="48" t="s">
        <v>21</v>
      </c>
      <c r="O40" s="48">
        <v>1.34E-2</v>
      </c>
      <c r="P40" s="48">
        <v>2.1999999999999999E-2</v>
      </c>
      <c r="Q40" s="48">
        <v>79.884422000000001</v>
      </c>
      <c r="S40" s="64"/>
      <c r="T40" s="47" t="s">
        <v>21</v>
      </c>
      <c r="U40" s="47">
        <v>6.1000000000000004E-3</v>
      </c>
      <c r="V40" s="47">
        <v>1.7000000000000001E-2</v>
      </c>
      <c r="W40" s="47">
        <v>82.519272999999998</v>
      </c>
      <c r="X40" s="47" t="s">
        <v>21</v>
      </c>
      <c r="Y40" s="47">
        <v>6.4999999999999997E-3</v>
      </c>
      <c r="Z40" s="47">
        <v>1.6799999999999999E-2</v>
      </c>
      <c r="AA40" s="47">
        <v>82.628365000000002</v>
      </c>
      <c r="AB40" s="47" t="s">
        <v>21</v>
      </c>
      <c r="AC40" s="47">
        <v>6.8999999999999999E-3</v>
      </c>
      <c r="AD40" s="47">
        <v>1.78E-2</v>
      </c>
      <c r="AE40" s="47">
        <v>82.184139000000002</v>
      </c>
      <c r="AF40" s="48" t="s">
        <v>21</v>
      </c>
      <c r="AG40" s="48">
        <v>7.3000000000000001E-3</v>
      </c>
      <c r="AH40" s="48">
        <v>1.89E-2</v>
      </c>
      <c r="AI40" s="48">
        <v>78.689691999999994</v>
      </c>
    </row>
    <row r="41" spans="1:35" x14ac:dyDescent="0.25">
      <c r="A41" s="64"/>
      <c r="B41" s="47" t="s">
        <v>22</v>
      </c>
      <c r="C41" s="47">
        <v>1.2999999999999999E-2</v>
      </c>
      <c r="D41" s="47">
        <v>1.6299999999999999E-2</v>
      </c>
      <c r="E41" s="47">
        <v>540.35019599999998</v>
      </c>
      <c r="F41" s="47" t="s">
        <v>22</v>
      </c>
      <c r="G41" s="47">
        <v>1.41E-2</v>
      </c>
      <c r="H41" s="47">
        <v>1.72E-2</v>
      </c>
      <c r="I41" s="47">
        <v>548.45995600000003</v>
      </c>
      <c r="J41" s="47" t="s">
        <v>22</v>
      </c>
      <c r="K41" s="47">
        <v>1.4800000000000001E-2</v>
      </c>
      <c r="L41" s="47">
        <v>1.8499999999999999E-2</v>
      </c>
      <c r="M41" s="47">
        <v>565.99071100000003</v>
      </c>
      <c r="N41" s="48" t="s">
        <v>22</v>
      </c>
      <c r="O41" s="48">
        <v>1.54E-2</v>
      </c>
      <c r="P41" s="48">
        <v>1.9E-2</v>
      </c>
      <c r="Q41" s="48">
        <v>510.50530700000002</v>
      </c>
      <c r="S41" s="64"/>
      <c r="T41" s="47" t="s">
        <v>22</v>
      </c>
      <c r="U41" s="47">
        <v>7.4999999999999997E-3</v>
      </c>
      <c r="V41" s="47">
        <v>1.32E-2</v>
      </c>
      <c r="W41" s="47">
        <v>491.26918599999999</v>
      </c>
      <c r="X41" s="47" t="s">
        <v>22</v>
      </c>
      <c r="Y41" s="47">
        <v>8.3999999999999995E-3</v>
      </c>
      <c r="Z41" s="47">
        <v>1.3899999999999999E-2</v>
      </c>
      <c r="AA41" s="47">
        <v>673.61850000000004</v>
      </c>
      <c r="AB41" s="47" t="s">
        <v>22</v>
      </c>
      <c r="AC41" s="47">
        <v>8.8000000000000005E-3</v>
      </c>
      <c r="AD41" s="47">
        <v>1.47E-2</v>
      </c>
      <c r="AE41" s="47">
        <v>809.07302900000002</v>
      </c>
      <c r="AF41" s="48" t="s">
        <v>22</v>
      </c>
      <c r="AG41" s="48">
        <v>9.1999999999999998E-3</v>
      </c>
      <c r="AH41" s="48">
        <v>1.5599999999999999E-2</v>
      </c>
      <c r="AI41" s="48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8"/>
      <c r="O42" s="48"/>
      <c r="P42" s="48"/>
      <c r="Q42" s="4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8"/>
      <c r="AG42" s="48"/>
      <c r="AH42" s="48"/>
      <c r="AI42" s="48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8"/>
      <c r="O43" s="48"/>
      <c r="P43" s="48"/>
      <c r="Q43" s="48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8"/>
      <c r="AG43" s="48"/>
      <c r="AH43" s="48"/>
      <c r="AI43" s="48"/>
    </row>
    <row r="44" spans="1:35" x14ac:dyDescent="0.25">
      <c r="A44" s="65" t="s">
        <v>24</v>
      </c>
      <c r="B44" s="74" t="s">
        <v>98</v>
      </c>
      <c r="C44" s="74"/>
      <c r="D44" s="74"/>
      <c r="E44" s="74"/>
      <c r="F44" s="74" t="s">
        <v>99</v>
      </c>
      <c r="G44" s="74"/>
      <c r="H44" s="74"/>
      <c r="I44" s="74"/>
      <c r="J44" s="74" t="s">
        <v>100</v>
      </c>
      <c r="K44" s="74"/>
      <c r="L44" s="74"/>
      <c r="M44" s="74"/>
      <c r="N44" s="73" t="s">
        <v>101</v>
      </c>
      <c r="O44" s="73"/>
      <c r="P44" s="73"/>
      <c r="Q44" s="73"/>
      <c r="S44" s="65" t="s">
        <v>24</v>
      </c>
      <c r="T44" s="74" t="s">
        <v>98</v>
      </c>
      <c r="U44" s="74"/>
      <c r="V44" s="74"/>
      <c r="W44" s="74"/>
      <c r="X44" s="74" t="s">
        <v>99</v>
      </c>
      <c r="Y44" s="74"/>
      <c r="Z44" s="74"/>
      <c r="AA44" s="74"/>
      <c r="AB44" s="74" t="s">
        <v>100</v>
      </c>
      <c r="AC44" s="74"/>
      <c r="AD44" s="74"/>
      <c r="AE44" s="74"/>
      <c r="AF44" s="73" t="s">
        <v>101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9.9999999999999995E-8</v>
      </c>
      <c r="C46" s="39"/>
      <c r="D46" s="39"/>
      <c r="E46" s="38">
        <v>4.7422209999999998</v>
      </c>
      <c r="F46" s="39">
        <v>9.9999999999999995E-8</v>
      </c>
      <c r="G46" s="39"/>
      <c r="H46" s="39"/>
      <c r="I46" s="38">
        <v>4.7261499999999996</v>
      </c>
      <c r="J46" s="39">
        <v>9.9999999999999995E-8</v>
      </c>
      <c r="K46" s="39"/>
      <c r="L46" s="39"/>
      <c r="M46" s="38">
        <v>4.6650289999999996</v>
      </c>
      <c r="N46" s="39">
        <v>9.9999999999999995E-8</v>
      </c>
      <c r="O46" s="33"/>
      <c r="P46" s="33"/>
      <c r="Q46" s="32">
        <v>4.7892349999999997</v>
      </c>
      <c r="S46" s="65"/>
      <c r="T46" s="41">
        <v>6.8000000000000001E-6</v>
      </c>
      <c r="U46" s="39"/>
      <c r="V46" s="39"/>
      <c r="W46" s="38">
        <v>4.7392620000000001</v>
      </c>
      <c r="X46" s="41">
        <v>7.9000000000000006E-6</v>
      </c>
      <c r="Y46" s="39"/>
      <c r="Z46" s="39"/>
      <c r="AA46" s="38">
        <v>4.6874880000000001</v>
      </c>
      <c r="AB46" s="41">
        <v>8.1000000000000004E-6</v>
      </c>
      <c r="AC46" s="39"/>
      <c r="AD46" s="39"/>
      <c r="AE46" s="38">
        <v>4.738416</v>
      </c>
      <c r="AF46" s="35">
        <v>9.7999999999999993E-6</v>
      </c>
      <c r="AG46" s="33"/>
      <c r="AH46" s="33"/>
      <c r="AI46" s="32">
        <v>4.7070280000000002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8"/>
      <c r="O47" s="48"/>
      <c r="P47" s="48"/>
      <c r="Q47" s="48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8"/>
      <c r="O48" s="48"/>
      <c r="P48" s="48"/>
      <c r="Q48" s="48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98</v>
      </c>
      <c r="C50" s="74"/>
      <c r="D50" s="74"/>
      <c r="E50" s="74"/>
      <c r="F50" s="74" t="s">
        <v>99</v>
      </c>
      <c r="G50" s="74"/>
      <c r="H50" s="74"/>
      <c r="I50" s="74"/>
      <c r="J50" s="74" t="s">
        <v>100</v>
      </c>
      <c r="K50" s="74"/>
      <c r="L50" s="74"/>
      <c r="M50" s="74"/>
      <c r="N50" s="73" t="s">
        <v>101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1.1000019999999999</v>
      </c>
      <c r="F52" s="36" t="s">
        <v>20</v>
      </c>
      <c r="G52" s="38">
        <v>0</v>
      </c>
      <c r="H52" s="38">
        <v>2.5999999999999999E-3</v>
      </c>
      <c r="I52" s="38">
        <v>1.0899859999999999</v>
      </c>
      <c r="J52" s="36" t="s">
        <v>20</v>
      </c>
      <c r="K52" s="38">
        <v>0</v>
      </c>
      <c r="L52" s="38">
        <v>2.5999999999999999E-3</v>
      </c>
      <c r="M52" s="38">
        <v>1.098781</v>
      </c>
      <c r="N52" s="32" t="s">
        <v>20</v>
      </c>
      <c r="O52" s="32">
        <v>0</v>
      </c>
      <c r="P52" s="32">
        <v>2.5999999999999999E-3</v>
      </c>
      <c r="Q52" s="32">
        <v>1.0773509999999999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1.189468</v>
      </c>
      <c r="F53" s="36" t="s">
        <v>21</v>
      </c>
      <c r="G53" s="38">
        <v>0</v>
      </c>
      <c r="H53" s="38">
        <v>1.2999999999999999E-3</v>
      </c>
      <c r="I53" s="38">
        <v>1.224602</v>
      </c>
      <c r="J53" s="36" t="s">
        <v>21</v>
      </c>
      <c r="K53" s="38">
        <v>0</v>
      </c>
      <c r="L53" s="38">
        <v>1.2999999999999999E-3</v>
      </c>
      <c r="M53" s="38">
        <v>1.2254069999999999</v>
      </c>
      <c r="N53" s="32" t="s">
        <v>21</v>
      </c>
      <c r="O53" s="32">
        <v>0</v>
      </c>
      <c r="P53" s="32">
        <v>1.2999999999999999E-3</v>
      </c>
      <c r="Q53" s="32">
        <v>1.2064699999999999</v>
      </c>
    </row>
    <row r="54" spans="1:17" x14ac:dyDescent="0.25">
      <c r="A54" s="63"/>
      <c r="B54" s="36" t="s">
        <v>22</v>
      </c>
      <c r="C54" s="38">
        <v>0</v>
      </c>
      <c r="D54" s="38">
        <v>7.7130000000000005E-4</v>
      </c>
      <c r="E54" s="38">
        <v>1.6616649999999999</v>
      </c>
      <c r="F54" s="36" t="s">
        <v>22</v>
      </c>
      <c r="G54" s="38">
        <v>0</v>
      </c>
      <c r="H54" s="38">
        <v>8.0429999999999998E-4</v>
      </c>
      <c r="I54" s="38">
        <v>1.656266</v>
      </c>
      <c r="J54" s="36" t="s">
        <v>22</v>
      </c>
      <c r="K54" s="38">
        <v>0</v>
      </c>
      <c r="L54" s="38">
        <v>8.3980000000000003E-4</v>
      </c>
      <c r="M54" s="38">
        <v>1.652779</v>
      </c>
      <c r="N54" s="32" t="s">
        <v>22</v>
      </c>
      <c r="O54" s="32">
        <v>0</v>
      </c>
      <c r="P54" s="32">
        <v>8.7830000000000004E-4</v>
      </c>
      <c r="Q54" s="32">
        <v>2.196774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8"/>
      <c r="O55" s="48"/>
      <c r="P55" s="48"/>
      <c r="Q55" s="48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8"/>
      <c r="O56" s="48"/>
      <c r="P56" s="48"/>
      <c r="Q56" s="48"/>
    </row>
    <row r="57" spans="1:17" x14ac:dyDescent="0.25">
      <c r="A57" s="64" t="s">
        <v>23</v>
      </c>
      <c r="B57" s="80" t="s">
        <v>98</v>
      </c>
      <c r="C57" s="80"/>
      <c r="D57" s="80"/>
      <c r="E57" s="80"/>
      <c r="F57" s="80" t="s">
        <v>99</v>
      </c>
      <c r="G57" s="80"/>
      <c r="H57" s="80"/>
      <c r="I57" s="80"/>
      <c r="J57" s="80" t="s">
        <v>100</v>
      </c>
      <c r="K57" s="80"/>
      <c r="L57" s="80"/>
      <c r="M57" s="80"/>
      <c r="N57" s="78" t="s">
        <v>101</v>
      </c>
      <c r="O57" s="78"/>
      <c r="P57" s="78"/>
      <c r="Q57" s="78"/>
    </row>
    <row r="58" spans="1:17" x14ac:dyDescent="0.25">
      <c r="A58" s="64"/>
      <c r="B58" s="47"/>
      <c r="C58" s="47" t="s">
        <v>17</v>
      </c>
      <c r="D58" s="47" t="s">
        <v>18</v>
      </c>
      <c r="E58" s="47" t="s">
        <v>19</v>
      </c>
      <c r="F58" s="47"/>
      <c r="G58" s="47" t="s">
        <v>17</v>
      </c>
      <c r="H58" s="47" t="s">
        <v>18</v>
      </c>
      <c r="I58" s="47" t="s">
        <v>19</v>
      </c>
      <c r="J58" s="47"/>
      <c r="K58" s="47" t="s">
        <v>17</v>
      </c>
      <c r="L58" s="47" t="s">
        <v>18</v>
      </c>
      <c r="M58" s="47" t="s">
        <v>19</v>
      </c>
      <c r="N58" s="48"/>
      <c r="O58" s="48" t="s">
        <v>17</v>
      </c>
      <c r="P58" s="48" t="s">
        <v>18</v>
      </c>
      <c r="Q58" s="48" t="s">
        <v>19</v>
      </c>
    </row>
    <row r="59" spans="1:17" x14ac:dyDescent="0.25">
      <c r="A59" s="64"/>
      <c r="B59" s="47" t="s">
        <v>20</v>
      </c>
      <c r="C59" s="47">
        <v>1.2999999999999999E-3</v>
      </c>
      <c r="D59" s="47">
        <v>2.0199999999999999E-2</v>
      </c>
      <c r="E59" s="47">
        <v>28.641818000000001</v>
      </c>
      <c r="F59" s="47" t="s">
        <v>20</v>
      </c>
      <c r="G59" s="47">
        <v>2.5999999999999999E-3</v>
      </c>
      <c r="H59" s="47">
        <v>2.1499999999999998E-2</v>
      </c>
      <c r="I59" s="47">
        <v>28.722397000000001</v>
      </c>
      <c r="J59" s="47" t="s">
        <v>20</v>
      </c>
      <c r="K59" s="47">
        <v>2.5999999999999999E-3</v>
      </c>
      <c r="L59" s="47">
        <v>2.2700000000000001E-2</v>
      </c>
      <c r="M59" s="47">
        <v>33.157254000000002</v>
      </c>
      <c r="N59" s="48" t="s">
        <v>20</v>
      </c>
      <c r="O59" s="48">
        <v>2.5999999999999999E-3</v>
      </c>
      <c r="P59" s="48">
        <v>2.3900000000000001E-2</v>
      </c>
      <c r="Q59" s="48">
        <v>29.093415</v>
      </c>
    </row>
    <row r="60" spans="1:17" x14ac:dyDescent="0.25">
      <c r="A60" s="64"/>
      <c r="B60" s="47" t="s">
        <v>21</v>
      </c>
      <c r="C60" s="47">
        <v>2.7000000000000001E-3</v>
      </c>
      <c r="D60" s="47">
        <v>1.15E-2</v>
      </c>
      <c r="E60" s="47">
        <v>77.611051000000003</v>
      </c>
      <c r="F60" s="47" t="s">
        <v>21</v>
      </c>
      <c r="G60" s="47">
        <v>3.2000000000000002E-3</v>
      </c>
      <c r="H60" s="47">
        <v>9.4000000000000004E-3</v>
      </c>
      <c r="I60" s="47">
        <v>78.046137000000002</v>
      </c>
      <c r="J60" s="47" t="s">
        <v>21</v>
      </c>
      <c r="K60" s="47">
        <v>3.8999999999999998E-3</v>
      </c>
      <c r="L60" s="47">
        <v>1.0200000000000001E-2</v>
      </c>
      <c r="M60" s="47">
        <v>75.480429999999998</v>
      </c>
      <c r="N60" s="48" t="s">
        <v>21</v>
      </c>
      <c r="O60" s="48">
        <v>3.8999999999999998E-3</v>
      </c>
      <c r="P60" s="48">
        <v>1.0999999999999999E-2</v>
      </c>
      <c r="Q60" s="48">
        <v>72.982151000000002</v>
      </c>
    </row>
    <row r="61" spans="1:17" x14ac:dyDescent="0.25">
      <c r="A61" s="64"/>
      <c r="B61" s="47" t="s">
        <v>22</v>
      </c>
      <c r="C61" s="47">
        <v>3.5999999999999999E-3</v>
      </c>
      <c r="D61" s="47">
        <v>8.2000000000000007E-3</v>
      </c>
      <c r="E61" s="47">
        <v>366.09894000000003</v>
      </c>
      <c r="F61" s="47" t="s">
        <v>22</v>
      </c>
      <c r="G61" s="47">
        <v>4.4000000000000003E-3</v>
      </c>
      <c r="H61" s="47">
        <v>8.0999999999999996E-3</v>
      </c>
      <c r="I61" s="47">
        <v>460.01891599999999</v>
      </c>
      <c r="J61" s="47" t="s">
        <v>22</v>
      </c>
      <c r="K61" s="47">
        <v>4.7000000000000002E-3</v>
      </c>
      <c r="L61" s="47">
        <v>7.7000000000000002E-3</v>
      </c>
      <c r="M61" s="47">
        <v>525.64598999999998</v>
      </c>
      <c r="N61" s="48" t="s">
        <v>22</v>
      </c>
      <c r="O61" s="48">
        <v>5.0000000000000001E-3</v>
      </c>
      <c r="P61" s="48">
        <v>8.3000000000000001E-3</v>
      </c>
      <c r="Q61" s="48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8"/>
      <c r="O62" s="48"/>
      <c r="P62" s="48"/>
      <c r="Q62" s="48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8"/>
      <c r="O63" s="48"/>
      <c r="P63" s="48"/>
      <c r="Q63" s="48"/>
    </row>
    <row r="64" spans="1:17" x14ac:dyDescent="0.25">
      <c r="A64" s="65" t="s">
        <v>24</v>
      </c>
      <c r="B64" s="74" t="s">
        <v>98</v>
      </c>
      <c r="C64" s="74"/>
      <c r="D64" s="74"/>
      <c r="E64" s="74"/>
      <c r="F64" s="74" t="s">
        <v>99</v>
      </c>
      <c r="G64" s="74"/>
      <c r="H64" s="74"/>
      <c r="I64" s="74"/>
      <c r="J64" s="74" t="s">
        <v>100</v>
      </c>
      <c r="K64" s="74"/>
      <c r="L64" s="74"/>
      <c r="M64" s="74"/>
      <c r="N64" s="73" t="s">
        <v>101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2.2139999999999999E-4</v>
      </c>
      <c r="C66" s="39"/>
      <c r="D66" s="39"/>
      <c r="E66" s="38">
        <v>4.7492609999999997</v>
      </c>
      <c r="F66" s="39"/>
      <c r="G66" s="41">
        <v>2.187E-4</v>
      </c>
      <c r="H66" s="39"/>
      <c r="I66" s="38">
        <v>4.8128529999999996</v>
      </c>
      <c r="J66" s="41">
        <v>2.297E-4</v>
      </c>
      <c r="K66" s="39"/>
      <c r="L66" s="39"/>
      <c r="M66" s="38">
        <v>4.7728210000000004</v>
      </c>
      <c r="N66" s="35">
        <v>2.441E-4</v>
      </c>
      <c r="O66" s="33"/>
      <c r="P66" s="33"/>
      <c r="Q66" s="32">
        <v>4.6807889999999999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2.1576560000000002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9.4087850000000017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2.525458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1.9387499999999998E-7</v>
      </c>
      <c r="H75">
        <f t="shared" si="2"/>
        <v>3.8727359999999997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1.9555E-7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1.9889999999999999E-7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2.0224999999999997E-7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3.1533000000000002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14.094447000000002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3.7812130000000002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1.9556075000000001E-7</v>
      </c>
      <c r="H88">
        <f t="shared" si="20"/>
        <v>5.8318560000000002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1.9894300000000001E-7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2.05772E-7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2.12687E-7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4.2193719999999999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19.416741000000002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5.0044489999999993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1.9725707499999996E-7</v>
      </c>
      <c r="H101">
        <f t="shared" si="38"/>
        <v>7.6879849999999994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2.0237759999999999E-7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2.1280479999999999E-7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2.2347319999999999E-7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2.2283059999999999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9.3872719999999994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2.5496300000000001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4.908599999999999E-6</v>
      </c>
      <c r="H114">
        <f t="shared" si="56"/>
        <v>3.8816360000000003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4.9371999999999999E-6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4.9944E-6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5.0515999999999992E-6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3.2909419999999998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14.03476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3.8877840000000004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4.9343399999999998E-6</v>
      </c>
      <c r="H127">
        <f t="shared" si="74"/>
        <v>5.7042210000000004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4.9829600000000001E-6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5.0630399999999999E-6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5.12024E-6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4.2986059999999995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18.812329999999999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5.0375309999999995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4.9574344999999995E-6</v>
      </c>
      <c r="H140">
        <f t="shared" si="92"/>
        <v>7.9787610000000004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5.0189959999999996E-6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5.0996479999999999E-6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5.1322519999999995E-6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2.2077629999999999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9.9999999999999995E-8</v>
      </c>
      <c r="M151">
        <f>I46+E46</f>
        <v>9.4683709999999994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9.9999999999999995E-8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2.455905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3.8904999999999994E-5</v>
      </c>
      <c r="H153">
        <f t="shared" si="110"/>
        <v>3.741393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3.9010000000000008E-5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9.9999999999999995E-8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9.9999999999999995E-8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3.9220000000000001E-5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3.9429999999999993E-5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3.2478199999999999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1.0000000000000001E-7</v>
      </c>
      <c r="M164">
        <f>M46+I46+E46</f>
        <v>14.133399999999998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9.9999999999999995E-8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3.6947740000000002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3.9004750000000006E-5</v>
      </c>
      <c r="H166">
        <f t="shared" si="128"/>
        <v>5.6043029999999998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3.9199000000000002E-5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9.9999999999999995E-8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1.0000000000000001E-7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3.9555999999999999E-5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3.9870999999999998E-5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4.3105399999999996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9.9999999999999982E-8</v>
      </c>
      <c r="M177">
        <f>Q46+M46+I46+E46</f>
        <v>18.922635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9.9999999999999995E-8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4.9503760000000003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3.9099512499999998E-5</v>
      </c>
      <c r="H179">
        <f t="shared" si="146"/>
        <v>7.4674780000000007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3.9369099999999995E-5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9.9999999999999995E-8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9.9999999999999995E-8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3.9824799999999992E-5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4.0179699999999998E-5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2.1492170000000002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6.8549999999999996E-6</v>
      </c>
      <c r="M190">
        <f>AA46+W46</f>
        <v>9.4267500000000002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6.9099999999999999E-6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2.4663139999999997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1.7443E-4</v>
      </c>
      <c r="H192">
        <f t="shared" si="164"/>
        <v>3.5632000000000001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1.7495999999999999E-4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7.0200000000000006E-6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7.1300000000000003E-6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1.7602000000000001E-4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1.7707999999999998E-4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3.2503219999999997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6.9077500000000009E-6</v>
      </c>
      <c r="M203">
        <f>AE46+AA46+W46</f>
        <v>14.165165999999999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7.0110000000000011E-6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3.6777679999999999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1.7496225000000003E-4</v>
      </c>
      <c r="H205">
        <f t="shared" si="182"/>
        <v>5.3186989999999996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1.7602900000000002E-4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7.204E-6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7.3790000000000017E-6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1.78176E-4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1.8034100000000004E-4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4.2129380000000003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6.9585499999999996E-6</v>
      </c>
      <c r="M216">
        <f>AI46+AE46+AA46+W46</f>
        <v>18.872194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7.1053999999999998E-6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4.8611590000000007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1.7549627499999999E-4</v>
      </c>
      <c r="H218">
        <f t="shared" si="199"/>
        <v>7.0550129999999998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1.771032E-4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7.3711999999999998E-6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7.6118000000000005E-6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1.8033759999999999E-4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1.8358040000000003E-4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2.1899879999999996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2.2126499999999998E-4</v>
      </c>
      <c r="M229">
        <f>I66+E66</f>
        <v>9.5621139999999993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2.2112999999999999E-4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2.4140699999999997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7.7295E-4</v>
      </c>
      <c r="H231">
        <f t="shared" si="217"/>
        <v>3.3179309999999997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7.7460000000000007E-4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2.2086000000000002E-4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2.2059E-4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7.779000000000001E-4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7.8120000000000002E-4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3.2887689999999998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2.2116424999999999E-4</v>
      </c>
      <c r="M242">
        <f>M66+I66+E66</f>
        <v>14.334935000000002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2.2099700000000001E-4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3.6394769999999994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7.7460625000000014E-4</v>
      </c>
      <c r="H244">
        <f t="shared" si="235"/>
        <v>4.9707100000000004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7.7792500000000006E-4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2.2086799999999999E-4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2.2101299999999999E-4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7.8459999999999988E-4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7.9132500000000006E-4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4.3661199999999996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2.2109646249999997E-4</v>
      </c>
      <c r="M255">
        <f>Q66+M66+I66+E66</f>
        <v>19.015724000000002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2.2099069999999998E-4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4.8459469999999998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7.7626881249999989E-4</v>
      </c>
      <c r="H257">
        <f t="shared" si="253"/>
        <v>7.1674840000000009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7.8127549999999996E-4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2.213416E-4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2.2239089999999997E-4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7.9140399999999989E-4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8.0168850000000001E-4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263"/>
  <sheetViews>
    <sheetView topLeftCell="A21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102</v>
      </c>
      <c r="C9" s="70"/>
      <c r="D9" s="70"/>
      <c r="E9" s="70"/>
      <c r="F9" s="70" t="s">
        <v>103</v>
      </c>
      <c r="G9" s="70"/>
      <c r="H9" s="70"/>
      <c r="I9" s="70"/>
      <c r="J9" s="70" t="s">
        <v>104</v>
      </c>
      <c r="K9" s="70"/>
      <c r="L9" s="70"/>
      <c r="M9" s="70"/>
      <c r="N9" s="73" t="s">
        <v>105</v>
      </c>
      <c r="O9" s="73"/>
      <c r="P9" s="73"/>
      <c r="Q9" s="73"/>
      <c r="S9" s="63" t="s">
        <v>12</v>
      </c>
      <c r="T9" s="70" t="s">
        <v>102</v>
      </c>
      <c r="U9" s="70"/>
      <c r="V9" s="70"/>
      <c r="W9" s="70"/>
      <c r="X9" s="70" t="s">
        <v>103</v>
      </c>
      <c r="Y9" s="70"/>
      <c r="Z9" s="70"/>
      <c r="AA9" s="70"/>
      <c r="AB9" s="70" t="s">
        <v>104</v>
      </c>
      <c r="AC9" s="70"/>
      <c r="AD9" s="70"/>
      <c r="AE9" s="70"/>
      <c r="AF9" s="73" t="s">
        <v>105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1.3171999999999999</v>
      </c>
      <c r="F11" t="s">
        <v>20</v>
      </c>
      <c r="G11">
        <v>0</v>
      </c>
      <c r="H11">
        <v>2.5999999999999999E-3</v>
      </c>
      <c r="I11">
        <v>1.140274</v>
      </c>
      <c r="J11" t="s">
        <v>20</v>
      </c>
      <c r="K11">
        <v>0</v>
      </c>
      <c r="L11">
        <v>2.5999999999999999E-3</v>
      </c>
      <c r="M11">
        <v>1.178509</v>
      </c>
      <c r="N11" s="32" t="s">
        <v>20</v>
      </c>
      <c r="O11" s="32">
        <v>0</v>
      </c>
      <c r="P11" s="32">
        <v>2.5999999999999999E-3</v>
      </c>
      <c r="Q11" s="32">
        <v>1.0971630000000001</v>
      </c>
      <c r="S11" s="63"/>
      <c r="T11" t="s">
        <v>20</v>
      </c>
      <c r="U11">
        <v>0</v>
      </c>
      <c r="V11">
        <v>2.5999999999999999E-3</v>
      </c>
      <c r="W11">
        <v>1.040538</v>
      </c>
      <c r="X11" t="s">
        <v>20</v>
      </c>
      <c r="Y11">
        <v>0</v>
      </c>
      <c r="Z11">
        <v>2.5999999999999999E-3</v>
      </c>
      <c r="AA11">
        <v>1.022942</v>
      </c>
      <c r="AB11" t="s">
        <v>20</v>
      </c>
      <c r="AC11">
        <v>0</v>
      </c>
      <c r="AD11">
        <v>2.5999999999999999E-3</v>
      </c>
      <c r="AE11">
        <v>1.1281049999999999</v>
      </c>
      <c r="AF11" s="32" t="s">
        <v>20</v>
      </c>
      <c r="AG11" s="32">
        <v>0</v>
      </c>
      <c r="AH11" s="32">
        <v>2.5999999999999999E-3</v>
      </c>
      <c r="AI11" s="32">
        <v>1.0577730000000001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1.32867</v>
      </c>
      <c r="F12" t="s">
        <v>21</v>
      </c>
      <c r="G12">
        <v>0</v>
      </c>
      <c r="H12">
        <v>1.579E-5</v>
      </c>
      <c r="I12">
        <v>1.482634</v>
      </c>
      <c r="J12" t="s">
        <v>21</v>
      </c>
      <c r="K12">
        <v>0</v>
      </c>
      <c r="L12">
        <v>1.579E-5</v>
      </c>
      <c r="M12">
        <v>1.3661350000000001</v>
      </c>
      <c r="N12" s="32" t="s">
        <v>21</v>
      </c>
      <c r="O12" s="32">
        <v>0</v>
      </c>
      <c r="P12" s="32">
        <v>1.579E-5</v>
      </c>
      <c r="Q12" s="32">
        <v>1.250035</v>
      </c>
      <c r="S12" s="63"/>
      <c r="T12" t="s">
        <v>21</v>
      </c>
      <c r="U12">
        <v>0</v>
      </c>
      <c r="V12">
        <v>6.4850000000000004E-5</v>
      </c>
      <c r="W12">
        <v>1.3342339999999999</v>
      </c>
      <c r="X12" t="s">
        <v>21</v>
      </c>
      <c r="Y12">
        <v>0</v>
      </c>
      <c r="Z12">
        <v>6.4850000000000004E-5</v>
      </c>
      <c r="AA12">
        <v>1.306441</v>
      </c>
      <c r="AB12" t="s">
        <v>21</v>
      </c>
      <c r="AC12">
        <v>0</v>
      </c>
      <c r="AD12">
        <v>6.4850000000000004E-5</v>
      </c>
      <c r="AE12">
        <v>1.360036</v>
      </c>
      <c r="AF12" s="32" t="s">
        <v>21</v>
      </c>
      <c r="AG12" s="32">
        <v>0</v>
      </c>
      <c r="AH12" s="32">
        <v>6.4850000000000004E-5</v>
      </c>
      <c r="AI12" s="32">
        <v>1.328451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2.313367</v>
      </c>
      <c r="F13" t="s">
        <v>22</v>
      </c>
      <c r="G13">
        <v>0</v>
      </c>
      <c r="H13">
        <v>2.2399999999999999E-7</v>
      </c>
      <c r="I13">
        <v>2.4916079999999998</v>
      </c>
      <c r="J13" t="s">
        <v>22</v>
      </c>
      <c r="K13">
        <v>0</v>
      </c>
      <c r="L13">
        <v>2.5969999999999998E-7</v>
      </c>
      <c r="M13">
        <v>2.3592960000000001</v>
      </c>
      <c r="N13" s="32" t="s">
        <v>22</v>
      </c>
      <c r="O13" s="32">
        <v>0</v>
      </c>
      <c r="P13" s="32">
        <v>2.981E-7</v>
      </c>
      <c r="Q13" s="32">
        <v>2.250947</v>
      </c>
      <c r="S13" s="63"/>
      <c r="T13" t="s">
        <v>22</v>
      </c>
      <c r="U13">
        <v>0</v>
      </c>
      <c r="V13">
        <v>4.8799999999999999E-6</v>
      </c>
      <c r="W13">
        <v>2.2756859999999999</v>
      </c>
      <c r="X13" t="s">
        <v>22</v>
      </c>
      <c r="Y13">
        <v>0</v>
      </c>
      <c r="Z13">
        <v>5.4240000000000001E-6</v>
      </c>
      <c r="AA13">
        <v>2.8641000000000001</v>
      </c>
      <c r="AB13" t="s">
        <v>22</v>
      </c>
      <c r="AC13">
        <v>0</v>
      </c>
      <c r="AD13">
        <v>4.8799999999999999E-6</v>
      </c>
      <c r="AE13">
        <v>2.2727940000000002</v>
      </c>
      <c r="AF13" s="32" t="s">
        <v>22</v>
      </c>
      <c r="AG13" s="32">
        <v>0</v>
      </c>
      <c r="AH13" s="32">
        <v>4.8799999999999999E-6</v>
      </c>
      <c r="AI13" s="32">
        <v>2.1029369999999998</v>
      </c>
    </row>
    <row r="14" spans="1:35" x14ac:dyDescent="0.25">
      <c r="N14" s="32"/>
      <c r="O14" s="32"/>
      <c r="P14" s="32"/>
      <c r="Q14" s="32"/>
      <c r="AF14" s="32"/>
      <c r="AG14" s="32"/>
      <c r="AH14" s="32"/>
      <c r="AI14" s="32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102</v>
      </c>
      <c r="C16" s="72"/>
      <c r="D16" s="72"/>
      <c r="E16" s="72"/>
      <c r="F16" s="72" t="s">
        <v>103</v>
      </c>
      <c r="G16" s="72"/>
      <c r="H16" s="72"/>
      <c r="I16" s="72"/>
      <c r="J16" s="72" t="s">
        <v>104</v>
      </c>
      <c r="K16" s="72"/>
      <c r="L16" s="72"/>
      <c r="M16" s="72"/>
      <c r="N16" s="72" t="s">
        <v>105</v>
      </c>
      <c r="O16" s="72"/>
      <c r="P16" s="72"/>
      <c r="Q16" s="72"/>
      <c r="S16" s="64" t="s">
        <v>23</v>
      </c>
      <c r="T16" s="72" t="s">
        <v>102</v>
      </c>
      <c r="U16" s="72"/>
      <c r="V16" s="72"/>
      <c r="W16" s="72"/>
      <c r="X16" s="72" t="s">
        <v>103</v>
      </c>
      <c r="Y16" s="72"/>
      <c r="Z16" s="72"/>
      <c r="AA16" s="72"/>
      <c r="AB16" s="72" t="s">
        <v>104</v>
      </c>
      <c r="AC16" s="72"/>
      <c r="AD16" s="72"/>
      <c r="AE16" s="72"/>
      <c r="AF16" s="72" t="s">
        <v>105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S17" s="64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S18" s="64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S19" s="64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S20" s="64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102</v>
      </c>
      <c r="C23" s="70"/>
      <c r="D23" s="70"/>
      <c r="E23" s="70"/>
      <c r="F23" s="70" t="s">
        <v>103</v>
      </c>
      <c r="G23" s="70"/>
      <c r="H23" s="70"/>
      <c r="I23" s="70"/>
      <c r="J23" s="70" t="s">
        <v>104</v>
      </c>
      <c r="K23" s="70"/>
      <c r="L23" s="70"/>
      <c r="M23" s="70"/>
      <c r="N23" s="73" t="s">
        <v>105</v>
      </c>
      <c r="O23" s="73"/>
      <c r="P23" s="73"/>
      <c r="Q23" s="73"/>
      <c r="S23" s="65" t="s">
        <v>24</v>
      </c>
      <c r="T23" s="70" t="s">
        <v>102</v>
      </c>
      <c r="U23" s="70"/>
      <c r="V23" s="70"/>
      <c r="W23" s="70"/>
      <c r="X23" s="70" t="s">
        <v>103</v>
      </c>
      <c r="Y23" s="70"/>
      <c r="Z23" s="70"/>
      <c r="AA23" s="70"/>
      <c r="AB23" s="70" t="s">
        <v>104</v>
      </c>
      <c r="AC23" s="70"/>
      <c r="AD23" s="70"/>
      <c r="AE23" s="70"/>
      <c r="AF23" s="73" t="s">
        <v>105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5.6708480000000003</v>
      </c>
      <c r="F25" s="5">
        <v>0</v>
      </c>
      <c r="G25" s="5"/>
      <c r="H25" s="5"/>
      <c r="I25">
        <v>5.1706529999999997</v>
      </c>
      <c r="J25">
        <v>0</v>
      </c>
      <c r="K25" s="5"/>
      <c r="L25" s="5"/>
      <c r="M25">
        <v>5.2743460000000004</v>
      </c>
      <c r="N25" s="33">
        <v>0</v>
      </c>
      <c r="O25" s="33"/>
      <c r="P25" s="33"/>
      <c r="Q25" s="32">
        <v>4.8722250000000003</v>
      </c>
      <c r="S25" s="65"/>
      <c r="T25" s="5">
        <v>0</v>
      </c>
      <c r="U25" s="5"/>
      <c r="V25" s="5"/>
      <c r="W25">
        <v>5.0783269999999998</v>
      </c>
      <c r="X25" s="5">
        <v>0</v>
      </c>
      <c r="Y25" s="5"/>
      <c r="Z25" s="5"/>
      <c r="AA25">
        <v>5.0871680000000001</v>
      </c>
      <c r="AB25" s="5">
        <v>0</v>
      </c>
      <c r="AC25" s="5"/>
      <c r="AD25" s="5"/>
      <c r="AE25">
        <v>5.0303659999999999</v>
      </c>
      <c r="AF25" s="33">
        <v>0</v>
      </c>
      <c r="AG25" s="33"/>
      <c r="AH25" s="33"/>
      <c r="AI25" s="32">
        <v>4.9832169999999998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102</v>
      </c>
      <c r="C30" s="70"/>
      <c r="D30" s="70"/>
      <c r="E30" s="70"/>
      <c r="F30" s="70" t="s">
        <v>103</v>
      </c>
      <c r="G30" s="70"/>
      <c r="H30" s="70"/>
      <c r="I30" s="70"/>
      <c r="J30" s="70" t="s">
        <v>104</v>
      </c>
      <c r="K30" s="70"/>
      <c r="L30" s="70"/>
      <c r="M30" s="70"/>
      <c r="N30" s="73" t="s">
        <v>105</v>
      </c>
      <c r="O30" s="73"/>
      <c r="P30" s="73"/>
      <c r="Q30" s="73"/>
      <c r="S30" s="63" t="s">
        <v>12</v>
      </c>
      <c r="T30" s="70" t="s">
        <v>102</v>
      </c>
      <c r="U30" s="70"/>
      <c r="V30" s="70"/>
      <c r="W30" s="70"/>
      <c r="X30" s="70" t="s">
        <v>103</v>
      </c>
      <c r="Y30" s="70"/>
      <c r="Z30" s="70"/>
      <c r="AA30" s="70"/>
      <c r="AB30" s="70" t="s">
        <v>104</v>
      </c>
      <c r="AC30" s="70"/>
      <c r="AD30" s="70"/>
      <c r="AE30" s="70"/>
      <c r="AF30" s="73" t="s">
        <v>105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1.1212819999999999</v>
      </c>
      <c r="F32" t="s">
        <v>20</v>
      </c>
      <c r="G32">
        <v>0</v>
      </c>
      <c r="H32">
        <v>2.5999999999999999E-3</v>
      </c>
      <c r="I32">
        <v>1.0159050000000001</v>
      </c>
      <c r="J32" t="s">
        <v>20</v>
      </c>
      <c r="K32">
        <v>0</v>
      </c>
      <c r="L32">
        <v>2.5999999999999999E-3</v>
      </c>
      <c r="M32">
        <v>1.0009669999999999</v>
      </c>
      <c r="N32" s="32" t="s">
        <v>20</v>
      </c>
      <c r="O32" s="32">
        <v>0</v>
      </c>
      <c r="P32" s="32">
        <v>2.5999999999999999E-3</v>
      </c>
      <c r="Q32" s="32">
        <v>1.059931</v>
      </c>
      <c r="S32" s="63"/>
      <c r="T32" t="s">
        <v>20</v>
      </c>
      <c r="U32">
        <v>0</v>
      </c>
      <c r="V32">
        <v>2.5999999999999999E-3</v>
      </c>
      <c r="W32">
        <v>1.125402</v>
      </c>
      <c r="X32" t="s">
        <v>20</v>
      </c>
      <c r="Y32">
        <v>0</v>
      </c>
      <c r="Z32">
        <v>2.5999999999999999E-3</v>
      </c>
      <c r="AA32">
        <v>1.3586009999999999</v>
      </c>
      <c r="AB32" t="s">
        <v>20</v>
      </c>
      <c r="AC32">
        <v>0</v>
      </c>
      <c r="AD32">
        <v>2.5999999999999999E-3</v>
      </c>
      <c r="AE32">
        <v>1.133429</v>
      </c>
      <c r="AF32" s="32" t="s">
        <v>20</v>
      </c>
      <c r="AG32" s="32">
        <v>0</v>
      </c>
      <c r="AH32" s="32">
        <v>2.5999999999999999E-3</v>
      </c>
      <c r="AI32" s="32">
        <v>1.1456630000000001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1.28925</v>
      </c>
      <c r="F33" t="s">
        <v>21</v>
      </c>
      <c r="G33">
        <v>0</v>
      </c>
      <c r="H33">
        <v>1.964E-4</v>
      </c>
      <c r="I33">
        <v>1.346236</v>
      </c>
      <c r="J33" t="s">
        <v>21</v>
      </c>
      <c r="K33">
        <v>0</v>
      </c>
      <c r="L33">
        <v>1.964E-4</v>
      </c>
      <c r="M33">
        <v>1.325412</v>
      </c>
      <c r="N33" s="32" t="s">
        <v>21</v>
      </c>
      <c r="O33" s="32">
        <v>0</v>
      </c>
      <c r="P33" s="32">
        <v>1.964E-4</v>
      </c>
      <c r="Q33" s="32">
        <v>1.2302310000000001</v>
      </c>
      <c r="S33" s="63"/>
      <c r="T33" t="s">
        <v>21</v>
      </c>
      <c r="U33">
        <v>0</v>
      </c>
      <c r="V33">
        <v>5.0279999999999997E-4</v>
      </c>
      <c r="W33">
        <v>1.3097510000000001</v>
      </c>
      <c r="X33" t="s">
        <v>21</v>
      </c>
      <c r="Y33">
        <v>0</v>
      </c>
      <c r="Z33">
        <v>5.0279999999999997E-4</v>
      </c>
      <c r="AA33">
        <v>1.3279719999999999</v>
      </c>
      <c r="AB33" t="s">
        <v>21</v>
      </c>
      <c r="AC33">
        <v>0</v>
      </c>
      <c r="AD33">
        <v>5.0279999999999997E-4</v>
      </c>
      <c r="AE33">
        <v>1.393232</v>
      </c>
      <c r="AF33" s="32" t="s">
        <v>21</v>
      </c>
      <c r="AG33" s="32">
        <v>0</v>
      </c>
      <c r="AH33" s="32">
        <v>5.0279999999999997E-4</v>
      </c>
      <c r="AI33" s="32">
        <v>1.2037180000000001</v>
      </c>
    </row>
    <row r="34" spans="1:35" x14ac:dyDescent="0.25">
      <c r="A34" s="63"/>
      <c r="B34" t="s">
        <v>22</v>
      </c>
      <c r="C34">
        <v>0</v>
      </c>
      <c r="D34">
        <v>3.8009999999999997E-5</v>
      </c>
      <c r="E34">
        <v>2.1963680000000001</v>
      </c>
      <c r="F34" t="s">
        <v>22</v>
      </c>
      <c r="G34">
        <v>0</v>
      </c>
      <c r="H34">
        <v>4.0960000000000001E-5</v>
      </c>
      <c r="I34">
        <v>2.334549</v>
      </c>
      <c r="J34" t="s">
        <v>22</v>
      </c>
      <c r="K34">
        <v>0</v>
      </c>
      <c r="L34">
        <v>4.0899999999999998E-5</v>
      </c>
      <c r="M34">
        <v>2.171106</v>
      </c>
      <c r="N34" s="32" t="s">
        <v>22</v>
      </c>
      <c r="O34" s="32">
        <v>0</v>
      </c>
      <c r="P34" s="32">
        <v>4.0899999999999998E-5</v>
      </c>
      <c r="Q34" s="32">
        <v>2.1005150000000001</v>
      </c>
      <c r="S34" s="63"/>
      <c r="T34" t="s">
        <v>22</v>
      </c>
      <c r="U34">
        <v>0</v>
      </c>
      <c r="V34">
        <v>1.7310000000000001E-4</v>
      </c>
      <c r="W34">
        <v>2.187649</v>
      </c>
      <c r="X34" t="s">
        <v>22</v>
      </c>
      <c r="Y34">
        <v>0</v>
      </c>
      <c r="Z34">
        <v>1.8310000000000001E-4</v>
      </c>
      <c r="AA34">
        <v>2.219935</v>
      </c>
      <c r="AB34" t="s">
        <v>22</v>
      </c>
      <c r="AC34">
        <v>0</v>
      </c>
      <c r="AD34">
        <v>1.939E-4</v>
      </c>
      <c r="AE34">
        <v>2.0847349999999998</v>
      </c>
      <c r="AF34" s="32" t="s">
        <v>22</v>
      </c>
      <c r="AG34" s="32">
        <v>0</v>
      </c>
      <c r="AH34" s="32">
        <v>2.0550000000000001E-4</v>
      </c>
      <c r="AI34" s="32">
        <v>2.042697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102</v>
      </c>
      <c r="C37" s="72"/>
      <c r="D37" s="72"/>
      <c r="E37" s="72"/>
      <c r="F37" s="72" t="s">
        <v>103</v>
      </c>
      <c r="G37" s="72"/>
      <c r="H37" s="72"/>
      <c r="I37" s="72"/>
      <c r="J37" s="72" t="s">
        <v>104</v>
      </c>
      <c r="K37" s="72"/>
      <c r="L37" s="72"/>
      <c r="M37" s="72"/>
      <c r="N37" s="72" t="s">
        <v>105</v>
      </c>
      <c r="O37" s="72"/>
      <c r="P37" s="72"/>
      <c r="Q37" s="72"/>
      <c r="S37" s="64" t="s">
        <v>23</v>
      </c>
      <c r="T37" s="72" t="s">
        <v>102</v>
      </c>
      <c r="U37" s="72"/>
      <c r="V37" s="72"/>
      <c r="W37" s="72"/>
      <c r="X37" s="72" t="s">
        <v>103</v>
      </c>
      <c r="Y37" s="72"/>
      <c r="Z37" s="72"/>
      <c r="AA37" s="72"/>
      <c r="AB37" s="72" t="s">
        <v>104</v>
      </c>
      <c r="AC37" s="72"/>
      <c r="AD37" s="72"/>
      <c r="AE37" s="72"/>
      <c r="AF37" s="72" t="s">
        <v>105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S38" s="64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S39" s="64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S40" s="64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S41" s="64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102</v>
      </c>
      <c r="C44" s="70"/>
      <c r="D44" s="70"/>
      <c r="E44" s="70"/>
      <c r="F44" s="70" t="s">
        <v>103</v>
      </c>
      <c r="G44" s="70"/>
      <c r="H44" s="70"/>
      <c r="I44" s="70"/>
      <c r="J44" s="70" t="s">
        <v>104</v>
      </c>
      <c r="K44" s="70"/>
      <c r="L44" s="70"/>
      <c r="M44" s="70"/>
      <c r="N44" s="73" t="s">
        <v>105</v>
      </c>
      <c r="O44" s="73"/>
      <c r="P44" s="73"/>
      <c r="Q44" s="73"/>
      <c r="S44" s="65" t="s">
        <v>24</v>
      </c>
      <c r="T44" s="70" t="s">
        <v>102</v>
      </c>
      <c r="U44" s="70"/>
      <c r="V44" s="70"/>
      <c r="W44" s="70"/>
      <c r="X44" s="70" t="s">
        <v>103</v>
      </c>
      <c r="Y44" s="70"/>
      <c r="Z44" s="70"/>
      <c r="AA44" s="70"/>
      <c r="AB44" s="70" t="s">
        <v>104</v>
      </c>
      <c r="AC44" s="70"/>
      <c r="AD44" s="70"/>
      <c r="AE44" s="70"/>
      <c r="AF44" s="73" t="s">
        <v>105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19">
        <v>1.9999999999999999E-7</v>
      </c>
      <c r="C46" s="5"/>
      <c r="D46" s="5"/>
      <c r="E46">
        <v>5.104552</v>
      </c>
      <c r="F46" s="19">
        <v>1.9999999999999999E-7</v>
      </c>
      <c r="G46" s="5"/>
      <c r="H46" s="5"/>
      <c r="I46">
        <v>5.0697369999999999</v>
      </c>
      <c r="J46" s="19">
        <v>1.9999999999999999E-7</v>
      </c>
      <c r="K46" s="5"/>
      <c r="L46" s="5"/>
      <c r="M46">
        <v>5.303382</v>
      </c>
      <c r="N46" s="35">
        <v>9.9999999999999995E-8</v>
      </c>
      <c r="O46" s="33"/>
      <c r="P46" s="33"/>
      <c r="Q46" s="32">
        <v>5.0333920000000001</v>
      </c>
      <c r="S46" s="65"/>
      <c r="T46" s="19">
        <v>6.6000000000000003E-6</v>
      </c>
      <c r="U46" s="5"/>
      <c r="V46" s="5"/>
      <c r="W46">
        <v>5.0486500000000003</v>
      </c>
      <c r="X46" s="19">
        <v>7.6000000000000001E-6</v>
      </c>
      <c r="Y46" s="5"/>
      <c r="Z46" s="5"/>
      <c r="AA46">
        <v>5.1772150000000003</v>
      </c>
      <c r="AB46" s="19">
        <v>6.1999999999999999E-6</v>
      </c>
      <c r="AC46" s="5"/>
      <c r="AD46" s="5"/>
      <c r="AE46">
        <v>5.0957850000000002</v>
      </c>
      <c r="AF46" s="35">
        <v>8.3999999999999992E-6</v>
      </c>
      <c r="AG46" s="33"/>
      <c r="AH46" s="33"/>
      <c r="AI46" s="32">
        <v>5.1372960000000001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102</v>
      </c>
      <c r="C50" s="70"/>
      <c r="D50" s="70"/>
      <c r="E50" s="70"/>
      <c r="F50" s="70" t="s">
        <v>103</v>
      </c>
      <c r="G50" s="70"/>
      <c r="H50" s="70"/>
      <c r="I50" s="70"/>
      <c r="J50" s="70" t="s">
        <v>104</v>
      </c>
      <c r="K50" s="70"/>
      <c r="L50" s="70"/>
      <c r="M50" s="70"/>
      <c r="N50" s="73" t="s">
        <v>105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1.1545289999999999</v>
      </c>
      <c r="F52" t="s">
        <v>20</v>
      </c>
      <c r="G52">
        <v>0</v>
      </c>
      <c r="H52">
        <v>2.5999999999999999E-3</v>
      </c>
      <c r="I52">
        <v>1.0899540000000001</v>
      </c>
      <c r="J52" t="s">
        <v>20</v>
      </c>
      <c r="K52">
        <v>0</v>
      </c>
      <c r="L52">
        <v>2.5999999999999999E-3</v>
      </c>
      <c r="M52">
        <v>1.0418670000000001</v>
      </c>
      <c r="N52" s="32" t="s">
        <v>20</v>
      </c>
      <c r="O52" s="32">
        <v>0</v>
      </c>
      <c r="P52" s="32">
        <v>2.5999999999999999E-3</v>
      </c>
      <c r="Q52" s="32">
        <v>1.0746659999999999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1.287514</v>
      </c>
      <c r="F53" t="s">
        <v>21</v>
      </c>
      <c r="G53">
        <v>0</v>
      </c>
      <c r="H53">
        <v>1.2999999999999999E-3</v>
      </c>
      <c r="I53">
        <v>1.344209</v>
      </c>
      <c r="J53" t="s">
        <v>21</v>
      </c>
      <c r="K53">
        <v>0</v>
      </c>
      <c r="L53">
        <v>1.2999999999999999E-3</v>
      </c>
      <c r="M53">
        <v>1.2647790000000001</v>
      </c>
      <c r="N53" s="32" t="s">
        <v>21</v>
      </c>
      <c r="O53" s="32">
        <v>0</v>
      </c>
      <c r="P53" s="32">
        <v>1.2999999999999999E-3</v>
      </c>
      <c r="Q53" s="32">
        <v>1.2598689999999999</v>
      </c>
    </row>
    <row r="54" spans="1:17" x14ac:dyDescent="0.25">
      <c r="A54" s="63"/>
      <c r="B54" t="s">
        <v>22</v>
      </c>
      <c r="C54">
        <v>0</v>
      </c>
      <c r="D54">
        <v>7.693E-4</v>
      </c>
      <c r="E54">
        <v>1.866209</v>
      </c>
      <c r="F54" t="s">
        <v>22</v>
      </c>
      <c r="G54">
        <v>0</v>
      </c>
      <c r="H54">
        <v>8.0159999999999997E-4</v>
      </c>
      <c r="I54">
        <v>1.9397230000000001</v>
      </c>
      <c r="J54" t="s">
        <v>22</v>
      </c>
      <c r="K54">
        <v>0</v>
      </c>
      <c r="L54">
        <v>8.3589999999999999E-4</v>
      </c>
      <c r="M54">
        <v>1.9376180000000001</v>
      </c>
      <c r="N54" s="32" t="s">
        <v>22</v>
      </c>
      <c r="O54" s="32">
        <v>0</v>
      </c>
      <c r="P54" s="32">
        <v>8.7250000000000001E-4</v>
      </c>
      <c r="Q54" s="32">
        <v>1.81104</v>
      </c>
    </row>
    <row r="55" spans="1:17" x14ac:dyDescent="0.25">
      <c r="N55" s="32"/>
      <c r="O55" s="32"/>
      <c r="P55" s="32"/>
      <c r="Q55" s="32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102</v>
      </c>
      <c r="C57" s="72"/>
      <c r="D57" s="72"/>
      <c r="E57" s="72"/>
      <c r="F57" s="72" t="s">
        <v>103</v>
      </c>
      <c r="G57" s="72"/>
      <c r="H57" s="72"/>
      <c r="I57" s="72"/>
      <c r="J57" s="72" t="s">
        <v>104</v>
      </c>
      <c r="K57" s="72"/>
      <c r="L57" s="72"/>
      <c r="M57" s="72"/>
      <c r="N57" s="72" t="s">
        <v>105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102</v>
      </c>
      <c r="C64" s="70"/>
      <c r="D64" s="70"/>
      <c r="E64" s="70"/>
      <c r="F64" s="70" t="s">
        <v>103</v>
      </c>
      <c r="G64" s="70"/>
      <c r="H64" s="70"/>
      <c r="I64" s="70"/>
      <c r="J64" s="70" t="s">
        <v>104</v>
      </c>
      <c r="K64" s="70"/>
      <c r="L64" s="70"/>
      <c r="M64" s="70"/>
      <c r="N64" s="73" t="s">
        <v>105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2.152E-4</v>
      </c>
      <c r="C66" s="5"/>
      <c r="D66" s="5"/>
      <c r="E66">
        <v>5.0052820000000002</v>
      </c>
      <c r="F66" s="5"/>
      <c r="G66" s="19">
        <v>2.1489999999999999E-4</v>
      </c>
      <c r="H66" s="5"/>
      <c r="I66">
        <v>5.1932700000000001</v>
      </c>
      <c r="J66" s="19">
        <v>2.23E-4</v>
      </c>
      <c r="K66" s="5"/>
      <c r="L66" s="5"/>
      <c r="M66">
        <v>5.4196569999999999</v>
      </c>
      <c r="N66" s="35">
        <v>2.3800000000000001E-4</v>
      </c>
      <c r="O66" s="33"/>
      <c r="P66" s="33"/>
      <c r="Q66" s="32">
        <v>4.8942069999999998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2.4574739999999999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10.841501000000001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2.8113039999999998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1.9378999999999996E-7</v>
      </c>
      <c r="H75">
        <f t="shared" si="2"/>
        <v>4.8049749999999998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1.9537999999999999E-7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1.9856E-7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2.0173999999999998E-7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3.6359829999999995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16.115846999999999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4.1774389999999997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1.9538975E-7</v>
      </c>
      <c r="H88">
        <f t="shared" si="20"/>
        <v>7.1642709999999994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1.9859900000000002E-7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2.05076E-7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2.11631E-7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4.7331459999999996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20.988072000000003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5.4274740000000001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1.9699909999999994E-7</v>
      </c>
      <c r="H101">
        <f t="shared" si="38"/>
        <v>9.4152179999999994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2.0185579999999999E-7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2.1173839999999998E-7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2.2184059999999999E-7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2.0634800000000002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10.165495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2.6406749999999999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4.9071999999999994E-6</v>
      </c>
      <c r="H114">
        <f t="shared" si="56"/>
        <v>5.139786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4.9343999999999997E-6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4.9888000000000004E-6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5.0431999999999994E-6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3.1915849999999999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15.195860999999999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4.0007109999999999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4.93168E-6</v>
      </c>
      <c r="H127">
        <f t="shared" si="74"/>
        <v>7.4125800000000002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4.9779200000000008E-6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5.0540799999999999E-6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5.1084800000000006E-6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4.249358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20.179078000000001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5.3291620000000002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4.9536439999999998E-6</v>
      </c>
      <c r="H140">
        <f t="shared" si="92"/>
        <v>9.5155170000000009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5.0121919999999998E-6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5.0888959999999996E-6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5.119904E-6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2.1371869999999999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1.9999999999999999E-7</v>
      </c>
      <c r="M151">
        <f>I46+E46</f>
        <v>10.174289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1.9999999999999999E-7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2.6354860000000002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3.8157499999999995E-5</v>
      </c>
      <c r="H153">
        <f t="shared" si="110"/>
        <v>4.5309170000000005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3.8305E-5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1.9999999999999999E-7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1.9999999999999999E-7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3.8599999999999996E-5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3.8894999999999999E-5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3.1381540000000001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2.0000000000000002E-7</v>
      </c>
      <c r="M164">
        <f>M46+I46+E46</f>
        <v>15.477670999999999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1.9999999999999999E-7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3.9608980000000003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3.8297474999999995E-5</v>
      </c>
      <c r="H166">
        <f t="shared" si="128"/>
        <v>6.7020230000000005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3.8569899999999998E-5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1.9999999999999999E-7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2.0000000000000002E-7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3.9069599999999996E-5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3.9509099999999998E-5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4.1980849999999998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1.9998749999999996E-7</v>
      </c>
      <c r="M177">
        <f>Q46+M46+I46+E46</f>
        <v>20.511063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1.9989999999999998E-7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5.1911290000000001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3.8430308749999996E-5</v>
      </c>
      <c r="H179">
        <f t="shared" si="146"/>
        <v>8.8025380000000002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3.8807769999999996E-5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1.9919999999999998E-7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1.973E-7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3.9443359999999993E-5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3.9935190000000003E-5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2.484003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6.6499999999999999E-6</v>
      </c>
      <c r="M190">
        <f>AA46+W46</f>
        <v>10.225865000000001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6.7000000000000011E-6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2.6377230000000003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1.7359999999999999E-4</v>
      </c>
      <c r="H192">
        <f t="shared" si="164"/>
        <v>4.4075839999999999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1.741E-4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6.8000000000000001E-6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6.9E-6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1.7510000000000003E-4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1.761E-4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3.617432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6.6940000000000006E-6</v>
      </c>
      <c r="M203">
        <f>AE46+AA46+W46</f>
        <v>15.32165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6.7760000000000009E-6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4.0309550000000005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1.7410200000000001E-4</v>
      </c>
      <c r="H205">
        <f t="shared" si="182"/>
        <v>6.4923190000000002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1.7510800000000002E-4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6.9040000000000003E-6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6.9840000000000012E-6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1.7713199999999998E-4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1.7917200000000001E-4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4.7630950000000007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6.7327499999999992E-6</v>
      </c>
      <c r="M216">
        <f>AI46+AE46+AA46+W46</f>
        <v>20.458946000000001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6.8340000000000001E-6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5.2346729999999999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1.7460599999999997E-4</v>
      </c>
      <c r="H218">
        <f t="shared" si="199"/>
        <v>8.5350160000000006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1.76124E-4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6.9600000000000003E-6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7.0140000000000009E-6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1.7919600000000001E-4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1.8231600000000002E-4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2.2444829999999998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2.1518499999999998E-4</v>
      </c>
      <c r="M229">
        <f>I66+E66</f>
        <v>10.198551999999999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2.1516999999999999E-4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2.631723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7.7091499999999995E-4</v>
      </c>
      <c r="H231">
        <f t="shared" si="217"/>
        <v>3.8059320000000003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7.7253E-4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2.1514E-4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2.1510999999999996E-4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7.7576000000000012E-4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7.7898999999999991E-4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3.2863500000000005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2.1519100000000002E-4</v>
      </c>
      <c r="M242">
        <f>M66+I66+E66</f>
        <v>15.618209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2.15224E-4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3.8965019999999999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7.7253500000000008E-4</v>
      </c>
      <c r="H244">
        <f t="shared" si="235"/>
        <v>5.7435500000000008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7.7578E-4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2.1541599999999999E-4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2.1577600000000002E-4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7.8229999999999999E-4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7.8886000000000006E-4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4.3610160000000002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2.1521781249999998E-4</v>
      </c>
      <c r="M255">
        <f>Q66+M66+I66+E66</f>
        <v>20.512415999999998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2.1536050000000001E-4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5.156371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7.7416003749999993E-4</v>
      </c>
      <c r="H257">
        <f t="shared" si="253"/>
        <v>7.5545899999999993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7.7905029999999988E-4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2.1601599999999997E-4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2.171575E-4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7.8892239999999998E-4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7.9891810000000006E-4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263"/>
  <sheetViews>
    <sheetView topLeftCell="A15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B1" s="36"/>
      <c r="C1" s="36"/>
      <c r="D1" s="36"/>
      <c r="E1" s="36"/>
      <c r="F1" s="36"/>
      <c r="G1" s="36"/>
      <c r="H1" s="36" t="s">
        <v>0</v>
      </c>
      <c r="I1" s="36" t="s">
        <v>1</v>
      </c>
      <c r="J1" s="36" t="s">
        <v>2</v>
      </c>
      <c r="K1" s="36" t="s">
        <v>3</v>
      </c>
      <c r="L1" s="36" t="s">
        <v>4</v>
      </c>
      <c r="M1" s="36" t="s">
        <v>5</v>
      </c>
    </row>
    <row r="2" spans="1:35" x14ac:dyDescent="0.25">
      <c r="B2" s="36"/>
      <c r="C2" s="36"/>
      <c r="D2" s="36"/>
      <c r="E2" s="36"/>
      <c r="F2" s="36"/>
      <c r="G2" s="36"/>
      <c r="H2" s="36">
        <v>0.05</v>
      </c>
      <c r="I2" s="36">
        <v>0.95</v>
      </c>
      <c r="J2" s="36">
        <v>0.05</v>
      </c>
      <c r="K2" s="36">
        <v>0.95</v>
      </c>
      <c r="L2" s="36">
        <v>0.05</v>
      </c>
      <c r="M2" s="36">
        <v>0.95</v>
      </c>
    </row>
    <row r="3" spans="1:35" x14ac:dyDescent="0.25">
      <c r="B3" s="36"/>
      <c r="C3" s="36"/>
      <c r="D3" s="36"/>
      <c r="E3" s="36"/>
      <c r="F3" s="36"/>
      <c r="G3" s="36"/>
      <c r="H3" s="36">
        <v>0.1</v>
      </c>
      <c r="I3" s="36">
        <v>0.9</v>
      </c>
      <c r="J3" s="36">
        <v>0.1</v>
      </c>
      <c r="K3" s="36">
        <v>0.9</v>
      </c>
      <c r="L3" s="36">
        <v>0.1</v>
      </c>
      <c r="M3" s="36">
        <v>0.9</v>
      </c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</row>
    <row r="4" spans="1:35" x14ac:dyDescent="0.25">
      <c r="B4" s="36"/>
      <c r="C4" s="36"/>
      <c r="D4" s="36"/>
      <c r="E4" s="36"/>
      <c r="F4" s="36"/>
      <c r="G4" s="36"/>
      <c r="H4" s="36">
        <v>0.2</v>
      </c>
      <c r="I4" s="36">
        <v>0.8</v>
      </c>
      <c r="J4" s="36">
        <v>0.2</v>
      </c>
      <c r="K4" s="36">
        <v>0.8</v>
      </c>
      <c r="L4" s="36">
        <v>0.2</v>
      </c>
      <c r="M4" s="36">
        <v>0.8</v>
      </c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</row>
    <row r="5" spans="1:35" x14ac:dyDescent="0.25">
      <c r="B5" s="36"/>
      <c r="C5" s="36"/>
      <c r="D5" s="36"/>
      <c r="E5" s="36"/>
      <c r="F5" s="36"/>
      <c r="G5" s="36"/>
      <c r="H5" s="36">
        <v>0.3</v>
      </c>
      <c r="I5" s="36">
        <v>0.7</v>
      </c>
      <c r="J5" s="36">
        <v>0.3</v>
      </c>
      <c r="K5" s="36">
        <v>0.7</v>
      </c>
      <c r="L5" s="36">
        <v>0.3</v>
      </c>
      <c r="M5" s="36">
        <v>0.7</v>
      </c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</row>
    <row r="6" spans="1:35" x14ac:dyDescent="0.25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</row>
    <row r="7" spans="1:35" x14ac:dyDescent="0.25">
      <c r="A7" s="1" t="s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S7" s="1" t="s">
        <v>7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106</v>
      </c>
      <c r="C9" s="74"/>
      <c r="D9" s="74"/>
      <c r="E9" s="74"/>
      <c r="F9" s="74" t="s">
        <v>107</v>
      </c>
      <c r="G9" s="74"/>
      <c r="H9" s="74"/>
      <c r="I9" s="74"/>
      <c r="J9" s="74" t="s">
        <v>108</v>
      </c>
      <c r="K9" s="74"/>
      <c r="L9" s="74"/>
      <c r="M9" s="74"/>
      <c r="N9" s="73" t="s">
        <v>109</v>
      </c>
      <c r="O9" s="73"/>
      <c r="P9" s="73"/>
      <c r="Q9" s="73"/>
      <c r="S9" s="63" t="s">
        <v>12</v>
      </c>
      <c r="T9" s="74" t="s">
        <v>106</v>
      </c>
      <c r="U9" s="74"/>
      <c r="V9" s="74"/>
      <c r="W9" s="74"/>
      <c r="X9" s="74" t="s">
        <v>107</v>
      </c>
      <c r="Y9" s="74"/>
      <c r="Z9" s="74"/>
      <c r="AA9" s="74"/>
      <c r="AB9" s="74" t="s">
        <v>108</v>
      </c>
      <c r="AC9" s="74"/>
      <c r="AD9" s="74"/>
      <c r="AE9" s="74"/>
      <c r="AF9" s="73" t="s">
        <v>109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1.296886</v>
      </c>
      <c r="F11" s="36" t="s">
        <v>20</v>
      </c>
      <c r="G11" s="38">
        <v>0</v>
      </c>
      <c r="H11" s="38">
        <v>2.5999999999999999E-3</v>
      </c>
      <c r="I11" s="38">
        <v>0.98156100000000002</v>
      </c>
      <c r="J11" s="36" t="s">
        <v>20</v>
      </c>
      <c r="K11" s="38">
        <v>0</v>
      </c>
      <c r="L11" s="38">
        <v>2.5999999999999999E-3</v>
      </c>
      <c r="M11" s="38">
        <v>1.11229</v>
      </c>
      <c r="N11" s="32" t="s">
        <v>20</v>
      </c>
      <c r="O11" s="45">
        <v>0</v>
      </c>
      <c r="P11" s="45">
        <v>2.5999999999999999E-3</v>
      </c>
      <c r="Q11" s="32">
        <v>1.1295280000000001</v>
      </c>
      <c r="S11" s="63"/>
      <c r="T11" s="36" t="s">
        <v>20</v>
      </c>
      <c r="U11" s="38">
        <v>0</v>
      </c>
      <c r="V11" s="38">
        <v>2.5999999999999999E-3</v>
      </c>
      <c r="W11" s="38">
        <v>0.98683399999999999</v>
      </c>
      <c r="X11" s="36" t="s">
        <v>20</v>
      </c>
      <c r="Y11" s="38">
        <v>0</v>
      </c>
      <c r="Z11" s="38">
        <v>2.5999999999999999E-3</v>
      </c>
      <c r="AA11" s="38">
        <v>1.122511</v>
      </c>
      <c r="AB11" s="36" t="s">
        <v>20</v>
      </c>
      <c r="AC11" s="38">
        <v>0</v>
      </c>
      <c r="AD11" s="38">
        <v>2.5999999999999999E-3</v>
      </c>
      <c r="AE11" s="38">
        <v>1.123448</v>
      </c>
      <c r="AF11" s="32" t="s">
        <v>20</v>
      </c>
      <c r="AG11" s="45">
        <v>0</v>
      </c>
      <c r="AH11" s="45">
        <v>2.5999999999999999E-3</v>
      </c>
      <c r="AI11" s="32">
        <v>1.101842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1.346795</v>
      </c>
      <c r="F12" s="36" t="s">
        <v>21</v>
      </c>
      <c r="G12" s="38">
        <v>0</v>
      </c>
      <c r="H12" s="38">
        <v>1.579E-5</v>
      </c>
      <c r="I12" s="38">
        <v>1.362452</v>
      </c>
      <c r="J12" s="36" t="s">
        <v>21</v>
      </c>
      <c r="K12" s="38">
        <v>0</v>
      </c>
      <c r="L12" s="38">
        <v>1.579E-5</v>
      </c>
      <c r="M12" s="38">
        <v>1.388469</v>
      </c>
      <c r="N12" s="32" t="s">
        <v>21</v>
      </c>
      <c r="O12" s="45">
        <v>0</v>
      </c>
      <c r="P12" s="45">
        <v>1.579E-5</v>
      </c>
      <c r="Q12" s="32">
        <v>1.3880189999999999</v>
      </c>
      <c r="S12" s="63"/>
      <c r="T12" s="36" t="s">
        <v>21</v>
      </c>
      <c r="U12" s="38">
        <v>0</v>
      </c>
      <c r="V12" s="38">
        <v>6.4850000000000004E-5</v>
      </c>
      <c r="W12" s="38">
        <v>1.3658360000000001</v>
      </c>
      <c r="X12" s="36" t="s">
        <v>21</v>
      </c>
      <c r="Y12" s="38">
        <v>0</v>
      </c>
      <c r="Z12" s="38">
        <v>6.4850000000000004E-5</v>
      </c>
      <c r="AA12" s="38">
        <v>1.3551519999999999</v>
      </c>
      <c r="AB12" s="36" t="s">
        <v>21</v>
      </c>
      <c r="AC12" s="38">
        <v>0</v>
      </c>
      <c r="AD12" s="38">
        <v>6.4850000000000004E-5</v>
      </c>
      <c r="AE12" s="38">
        <v>1.3461449999999999</v>
      </c>
      <c r="AF12" s="32" t="s">
        <v>21</v>
      </c>
      <c r="AG12" s="45">
        <v>0</v>
      </c>
      <c r="AH12" s="45">
        <v>6.4850000000000004E-5</v>
      </c>
      <c r="AI12" s="32">
        <v>1.33039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2.7050239999999999</v>
      </c>
      <c r="F13" s="36" t="s">
        <v>22</v>
      </c>
      <c r="G13" s="38">
        <v>0</v>
      </c>
      <c r="H13" s="38">
        <v>2.2249999999999999E-7</v>
      </c>
      <c r="I13" s="38">
        <v>2.7014100000000001</v>
      </c>
      <c r="J13" s="36" t="s">
        <v>22</v>
      </c>
      <c r="K13" s="38">
        <v>0</v>
      </c>
      <c r="L13" s="38">
        <v>2.5629999999999999E-7</v>
      </c>
      <c r="M13" s="38">
        <v>2.7372709999999998</v>
      </c>
      <c r="N13" s="32" t="s">
        <v>22</v>
      </c>
      <c r="O13" s="45">
        <v>0</v>
      </c>
      <c r="P13" s="45">
        <v>2.9260000000000001E-7</v>
      </c>
      <c r="Q13" s="32">
        <v>2.6914570000000002</v>
      </c>
      <c r="S13" s="63"/>
      <c r="T13" s="36" t="s">
        <v>22</v>
      </c>
      <c r="U13" s="38">
        <v>0</v>
      </c>
      <c r="V13" s="38">
        <v>4.8799999999999999E-6</v>
      </c>
      <c r="W13" s="38">
        <v>2.556219</v>
      </c>
      <c r="X13" s="36" t="s">
        <v>22</v>
      </c>
      <c r="Y13" s="38">
        <v>0</v>
      </c>
      <c r="Z13" s="38">
        <v>4.8799999999999999E-6</v>
      </c>
      <c r="AA13" s="38">
        <v>2.6999019999999998</v>
      </c>
      <c r="AB13" s="36" t="s">
        <v>22</v>
      </c>
      <c r="AC13" s="38">
        <v>0</v>
      </c>
      <c r="AD13" s="38">
        <v>4.8799999999999999E-6</v>
      </c>
      <c r="AE13" s="38">
        <v>2.6795680000000002</v>
      </c>
      <c r="AF13" s="32" t="s">
        <v>22</v>
      </c>
      <c r="AG13" s="45">
        <v>0</v>
      </c>
      <c r="AH13" s="45">
        <v>4.8799999999999999E-6</v>
      </c>
      <c r="AI13" s="32">
        <v>2.6088749999999998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8"/>
      <c r="O14" s="48"/>
      <c r="P14" s="48"/>
      <c r="Q14" s="48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2"/>
      <c r="AG14" s="32"/>
      <c r="AH14" s="32"/>
      <c r="AI14" s="32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8"/>
      <c r="O15" s="48"/>
      <c r="P15" s="48"/>
      <c r="Q15" s="48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8"/>
      <c r="AG15" s="48"/>
      <c r="AH15" s="48"/>
      <c r="AI15" s="48"/>
    </row>
    <row r="16" spans="1:35" x14ac:dyDescent="0.25">
      <c r="A16" s="64" t="s">
        <v>23</v>
      </c>
      <c r="B16" s="80" t="s">
        <v>106</v>
      </c>
      <c r="C16" s="80"/>
      <c r="D16" s="80"/>
      <c r="E16" s="80"/>
      <c r="F16" s="80" t="s">
        <v>107</v>
      </c>
      <c r="G16" s="80"/>
      <c r="H16" s="80"/>
      <c r="I16" s="80"/>
      <c r="J16" s="80" t="s">
        <v>108</v>
      </c>
      <c r="K16" s="80"/>
      <c r="L16" s="80"/>
      <c r="M16" s="80"/>
      <c r="N16" s="78" t="s">
        <v>109</v>
      </c>
      <c r="O16" s="78"/>
      <c r="P16" s="78"/>
      <c r="Q16" s="78"/>
      <c r="S16" s="64" t="s">
        <v>23</v>
      </c>
      <c r="T16" s="80" t="s">
        <v>106</v>
      </c>
      <c r="U16" s="80"/>
      <c r="V16" s="80"/>
      <c r="W16" s="80"/>
      <c r="X16" s="80" t="s">
        <v>107</v>
      </c>
      <c r="Y16" s="80"/>
      <c r="Z16" s="80"/>
      <c r="AA16" s="80"/>
      <c r="AB16" s="80" t="s">
        <v>108</v>
      </c>
      <c r="AC16" s="80"/>
      <c r="AD16" s="80"/>
      <c r="AE16" s="80"/>
      <c r="AF16" s="78" t="s">
        <v>109</v>
      </c>
      <c r="AG16" s="78"/>
      <c r="AH16" s="78"/>
      <c r="AI16" s="78"/>
    </row>
    <row r="17" spans="1:35" x14ac:dyDescent="0.25">
      <c r="A17" s="64"/>
      <c r="B17" s="47"/>
      <c r="C17" s="47" t="s">
        <v>17</v>
      </c>
      <c r="D17" s="47" t="s">
        <v>18</v>
      </c>
      <c r="E17" s="47" t="s">
        <v>19</v>
      </c>
      <c r="F17" s="47"/>
      <c r="G17" s="47" t="s">
        <v>17</v>
      </c>
      <c r="H17" s="47" t="s">
        <v>18</v>
      </c>
      <c r="I17" s="47" t="s">
        <v>19</v>
      </c>
      <c r="J17" s="47"/>
      <c r="K17" s="47" t="s">
        <v>17</v>
      </c>
      <c r="L17" s="47" t="s">
        <v>18</v>
      </c>
      <c r="M17" s="47" t="s">
        <v>19</v>
      </c>
      <c r="N17" s="48"/>
      <c r="O17" s="48" t="s">
        <v>17</v>
      </c>
      <c r="P17" s="48" t="s">
        <v>18</v>
      </c>
      <c r="Q17" s="48" t="s">
        <v>19</v>
      </c>
      <c r="S17" s="64"/>
      <c r="T17" s="47"/>
      <c r="U17" s="47" t="s">
        <v>17</v>
      </c>
      <c r="V17" s="47" t="s">
        <v>18</v>
      </c>
      <c r="W17" s="47" t="s">
        <v>19</v>
      </c>
      <c r="X17" s="47"/>
      <c r="Y17" s="47" t="s">
        <v>17</v>
      </c>
      <c r="Z17" s="47" t="s">
        <v>18</v>
      </c>
      <c r="AA17" s="47" t="s">
        <v>19</v>
      </c>
      <c r="AB17" s="47"/>
      <c r="AC17" s="47" t="s">
        <v>17</v>
      </c>
      <c r="AD17" s="47" t="s">
        <v>18</v>
      </c>
      <c r="AE17" s="47" t="s">
        <v>19</v>
      </c>
      <c r="AF17" s="48"/>
      <c r="AG17" s="48" t="s">
        <v>17</v>
      </c>
      <c r="AH17" s="48" t="s">
        <v>18</v>
      </c>
      <c r="AI17" s="48" t="s">
        <v>19</v>
      </c>
    </row>
    <row r="18" spans="1:35" x14ac:dyDescent="0.25">
      <c r="A18" s="64"/>
      <c r="B18" s="47" t="s">
        <v>20</v>
      </c>
      <c r="C18" s="47">
        <v>1.2999999999999999E-3</v>
      </c>
      <c r="D18" s="47">
        <v>2.0199999999999999E-2</v>
      </c>
      <c r="E18" s="47">
        <v>30.079193</v>
      </c>
      <c r="F18" s="47" t="s">
        <v>20</v>
      </c>
      <c r="G18" s="47">
        <v>2.5999999999999999E-3</v>
      </c>
      <c r="H18" s="47">
        <v>2.1499999999999998E-2</v>
      </c>
      <c r="I18" s="47">
        <v>34.510630999999997</v>
      </c>
      <c r="J18" s="47" t="s">
        <v>20</v>
      </c>
      <c r="K18" s="47">
        <v>2.5999999999999999E-3</v>
      </c>
      <c r="L18" s="47">
        <v>2.2700000000000001E-2</v>
      </c>
      <c r="M18" s="47">
        <v>28.601323000000001</v>
      </c>
      <c r="N18" s="48" t="s">
        <v>20</v>
      </c>
      <c r="O18" s="48">
        <v>2.5999999999999999E-3</v>
      </c>
      <c r="P18" s="48">
        <v>2.3900000000000001E-2</v>
      </c>
      <c r="Q18" s="48">
        <v>28.720002000000001</v>
      </c>
      <c r="S18" s="64"/>
      <c r="T18" s="47" t="s">
        <v>20</v>
      </c>
      <c r="U18" s="47">
        <v>1.2999999999999999E-3</v>
      </c>
      <c r="V18" s="47">
        <v>2.0199999999999999E-2</v>
      </c>
      <c r="W18" s="47">
        <v>28.892620000000001</v>
      </c>
      <c r="X18" s="47" t="s">
        <v>20</v>
      </c>
      <c r="Y18" s="47">
        <v>2.5999999999999999E-3</v>
      </c>
      <c r="Z18" s="47">
        <v>2.1499999999999998E-2</v>
      </c>
      <c r="AA18" s="47">
        <v>32.570383</v>
      </c>
      <c r="AB18" s="47" t="s">
        <v>20</v>
      </c>
      <c r="AC18" s="47">
        <v>2.5999999999999999E-3</v>
      </c>
      <c r="AD18" s="47">
        <v>2.2700000000000001E-2</v>
      </c>
      <c r="AE18" s="47">
        <v>33.057918000000001</v>
      </c>
      <c r="AF18" s="48" t="s">
        <v>20</v>
      </c>
      <c r="AG18" s="48">
        <v>2.5999999999999999E-3</v>
      </c>
      <c r="AH18" s="48">
        <v>2.3900000000000001E-2</v>
      </c>
      <c r="AI18" s="48">
        <v>30.236464999999999</v>
      </c>
    </row>
    <row r="19" spans="1:35" x14ac:dyDescent="0.25">
      <c r="A19" s="64"/>
      <c r="B19" s="47" t="s">
        <v>21</v>
      </c>
      <c r="C19" s="47">
        <v>1.9699999999999999E-2</v>
      </c>
      <c r="D19" s="47">
        <v>2.0199999999999999E-2</v>
      </c>
      <c r="E19" s="47">
        <v>82.092314999999999</v>
      </c>
      <c r="F19" s="47" t="s">
        <v>21</v>
      </c>
      <c r="G19" s="47">
        <v>2.0899999999999998E-2</v>
      </c>
      <c r="H19" s="47">
        <v>2.1299999999999999E-2</v>
      </c>
      <c r="I19" s="47">
        <v>84.700119000000001</v>
      </c>
      <c r="J19" s="47" t="s">
        <v>21</v>
      </c>
      <c r="K19" s="47">
        <v>2.1999999999999999E-2</v>
      </c>
      <c r="L19" s="47">
        <v>2.2499999999999999E-2</v>
      </c>
      <c r="M19" s="47">
        <v>77.806233000000006</v>
      </c>
      <c r="N19" s="48" t="s">
        <v>21</v>
      </c>
      <c r="O19" s="48">
        <v>2.3199999999999998E-2</v>
      </c>
      <c r="P19" s="48">
        <v>2.3699999999999999E-2</v>
      </c>
      <c r="Q19" s="48">
        <v>76.667008999999993</v>
      </c>
      <c r="S19" s="64"/>
      <c r="T19" s="47" t="s">
        <v>21</v>
      </c>
      <c r="U19" s="47">
        <v>1.77E-2</v>
      </c>
      <c r="V19" s="47">
        <v>1.9900000000000001E-2</v>
      </c>
      <c r="W19" s="47">
        <v>79.589035999999993</v>
      </c>
      <c r="X19" s="47" t="s">
        <v>21</v>
      </c>
      <c r="Y19" s="47">
        <v>1.8700000000000001E-2</v>
      </c>
      <c r="Z19" s="47">
        <v>2.0899999999999998E-2</v>
      </c>
      <c r="AA19" s="47">
        <v>81.277517000000003</v>
      </c>
      <c r="AB19" s="47" t="s">
        <v>21</v>
      </c>
      <c r="AC19" s="47">
        <v>1.9699999999999999E-2</v>
      </c>
      <c r="AD19" s="47">
        <v>2.2100000000000002E-2</v>
      </c>
      <c r="AE19" s="47">
        <v>79.607797000000005</v>
      </c>
      <c r="AF19" s="48" t="s">
        <v>21</v>
      </c>
      <c r="AG19" s="48">
        <v>2.07E-2</v>
      </c>
      <c r="AH19" s="48">
        <v>2.3300000000000001E-2</v>
      </c>
      <c r="AI19" s="48">
        <v>77.369028</v>
      </c>
    </row>
    <row r="20" spans="1:35" x14ac:dyDescent="0.25">
      <c r="A20" s="64"/>
      <c r="B20" s="47" t="s">
        <v>22</v>
      </c>
      <c r="C20" s="47">
        <v>1.9699999999999999E-2</v>
      </c>
      <c r="D20" s="47">
        <v>1.9800000000000002E-2</v>
      </c>
      <c r="E20" s="47">
        <v>543.00650800000005</v>
      </c>
      <c r="F20" s="47" t="s">
        <v>22</v>
      </c>
      <c r="G20" s="47">
        <v>2.0899999999999998E-2</v>
      </c>
      <c r="H20" s="47">
        <v>2.0899999999999998E-2</v>
      </c>
      <c r="I20" s="47">
        <v>380.05642999999998</v>
      </c>
      <c r="J20" s="47" t="s">
        <v>22</v>
      </c>
      <c r="K20" s="47">
        <v>2.1999999999999999E-2</v>
      </c>
      <c r="L20" s="47">
        <v>2.2100000000000002E-2</v>
      </c>
      <c r="M20" s="47">
        <v>335.71965999999998</v>
      </c>
      <c r="N20" s="48" t="s">
        <v>22</v>
      </c>
      <c r="O20" s="48">
        <v>2.3199999999999998E-2</v>
      </c>
      <c r="P20" s="48">
        <v>2.3199999999999998E-2</v>
      </c>
      <c r="Q20" s="48">
        <v>378.594853</v>
      </c>
      <c r="S20" s="64"/>
      <c r="T20" s="47" t="s">
        <v>22</v>
      </c>
      <c r="U20" s="47">
        <v>1.7899999999999999E-2</v>
      </c>
      <c r="V20" s="47">
        <v>1.84E-2</v>
      </c>
      <c r="W20" s="47">
        <v>401.51507199999998</v>
      </c>
      <c r="X20" s="47" t="s">
        <v>22</v>
      </c>
      <c r="Y20" s="47">
        <v>1.89E-2</v>
      </c>
      <c r="Z20" s="47">
        <v>1.9400000000000001E-2</v>
      </c>
      <c r="AA20" s="47">
        <v>379.953823</v>
      </c>
      <c r="AB20" s="47" t="s">
        <v>22</v>
      </c>
      <c r="AC20" s="47">
        <v>1.9900000000000001E-2</v>
      </c>
      <c r="AD20" s="47">
        <v>2.0500000000000001E-2</v>
      </c>
      <c r="AE20" s="47">
        <v>520.54528300000004</v>
      </c>
      <c r="AF20" s="48" t="s">
        <v>22</v>
      </c>
      <c r="AG20" s="48">
        <v>2.0899999999999998E-2</v>
      </c>
      <c r="AH20" s="48">
        <v>2.1499999999999998E-2</v>
      </c>
      <c r="AI20" s="48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8"/>
      <c r="O21" s="48"/>
      <c r="P21" s="48"/>
      <c r="Q21" s="48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8"/>
      <c r="AG21" s="48"/>
      <c r="AH21" s="48"/>
      <c r="AI21" s="48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8"/>
      <c r="O22" s="48"/>
      <c r="P22" s="48"/>
      <c r="Q22" s="48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8"/>
      <c r="AG22" s="48"/>
      <c r="AH22" s="48"/>
      <c r="AI22" s="48"/>
    </row>
    <row r="23" spans="1:35" x14ac:dyDescent="0.25">
      <c r="A23" s="65" t="s">
        <v>24</v>
      </c>
      <c r="B23" s="74" t="s">
        <v>106</v>
      </c>
      <c r="C23" s="74"/>
      <c r="D23" s="74"/>
      <c r="E23" s="74"/>
      <c r="F23" s="74" t="s">
        <v>107</v>
      </c>
      <c r="G23" s="74"/>
      <c r="H23" s="74"/>
      <c r="I23" s="74"/>
      <c r="J23" s="74" t="s">
        <v>108</v>
      </c>
      <c r="K23" s="74"/>
      <c r="L23" s="74"/>
      <c r="M23" s="74"/>
      <c r="N23" s="73" t="s">
        <v>109</v>
      </c>
      <c r="O23" s="73"/>
      <c r="P23" s="73"/>
      <c r="Q23" s="73"/>
      <c r="S23" s="65" t="s">
        <v>24</v>
      </c>
      <c r="T23" s="74" t="s">
        <v>106</v>
      </c>
      <c r="U23" s="74"/>
      <c r="V23" s="74"/>
      <c r="W23" s="74"/>
      <c r="X23" s="74" t="s">
        <v>107</v>
      </c>
      <c r="Y23" s="74"/>
      <c r="Z23" s="74"/>
      <c r="AA23" s="74"/>
      <c r="AB23" s="74" t="s">
        <v>108</v>
      </c>
      <c r="AC23" s="74"/>
      <c r="AD23" s="74"/>
      <c r="AE23" s="74"/>
      <c r="AF23" s="73" t="s">
        <v>109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5.312532</v>
      </c>
      <c r="F25" s="39">
        <v>0</v>
      </c>
      <c r="G25" s="39"/>
      <c r="H25" s="39"/>
      <c r="I25" s="38">
        <v>5.2499120000000001</v>
      </c>
      <c r="J25" s="36">
        <v>0</v>
      </c>
      <c r="K25" s="39"/>
      <c r="L25" s="39"/>
      <c r="M25" s="38">
        <v>5.1494090000000003</v>
      </c>
      <c r="N25" s="33">
        <v>0</v>
      </c>
      <c r="O25" s="33"/>
      <c r="P25" s="33"/>
      <c r="Q25" s="32">
        <v>5.5323250000000002</v>
      </c>
      <c r="S25" s="65"/>
      <c r="T25" s="39">
        <v>0</v>
      </c>
      <c r="U25" s="39"/>
      <c r="V25" s="39"/>
      <c r="W25" s="38">
        <v>5.200437</v>
      </c>
      <c r="X25" s="39">
        <v>0</v>
      </c>
      <c r="Y25" s="39"/>
      <c r="Z25" s="39"/>
      <c r="AA25" s="38">
        <v>5.1357390000000001</v>
      </c>
      <c r="AB25" s="39">
        <v>0</v>
      </c>
      <c r="AC25" s="39"/>
      <c r="AD25" s="39"/>
      <c r="AE25" s="38">
        <v>5.1587870000000002</v>
      </c>
      <c r="AF25" s="33">
        <v>0</v>
      </c>
      <c r="AG25" s="33"/>
      <c r="AH25" s="33"/>
      <c r="AI25" s="32">
        <v>5.3731200000000001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8"/>
      <c r="O26" s="48"/>
      <c r="P26" s="48"/>
      <c r="Q26" s="48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8"/>
      <c r="AG26" s="48"/>
      <c r="AH26" s="48"/>
      <c r="AI26" s="48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2"/>
      <c r="O27" s="52"/>
      <c r="P27" s="52"/>
      <c r="Q27" s="52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8"/>
      <c r="AG27" s="48"/>
      <c r="AH27" s="48"/>
      <c r="AI27" s="48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8"/>
      <c r="O28" s="48"/>
      <c r="P28" s="48"/>
      <c r="Q28" s="48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8"/>
      <c r="AG28" s="48"/>
      <c r="AH28" s="48"/>
      <c r="AI28" s="48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106</v>
      </c>
      <c r="C30" s="74"/>
      <c r="D30" s="74"/>
      <c r="E30" s="74"/>
      <c r="F30" s="74" t="s">
        <v>107</v>
      </c>
      <c r="G30" s="74"/>
      <c r="H30" s="74"/>
      <c r="I30" s="74"/>
      <c r="J30" s="74" t="s">
        <v>108</v>
      </c>
      <c r="K30" s="74"/>
      <c r="L30" s="74"/>
      <c r="M30" s="74"/>
      <c r="N30" s="73" t="s">
        <v>109</v>
      </c>
      <c r="O30" s="73"/>
      <c r="P30" s="73"/>
      <c r="Q30" s="73"/>
      <c r="S30" s="63" t="s">
        <v>12</v>
      </c>
      <c r="T30" s="74" t="s">
        <v>106</v>
      </c>
      <c r="U30" s="74"/>
      <c r="V30" s="74"/>
      <c r="W30" s="74"/>
      <c r="X30" s="74" t="s">
        <v>107</v>
      </c>
      <c r="Y30" s="74"/>
      <c r="Z30" s="74"/>
      <c r="AA30" s="74"/>
      <c r="AB30" s="74" t="s">
        <v>108</v>
      </c>
      <c r="AC30" s="74"/>
      <c r="AD30" s="74"/>
      <c r="AE30" s="74"/>
      <c r="AF30" s="73" t="s">
        <v>109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1.099734</v>
      </c>
      <c r="F32" s="36" t="s">
        <v>20</v>
      </c>
      <c r="G32" s="38">
        <v>0</v>
      </c>
      <c r="H32" s="38">
        <v>2.5999999999999999E-3</v>
      </c>
      <c r="I32" s="38">
        <v>1.1068610000000001</v>
      </c>
      <c r="J32" s="36" t="s">
        <v>20</v>
      </c>
      <c r="K32" s="38">
        <v>0</v>
      </c>
      <c r="L32" s="38">
        <v>2.5999999999999999E-3</v>
      </c>
      <c r="M32" s="38">
        <v>1.1029990000000001</v>
      </c>
      <c r="N32" s="32" t="s">
        <v>20</v>
      </c>
      <c r="O32" s="45">
        <v>0</v>
      </c>
      <c r="P32" s="45">
        <v>2.5999999999999999E-3</v>
      </c>
      <c r="Q32" s="32">
        <v>1.550802</v>
      </c>
      <c r="S32" s="63"/>
      <c r="T32" s="36" t="s">
        <v>20</v>
      </c>
      <c r="U32" s="38">
        <v>0</v>
      </c>
      <c r="V32" s="38">
        <v>2.5999999999999999E-3</v>
      </c>
      <c r="W32" s="38">
        <v>1.1050549999999999</v>
      </c>
      <c r="X32" s="36" t="s">
        <v>20</v>
      </c>
      <c r="Y32" s="38">
        <v>0</v>
      </c>
      <c r="Z32" s="38">
        <v>2.5999999999999999E-3</v>
      </c>
      <c r="AA32" s="38">
        <v>1.0484849999999999</v>
      </c>
      <c r="AB32" s="36" t="s">
        <v>20</v>
      </c>
      <c r="AC32" s="38">
        <v>0</v>
      </c>
      <c r="AD32" s="38">
        <v>2.5999999999999999E-3</v>
      </c>
      <c r="AE32" s="38">
        <v>1.1102479999999999</v>
      </c>
      <c r="AF32" s="32" t="s">
        <v>20</v>
      </c>
      <c r="AG32" s="45">
        <v>0</v>
      </c>
      <c r="AH32" s="45">
        <v>2.5999999999999999E-3</v>
      </c>
      <c r="AI32" s="32">
        <v>1.0878220000000001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1.341199</v>
      </c>
      <c r="F33" s="36" t="s">
        <v>21</v>
      </c>
      <c r="G33" s="38">
        <v>0</v>
      </c>
      <c r="H33" s="38">
        <v>1.964E-4</v>
      </c>
      <c r="I33" s="38">
        <v>1.3129630000000001</v>
      </c>
      <c r="J33" s="36" t="s">
        <v>21</v>
      </c>
      <c r="K33" s="38">
        <v>0</v>
      </c>
      <c r="L33" s="38">
        <v>1.964E-4</v>
      </c>
      <c r="M33" s="38">
        <v>1.352705</v>
      </c>
      <c r="N33" s="32" t="s">
        <v>21</v>
      </c>
      <c r="O33" s="45">
        <v>0</v>
      </c>
      <c r="P33" s="45">
        <v>1.964E-4</v>
      </c>
      <c r="Q33" s="32">
        <v>1.2854429999999999</v>
      </c>
      <c r="S33" s="63"/>
      <c r="T33" s="36" t="s">
        <v>21</v>
      </c>
      <c r="U33" s="38">
        <v>0</v>
      </c>
      <c r="V33" s="38">
        <v>5.0279999999999997E-4</v>
      </c>
      <c r="W33" s="38">
        <v>1.2957160000000001</v>
      </c>
      <c r="X33" s="36" t="s">
        <v>21</v>
      </c>
      <c r="Y33" s="38">
        <v>0</v>
      </c>
      <c r="Z33" s="38">
        <v>5.0279999999999997E-4</v>
      </c>
      <c r="AA33" s="38">
        <v>1.310389</v>
      </c>
      <c r="AB33" s="36" t="s">
        <v>21</v>
      </c>
      <c r="AC33" s="38">
        <v>0</v>
      </c>
      <c r="AD33" s="38">
        <v>5.0279999999999997E-4</v>
      </c>
      <c r="AE33" s="38">
        <v>1.299145</v>
      </c>
      <c r="AF33" s="32" t="s">
        <v>21</v>
      </c>
      <c r="AG33" s="45">
        <v>0</v>
      </c>
      <c r="AH33" s="45">
        <v>5.0279999999999997E-4</v>
      </c>
      <c r="AI33" s="32">
        <v>1.292151</v>
      </c>
    </row>
    <row r="34" spans="1:35" x14ac:dyDescent="0.25">
      <c r="A34" s="63"/>
      <c r="B34" s="36" t="s">
        <v>22</v>
      </c>
      <c r="C34" s="38">
        <v>0</v>
      </c>
      <c r="D34" s="38">
        <v>3.7410000000000003E-5</v>
      </c>
      <c r="E34" s="38">
        <v>2.509655</v>
      </c>
      <c r="F34" s="36" t="s">
        <v>22</v>
      </c>
      <c r="G34" s="38">
        <v>0</v>
      </c>
      <c r="H34" s="38">
        <v>4.0179999999999998E-5</v>
      </c>
      <c r="I34" s="38">
        <v>2.509128</v>
      </c>
      <c r="J34" s="36" t="s">
        <v>22</v>
      </c>
      <c r="K34" s="38">
        <v>0</v>
      </c>
      <c r="L34" s="38">
        <v>4.0899999999999998E-5</v>
      </c>
      <c r="M34" s="38">
        <v>2.5370080000000002</v>
      </c>
      <c r="N34" s="32" t="s">
        <v>22</v>
      </c>
      <c r="O34" s="45">
        <v>0</v>
      </c>
      <c r="P34" s="45">
        <v>4.0899999999999998E-5</v>
      </c>
      <c r="Q34" s="32">
        <v>2.5993520000000001</v>
      </c>
      <c r="S34" s="63"/>
      <c r="T34" s="36" t="s">
        <v>22</v>
      </c>
      <c r="U34" s="38">
        <v>0</v>
      </c>
      <c r="V34" s="38">
        <v>1.727E-4</v>
      </c>
      <c r="W34" s="38">
        <v>2.2480669999999998</v>
      </c>
      <c r="X34" s="36" t="s">
        <v>22</v>
      </c>
      <c r="Y34" s="38">
        <v>0</v>
      </c>
      <c r="Z34" s="38">
        <v>1.8220000000000001E-4</v>
      </c>
      <c r="AA34" s="38">
        <v>2.3317290000000002</v>
      </c>
      <c r="AB34" s="36" t="s">
        <v>22</v>
      </c>
      <c r="AC34" s="38">
        <v>0</v>
      </c>
      <c r="AD34" s="38">
        <v>1.9239999999999999E-4</v>
      </c>
      <c r="AE34" s="38">
        <v>2.3489840000000002</v>
      </c>
      <c r="AF34" s="32" t="s">
        <v>22</v>
      </c>
      <c r="AG34" s="32">
        <v>0</v>
      </c>
      <c r="AH34" s="32">
        <v>2.0340000000000001E-4</v>
      </c>
      <c r="AI34" s="32">
        <v>2.3671180000000001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8"/>
      <c r="O35" s="48"/>
      <c r="P35" s="48"/>
      <c r="Q35" s="48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8"/>
      <c r="AG35" s="48"/>
      <c r="AH35" s="48"/>
      <c r="AI35" s="48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8"/>
      <c r="O36" s="48"/>
      <c r="P36" s="48"/>
      <c r="Q36" s="48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8"/>
      <c r="AG36" s="48"/>
      <c r="AH36" s="48"/>
      <c r="AI36" s="48"/>
    </row>
    <row r="37" spans="1:35" x14ac:dyDescent="0.25">
      <c r="A37" s="64" t="s">
        <v>23</v>
      </c>
      <c r="B37" s="80" t="s">
        <v>106</v>
      </c>
      <c r="C37" s="80"/>
      <c r="D37" s="80"/>
      <c r="E37" s="80"/>
      <c r="F37" s="80" t="s">
        <v>107</v>
      </c>
      <c r="G37" s="80"/>
      <c r="H37" s="80"/>
      <c r="I37" s="80"/>
      <c r="J37" s="80" t="s">
        <v>108</v>
      </c>
      <c r="K37" s="80"/>
      <c r="L37" s="80"/>
      <c r="M37" s="80"/>
      <c r="N37" s="78" t="s">
        <v>109</v>
      </c>
      <c r="O37" s="78"/>
      <c r="P37" s="78"/>
      <c r="Q37" s="78"/>
      <c r="S37" s="64" t="s">
        <v>23</v>
      </c>
      <c r="T37" s="80" t="s">
        <v>106</v>
      </c>
      <c r="U37" s="80"/>
      <c r="V37" s="80"/>
      <c r="W37" s="80"/>
      <c r="X37" s="80" t="s">
        <v>107</v>
      </c>
      <c r="Y37" s="80"/>
      <c r="Z37" s="80"/>
      <c r="AA37" s="80"/>
      <c r="AB37" s="80" t="s">
        <v>108</v>
      </c>
      <c r="AC37" s="80"/>
      <c r="AD37" s="80"/>
      <c r="AE37" s="80"/>
      <c r="AF37" s="78" t="s">
        <v>109</v>
      </c>
      <c r="AG37" s="78"/>
      <c r="AH37" s="78"/>
      <c r="AI37" s="78"/>
    </row>
    <row r="38" spans="1:35" x14ac:dyDescent="0.25">
      <c r="A38" s="64"/>
      <c r="B38" s="47"/>
      <c r="C38" s="47" t="s">
        <v>17</v>
      </c>
      <c r="D38" s="47" t="s">
        <v>18</v>
      </c>
      <c r="E38" s="47" t="s">
        <v>19</v>
      </c>
      <c r="F38" s="47"/>
      <c r="G38" s="47" t="s">
        <v>17</v>
      </c>
      <c r="H38" s="47" t="s">
        <v>18</v>
      </c>
      <c r="I38" s="47" t="s">
        <v>19</v>
      </c>
      <c r="J38" s="47"/>
      <c r="K38" s="47" t="s">
        <v>17</v>
      </c>
      <c r="L38" s="47" t="s">
        <v>18</v>
      </c>
      <c r="M38" s="47" t="s">
        <v>19</v>
      </c>
      <c r="N38" s="48"/>
      <c r="O38" s="48" t="s">
        <v>17</v>
      </c>
      <c r="P38" s="48" t="s">
        <v>18</v>
      </c>
      <c r="Q38" s="48" t="s">
        <v>19</v>
      </c>
      <c r="S38" s="64"/>
      <c r="T38" s="47"/>
      <c r="U38" s="47" t="s">
        <v>17</v>
      </c>
      <c r="V38" s="47" t="s">
        <v>18</v>
      </c>
      <c r="W38" s="47" t="s">
        <v>19</v>
      </c>
      <c r="X38" s="47"/>
      <c r="Y38" s="47" t="s">
        <v>17</v>
      </c>
      <c r="Z38" s="47" t="s">
        <v>18</v>
      </c>
      <c r="AA38" s="47" t="s">
        <v>19</v>
      </c>
      <c r="AB38" s="47"/>
      <c r="AC38" s="47" t="s">
        <v>17</v>
      </c>
      <c r="AD38" s="47" t="s">
        <v>18</v>
      </c>
      <c r="AE38" s="47" t="s">
        <v>19</v>
      </c>
      <c r="AF38" s="48"/>
      <c r="AG38" s="48" t="s">
        <v>17</v>
      </c>
      <c r="AH38" s="48" t="s">
        <v>18</v>
      </c>
      <c r="AI38" s="48" t="s">
        <v>19</v>
      </c>
    </row>
    <row r="39" spans="1:35" x14ac:dyDescent="0.25">
      <c r="A39" s="64"/>
      <c r="B39" s="47" t="s">
        <v>20</v>
      </c>
      <c r="C39" s="47">
        <v>1.2999999999999999E-3</v>
      </c>
      <c r="D39" s="47">
        <v>2.0199999999999999E-2</v>
      </c>
      <c r="E39" s="47">
        <v>36.553438</v>
      </c>
      <c r="F39" s="47" t="s">
        <v>20</v>
      </c>
      <c r="G39" s="47">
        <v>2.5999999999999999E-3</v>
      </c>
      <c r="H39" s="47">
        <v>2.1499999999999998E-2</v>
      </c>
      <c r="I39" s="47">
        <v>28.815446000000001</v>
      </c>
      <c r="J39" s="47" t="s">
        <v>20</v>
      </c>
      <c r="K39" s="47">
        <v>2.5999999999999999E-3</v>
      </c>
      <c r="L39" s="47">
        <v>2.2700000000000001E-2</v>
      </c>
      <c r="M39" s="47">
        <v>35.726975000000003</v>
      </c>
      <c r="N39" s="48" t="s">
        <v>20</v>
      </c>
      <c r="O39" s="48">
        <v>2.5999999999999999E-3</v>
      </c>
      <c r="P39" s="48">
        <v>2.3900000000000001E-2</v>
      </c>
      <c r="Q39" s="48">
        <v>29.099378999999999</v>
      </c>
      <c r="S39" s="64"/>
      <c r="T39" s="47" t="s">
        <v>20</v>
      </c>
      <c r="U39" s="47">
        <v>1.2999999999999999E-3</v>
      </c>
      <c r="V39" s="47">
        <v>2.0199999999999999E-2</v>
      </c>
      <c r="W39" s="47">
        <v>28.718575000000001</v>
      </c>
      <c r="X39" s="47" t="s">
        <v>20</v>
      </c>
      <c r="Y39" s="47">
        <v>2.5999999999999999E-3</v>
      </c>
      <c r="Z39" s="47">
        <v>2.1499999999999998E-2</v>
      </c>
      <c r="AA39" s="47">
        <v>28.701647000000001</v>
      </c>
      <c r="AB39" s="47" t="s">
        <v>20</v>
      </c>
      <c r="AC39" s="47">
        <v>2.5999999999999999E-3</v>
      </c>
      <c r="AD39" s="47">
        <v>2.2700000000000001E-2</v>
      </c>
      <c r="AE39" s="47">
        <v>28.789135000000002</v>
      </c>
      <c r="AF39" s="48" t="s">
        <v>20</v>
      </c>
      <c r="AG39" s="48">
        <v>2.5999999999999999E-3</v>
      </c>
      <c r="AH39" s="48">
        <v>2.3900000000000001E-2</v>
      </c>
      <c r="AI39" s="48">
        <v>33.677200999999997</v>
      </c>
    </row>
    <row r="40" spans="1:35" x14ac:dyDescent="0.25">
      <c r="A40" s="64"/>
      <c r="B40" s="47" t="s">
        <v>21</v>
      </c>
      <c r="C40" s="47">
        <v>1.17E-2</v>
      </c>
      <c r="D40" s="47">
        <v>1.9099999999999999E-2</v>
      </c>
      <c r="E40" s="47">
        <v>77.832635999999994</v>
      </c>
      <c r="F40" s="47" t="s">
        <v>21</v>
      </c>
      <c r="G40" s="47">
        <v>1.23E-2</v>
      </c>
      <c r="H40" s="47">
        <v>1.9699999999999999E-2</v>
      </c>
      <c r="I40" s="47">
        <v>79.912403999999995</v>
      </c>
      <c r="J40" s="47" t="s">
        <v>21</v>
      </c>
      <c r="K40" s="47">
        <v>1.2800000000000001E-2</v>
      </c>
      <c r="L40" s="47">
        <v>2.0799999999999999E-2</v>
      </c>
      <c r="M40" s="47">
        <v>86.851117000000002</v>
      </c>
      <c r="N40" s="48" t="s">
        <v>21</v>
      </c>
      <c r="O40" s="48">
        <v>1.34E-2</v>
      </c>
      <c r="P40" s="48">
        <v>2.1999999999999999E-2</v>
      </c>
      <c r="Q40" s="48">
        <v>79.884422000000001</v>
      </c>
      <c r="S40" s="64"/>
      <c r="T40" s="47" t="s">
        <v>21</v>
      </c>
      <c r="U40" s="47">
        <v>6.1000000000000004E-3</v>
      </c>
      <c r="V40" s="47">
        <v>1.7000000000000001E-2</v>
      </c>
      <c r="W40" s="47">
        <v>82.519272999999998</v>
      </c>
      <c r="X40" s="47" t="s">
        <v>21</v>
      </c>
      <c r="Y40" s="47">
        <v>6.4999999999999997E-3</v>
      </c>
      <c r="Z40" s="47">
        <v>1.6799999999999999E-2</v>
      </c>
      <c r="AA40" s="47">
        <v>82.628365000000002</v>
      </c>
      <c r="AB40" s="47" t="s">
        <v>21</v>
      </c>
      <c r="AC40" s="47">
        <v>6.8999999999999999E-3</v>
      </c>
      <c r="AD40" s="47">
        <v>1.78E-2</v>
      </c>
      <c r="AE40" s="47">
        <v>82.184139000000002</v>
      </c>
      <c r="AF40" s="48" t="s">
        <v>21</v>
      </c>
      <c r="AG40" s="48">
        <v>7.3000000000000001E-3</v>
      </c>
      <c r="AH40" s="48">
        <v>1.89E-2</v>
      </c>
      <c r="AI40" s="48">
        <v>78.689691999999994</v>
      </c>
    </row>
    <row r="41" spans="1:35" x14ac:dyDescent="0.25">
      <c r="A41" s="64"/>
      <c r="B41" s="47" t="s">
        <v>22</v>
      </c>
      <c r="C41" s="47">
        <v>1.2999999999999999E-2</v>
      </c>
      <c r="D41" s="47">
        <v>1.6299999999999999E-2</v>
      </c>
      <c r="E41" s="47">
        <v>540.35019599999998</v>
      </c>
      <c r="F41" s="47" t="s">
        <v>22</v>
      </c>
      <c r="G41" s="47">
        <v>1.41E-2</v>
      </c>
      <c r="H41" s="47">
        <v>1.72E-2</v>
      </c>
      <c r="I41" s="47">
        <v>548.45995600000003</v>
      </c>
      <c r="J41" s="47" t="s">
        <v>22</v>
      </c>
      <c r="K41" s="47">
        <v>1.4800000000000001E-2</v>
      </c>
      <c r="L41" s="47">
        <v>1.8499999999999999E-2</v>
      </c>
      <c r="M41" s="47">
        <v>565.99071100000003</v>
      </c>
      <c r="N41" s="48" t="s">
        <v>22</v>
      </c>
      <c r="O41" s="48">
        <v>1.54E-2</v>
      </c>
      <c r="P41" s="48">
        <v>1.9E-2</v>
      </c>
      <c r="Q41" s="48">
        <v>510.50530700000002</v>
      </c>
      <c r="S41" s="64"/>
      <c r="T41" s="47" t="s">
        <v>22</v>
      </c>
      <c r="U41" s="47">
        <v>7.4999999999999997E-3</v>
      </c>
      <c r="V41" s="47">
        <v>1.32E-2</v>
      </c>
      <c r="W41" s="47">
        <v>491.26918599999999</v>
      </c>
      <c r="X41" s="47" t="s">
        <v>22</v>
      </c>
      <c r="Y41" s="47">
        <v>8.3999999999999995E-3</v>
      </c>
      <c r="Z41" s="47">
        <v>1.3899999999999999E-2</v>
      </c>
      <c r="AA41" s="47">
        <v>673.61850000000004</v>
      </c>
      <c r="AB41" s="47" t="s">
        <v>22</v>
      </c>
      <c r="AC41" s="47">
        <v>8.8000000000000005E-3</v>
      </c>
      <c r="AD41" s="47">
        <v>1.47E-2</v>
      </c>
      <c r="AE41" s="47">
        <v>809.07302900000002</v>
      </c>
      <c r="AF41" s="48" t="s">
        <v>22</v>
      </c>
      <c r="AG41" s="48">
        <v>9.1999999999999998E-3</v>
      </c>
      <c r="AH41" s="48">
        <v>1.5599999999999999E-2</v>
      </c>
      <c r="AI41" s="48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8"/>
      <c r="O42" s="48"/>
      <c r="P42" s="48"/>
      <c r="Q42" s="4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8"/>
      <c r="AG42" s="48"/>
      <c r="AH42" s="48"/>
      <c r="AI42" s="48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8"/>
      <c r="O43" s="48"/>
      <c r="P43" s="48"/>
      <c r="Q43" s="48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8"/>
      <c r="AG43" s="48"/>
      <c r="AH43" s="48"/>
      <c r="AI43" s="48"/>
    </row>
    <row r="44" spans="1:35" x14ac:dyDescent="0.25">
      <c r="A44" s="65" t="s">
        <v>24</v>
      </c>
      <c r="B44" s="74" t="s">
        <v>106</v>
      </c>
      <c r="C44" s="74"/>
      <c r="D44" s="74"/>
      <c r="E44" s="74"/>
      <c r="F44" s="74" t="s">
        <v>107</v>
      </c>
      <c r="G44" s="74"/>
      <c r="H44" s="74"/>
      <c r="I44" s="74"/>
      <c r="J44" s="74" t="s">
        <v>108</v>
      </c>
      <c r="K44" s="74"/>
      <c r="L44" s="74"/>
      <c r="M44" s="74"/>
      <c r="N44" s="73" t="s">
        <v>109</v>
      </c>
      <c r="O44" s="73"/>
      <c r="P44" s="73"/>
      <c r="Q44" s="73"/>
      <c r="S44" s="65" t="s">
        <v>24</v>
      </c>
      <c r="T44" s="74" t="s">
        <v>106</v>
      </c>
      <c r="U44" s="74"/>
      <c r="V44" s="74"/>
      <c r="W44" s="74"/>
      <c r="X44" s="74" t="s">
        <v>107</v>
      </c>
      <c r="Y44" s="74"/>
      <c r="Z44" s="74"/>
      <c r="AA44" s="74"/>
      <c r="AB44" s="74" t="s">
        <v>108</v>
      </c>
      <c r="AC44" s="74"/>
      <c r="AD44" s="74"/>
      <c r="AE44" s="74"/>
      <c r="AF44" s="73" t="s">
        <v>109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41">
        <v>9.9999999999999995E-8</v>
      </c>
      <c r="C46" s="39"/>
      <c r="D46" s="39"/>
      <c r="E46" s="38">
        <v>5.2392750000000001</v>
      </c>
      <c r="F46" s="41">
        <v>1.9999999999999999E-7</v>
      </c>
      <c r="G46" s="39"/>
      <c r="H46" s="39"/>
      <c r="I46" s="38">
        <v>5.2117610000000001</v>
      </c>
      <c r="J46" s="41">
        <v>1.9999999999999999E-7</v>
      </c>
      <c r="K46" s="39"/>
      <c r="L46" s="39"/>
      <c r="M46" s="38">
        <v>5.2068159999999999</v>
      </c>
      <c r="N46" s="35">
        <v>1.9999999999999999E-7</v>
      </c>
      <c r="O46" s="33"/>
      <c r="P46" s="33"/>
      <c r="Q46" s="32">
        <v>5.240621</v>
      </c>
      <c r="S46" s="65"/>
      <c r="T46" s="41">
        <v>4.7999999999999998E-6</v>
      </c>
      <c r="U46" s="39"/>
      <c r="V46" s="39"/>
      <c r="W46" s="38">
        <v>5.2005119999999998</v>
      </c>
      <c r="X46" s="41">
        <v>5.8000000000000004E-6</v>
      </c>
      <c r="Y46" s="39"/>
      <c r="Z46" s="39"/>
      <c r="AA46" s="38">
        <v>5.2745579999999999</v>
      </c>
      <c r="AB46" s="41">
        <v>5.8000000000000004E-6</v>
      </c>
      <c r="AC46" s="39"/>
      <c r="AD46" s="39"/>
      <c r="AE46" s="38">
        <v>5.2173129999999999</v>
      </c>
      <c r="AF46" s="35">
        <v>6.4999999999999996E-6</v>
      </c>
      <c r="AG46" s="33"/>
      <c r="AH46" s="33"/>
      <c r="AI46" s="32">
        <v>5.1840929999999998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8"/>
      <c r="O47" s="48"/>
      <c r="P47" s="48"/>
      <c r="Q47" s="48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8"/>
      <c r="O48" s="48"/>
      <c r="P48" s="48"/>
      <c r="Q48" s="48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106</v>
      </c>
      <c r="C50" s="74"/>
      <c r="D50" s="74"/>
      <c r="E50" s="74"/>
      <c r="F50" s="74" t="s">
        <v>107</v>
      </c>
      <c r="G50" s="74"/>
      <c r="H50" s="74"/>
      <c r="I50" s="74"/>
      <c r="J50" s="74" t="s">
        <v>108</v>
      </c>
      <c r="K50" s="74"/>
      <c r="L50" s="74"/>
      <c r="M50" s="74"/>
      <c r="N50" s="73" t="s">
        <v>109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1.0970169999999999</v>
      </c>
      <c r="F52" s="36" t="s">
        <v>20</v>
      </c>
      <c r="G52" s="38">
        <v>0</v>
      </c>
      <c r="H52" s="38">
        <v>2.5999999999999999E-3</v>
      </c>
      <c r="I52" s="38">
        <v>1.0389619999999999</v>
      </c>
      <c r="J52" s="36" t="s">
        <v>20</v>
      </c>
      <c r="K52" s="38">
        <v>0</v>
      </c>
      <c r="L52" s="38">
        <v>2.5999999999999999E-3</v>
      </c>
      <c r="M52" s="38">
        <v>0.98985100000000004</v>
      </c>
      <c r="N52" s="32" t="s">
        <v>20</v>
      </c>
      <c r="O52" s="32">
        <v>0</v>
      </c>
      <c r="P52" s="32">
        <v>2.5999999999999999E-3</v>
      </c>
      <c r="Q52" s="32">
        <v>1.0516019999999999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1.26274</v>
      </c>
      <c r="F53" s="36" t="s">
        <v>21</v>
      </c>
      <c r="G53" s="38">
        <v>0</v>
      </c>
      <c r="H53" s="38">
        <v>1.2999999999999999E-3</v>
      </c>
      <c r="I53" s="38">
        <v>1.2937179999999999</v>
      </c>
      <c r="J53" s="36" t="s">
        <v>21</v>
      </c>
      <c r="K53" s="38">
        <v>0</v>
      </c>
      <c r="L53" s="38">
        <v>1.2999999999999999E-3</v>
      </c>
      <c r="M53" s="38">
        <v>1.300589</v>
      </c>
      <c r="N53" s="32" t="s">
        <v>21</v>
      </c>
      <c r="O53" s="32">
        <v>0</v>
      </c>
      <c r="P53" s="32">
        <v>1.2999999999999999E-3</v>
      </c>
      <c r="Q53" s="32">
        <v>1.205028</v>
      </c>
    </row>
    <row r="54" spans="1:17" x14ac:dyDescent="0.25">
      <c r="A54" s="63"/>
      <c r="B54" s="36" t="s">
        <v>22</v>
      </c>
      <c r="C54" s="38">
        <v>0</v>
      </c>
      <c r="D54" s="38">
        <v>7.6659999999999999E-4</v>
      </c>
      <c r="E54" s="38">
        <v>2.0629029999999999</v>
      </c>
      <c r="F54" s="36" t="s">
        <v>22</v>
      </c>
      <c r="G54" s="38">
        <v>0</v>
      </c>
      <c r="H54" s="38">
        <v>7.9670000000000001E-4</v>
      </c>
      <c r="I54" s="38">
        <v>2.154814</v>
      </c>
      <c r="J54" s="36" t="s">
        <v>22</v>
      </c>
      <c r="K54" s="38">
        <v>0</v>
      </c>
      <c r="L54" s="38">
        <v>8.2879999999999998E-4</v>
      </c>
      <c r="M54" s="38">
        <v>2.1046339999999999</v>
      </c>
      <c r="N54" s="32" t="s">
        <v>22</v>
      </c>
      <c r="O54" s="32">
        <v>0</v>
      </c>
      <c r="P54" s="32">
        <v>8.6300000000000005E-4</v>
      </c>
      <c r="Q54" s="32">
        <v>2.0267789999999999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8"/>
      <c r="O55" s="48"/>
      <c r="P55" s="48"/>
      <c r="Q55" s="48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8"/>
      <c r="O56" s="48"/>
      <c r="P56" s="48"/>
      <c r="Q56" s="48"/>
    </row>
    <row r="57" spans="1:17" x14ac:dyDescent="0.25">
      <c r="A57" s="64" t="s">
        <v>23</v>
      </c>
      <c r="B57" s="80" t="s">
        <v>106</v>
      </c>
      <c r="C57" s="80"/>
      <c r="D57" s="80"/>
      <c r="E57" s="80"/>
      <c r="F57" s="80" t="s">
        <v>107</v>
      </c>
      <c r="G57" s="80"/>
      <c r="H57" s="80"/>
      <c r="I57" s="80"/>
      <c r="J57" s="80" t="s">
        <v>108</v>
      </c>
      <c r="K57" s="80"/>
      <c r="L57" s="80"/>
      <c r="M57" s="80"/>
      <c r="N57" s="78" t="s">
        <v>109</v>
      </c>
      <c r="O57" s="78"/>
      <c r="P57" s="78"/>
      <c r="Q57" s="78"/>
    </row>
    <row r="58" spans="1:17" x14ac:dyDescent="0.25">
      <c r="A58" s="64"/>
      <c r="B58" s="47"/>
      <c r="C58" s="47" t="s">
        <v>17</v>
      </c>
      <c r="D58" s="47" t="s">
        <v>18</v>
      </c>
      <c r="E58" s="47" t="s">
        <v>19</v>
      </c>
      <c r="F58" s="47"/>
      <c r="G58" s="47" t="s">
        <v>17</v>
      </c>
      <c r="H58" s="47" t="s">
        <v>18</v>
      </c>
      <c r="I58" s="47" t="s">
        <v>19</v>
      </c>
      <c r="J58" s="47"/>
      <c r="K58" s="47" t="s">
        <v>17</v>
      </c>
      <c r="L58" s="47" t="s">
        <v>18</v>
      </c>
      <c r="M58" s="47" t="s">
        <v>19</v>
      </c>
      <c r="N58" s="48"/>
      <c r="O58" s="48" t="s">
        <v>17</v>
      </c>
      <c r="P58" s="48" t="s">
        <v>18</v>
      </c>
      <c r="Q58" s="48" t="s">
        <v>19</v>
      </c>
    </row>
    <row r="59" spans="1:17" x14ac:dyDescent="0.25">
      <c r="A59" s="64"/>
      <c r="B59" s="47" t="s">
        <v>20</v>
      </c>
      <c r="C59" s="47">
        <v>1.2999999999999999E-3</v>
      </c>
      <c r="D59" s="47">
        <v>2.0199999999999999E-2</v>
      </c>
      <c r="E59" s="47">
        <v>28.641818000000001</v>
      </c>
      <c r="F59" s="47" t="s">
        <v>20</v>
      </c>
      <c r="G59" s="47">
        <v>2.5999999999999999E-3</v>
      </c>
      <c r="H59" s="47">
        <v>2.1499999999999998E-2</v>
      </c>
      <c r="I59" s="47">
        <v>28.722397000000001</v>
      </c>
      <c r="J59" s="47" t="s">
        <v>20</v>
      </c>
      <c r="K59" s="47">
        <v>2.5999999999999999E-3</v>
      </c>
      <c r="L59" s="47">
        <v>2.2700000000000001E-2</v>
      </c>
      <c r="M59" s="47">
        <v>33.157254000000002</v>
      </c>
      <c r="N59" s="48" t="s">
        <v>20</v>
      </c>
      <c r="O59" s="48">
        <v>2.5999999999999999E-3</v>
      </c>
      <c r="P59" s="48">
        <v>2.3900000000000001E-2</v>
      </c>
      <c r="Q59" s="48">
        <v>29.093415</v>
      </c>
    </row>
    <row r="60" spans="1:17" x14ac:dyDescent="0.25">
      <c r="A60" s="64"/>
      <c r="B60" s="47" t="s">
        <v>21</v>
      </c>
      <c r="C60" s="47">
        <v>2.7000000000000001E-3</v>
      </c>
      <c r="D60" s="47">
        <v>1.15E-2</v>
      </c>
      <c r="E60" s="47">
        <v>77.611051000000003</v>
      </c>
      <c r="F60" s="47" t="s">
        <v>21</v>
      </c>
      <c r="G60" s="47">
        <v>3.2000000000000002E-3</v>
      </c>
      <c r="H60" s="47">
        <v>9.4000000000000004E-3</v>
      </c>
      <c r="I60" s="47">
        <v>78.046137000000002</v>
      </c>
      <c r="J60" s="47" t="s">
        <v>21</v>
      </c>
      <c r="K60" s="47">
        <v>3.8999999999999998E-3</v>
      </c>
      <c r="L60" s="47">
        <v>1.0200000000000001E-2</v>
      </c>
      <c r="M60" s="47">
        <v>75.480429999999998</v>
      </c>
      <c r="N60" s="48" t="s">
        <v>21</v>
      </c>
      <c r="O60" s="48">
        <v>3.8999999999999998E-3</v>
      </c>
      <c r="P60" s="48">
        <v>1.0999999999999999E-2</v>
      </c>
      <c r="Q60" s="48">
        <v>72.982151000000002</v>
      </c>
    </row>
    <row r="61" spans="1:17" x14ac:dyDescent="0.25">
      <c r="A61" s="64"/>
      <c r="B61" s="47" t="s">
        <v>22</v>
      </c>
      <c r="C61" s="47">
        <v>3.5999999999999999E-3</v>
      </c>
      <c r="D61" s="47">
        <v>8.2000000000000007E-3</v>
      </c>
      <c r="E61" s="47">
        <v>366.09894000000003</v>
      </c>
      <c r="F61" s="47" t="s">
        <v>22</v>
      </c>
      <c r="G61" s="47">
        <v>4.4000000000000003E-3</v>
      </c>
      <c r="H61" s="47">
        <v>8.0999999999999996E-3</v>
      </c>
      <c r="I61" s="47">
        <v>460.01891599999999</v>
      </c>
      <c r="J61" s="47" t="s">
        <v>22</v>
      </c>
      <c r="K61" s="47">
        <v>4.7000000000000002E-3</v>
      </c>
      <c r="L61" s="47">
        <v>7.7000000000000002E-3</v>
      </c>
      <c r="M61" s="47">
        <v>525.64598999999998</v>
      </c>
      <c r="N61" s="48" t="s">
        <v>22</v>
      </c>
      <c r="O61" s="48">
        <v>5.0000000000000001E-3</v>
      </c>
      <c r="P61" s="48">
        <v>8.3000000000000001E-3</v>
      </c>
      <c r="Q61" s="48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8"/>
      <c r="O62" s="48"/>
      <c r="P62" s="48"/>
      <c r="Q62" s="48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8"/>
      <c r="O63" s="48"/>
      <c r="P63" s="48"/>
      <c r="Q63" s="48"/>
    </row>
    <row r="64" spans="1:17" x14ac:dyDescent="0.25">
      <c r="A64" s="65" t="s">
        <v>24</v>
      </c>
      <c r="B64" s="74" t="s">
        <v>106</v>
      </c>
      <c r="C64" s="74"/>
      <c r="D64" s="74"/>
      <c r="E64" s="74"/>
      <c r="F64" s="74" t="s">
        <v>107</v>
      </c>
      <c r="G64" s="74"/>
      <c r="H64" s="74"/>
      <c r="I64" s="74"/>
      <c r="J64" s="74" t="s">
        <v>108</v>
      </c>
      <c r="K64" s="74"/>
      <c r="L64" s="74"/>
      <c r="M64" s="74"/>
      <c r="N64" s="73" t="s">
        <v>109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1.983E-4</v>
      </c>
      <c r="C66" s="39"/>
      <c r="D66" s="39"/>
      <c r="E66" s="38">
        <v>5.2281040000000001</v>
      </c>
      <c r="F66" s="39"/>
      <c r="G66" s="41">
        <v>2.162E-4</v>
      </c>
      <c r="H66" s="39"/>
      <c r="I66" s="38">
        <v>5.2028559999999997</v>
      </c>
      <c r="J66" s="41">
        <v>2.1809999999999999E-4</v>
      </c>
      <c r="K66" s="39"/>
      <c r="L66" s="39"/>
      <c r="M66" s="38">
        <v>5.2071959999999997</v>
      </c>
      <c r="N66" s="35">
        <v>2.2039999999999999E-4</v>
      </c>
      <c r="O66" s="33"/>
      <c r="P66" s="33"/>
      <c r="Q66" s="32">
        <v>5.5262599999999997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2.2784469999999999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10.562443999999999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2.709247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1.9371499999999996E-7</v>
      </c>
      <c r="H75">
        <f t="shared" si="2"/>
        <v>5.406434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1.9523000000000001E-7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1.9826E-7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2.0128999999999997E-7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3.3907369999999997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15.711853000000001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4.0977160000000001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1.9523875000000001E-7</v>
      </c>
      <c r="H88">
        <f t="shared" si="20"/>
        <v>8.1437050000000006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1.9829500000000002E-7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2.0446000000000002E-7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2.10695E-7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4.5202650000000002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21.244178000000002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5.485735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1.9677112499999996E-7</v>
      </c>
      <c r="H101">
        <f t="shared" si="38"/>
        <v>10.835161999999999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2.0139399999999998E-7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2.1079199999999997E-7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2.20388E-7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2.1093450000000002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10.336176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2.7209880000000002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5.2561210000000003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3.232793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15.494963000000002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4.0671330000000001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7.935689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4.3346350000000005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20.868083000000002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5.3975229999999996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10.544563999999999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2.2065950000000001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1.0499999999999999E-7</v>
      </c>
      <c r="M151">
        <f>I46+E46</f>
        <v>10.451036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1.1000000000000001E-7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2.6541620000000004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3.7548500000000001E-5</v>
      </c>
      <c r="H153">
        <f t="shared" si="110"/>
        <v>5.018783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3.7687000000000007E-5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1.2000000000000002E-7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1.2999999999999997E-7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3.7964000000000004E-5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3.8241000000000002E-5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3.3095939999999997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1.0975E-7</v>
      </c>
      <c r="M164">
        <f>M46+I46+E46</f>
        <v>15.657851999999998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1.1899999999999999E-7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4.0068669999999997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3.7681875000000001E-5</v>
      </c>
      <c r="H166">
        <f t="shared" si="128"/>
        <v>7.555791000000001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3.7943500000000007E-5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1.36E-7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1.5100000000000002E-7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3.8436000000000003E-5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3.8887500000000003E-5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4.8603959999999997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1.1426249999999998E-7</v>
      </c>
      <c r="M177">
        <f>Q46+M46+I46+E46</f>
        <v>20.898472999999999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1.2709999999999999E-7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5.2923100000000005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3.7810291249999994E-5</v>
      </c>
      <c r="H179">
        <f t="shared" si="146"/>
        <v>10.155143000000001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3.8180830000000001E-5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1.4880000000000001E-7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1.6569999999999998E-7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3.8836639999999996E-5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3.9385409999999998E-5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2.1535399999999996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4.8499999999999993E-6</v>
      </c>
      <c r="M190">
        <f>AA46+W46</f>
        <v>10.475069999999999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4.9000000000000005E-6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2.6061050000000003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1.7317499999999999E-4</v>
      </c>
      <c r="H192">
        <f t="shared" si="164"/>
        <v>4.579796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1.7364999999999999E-4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4.9999999999999996E-6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5.0999999999999995E-6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1.7459999999999999E-4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1.7554999999999998E-4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3.2637879999999999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4.8975000000000001E-6</v>
      </c>
      <c r="M203">
        <f>AE46+AA46+W46</f>
        <v>15.692383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4.9899999999999997E-6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3.9052500000000001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1.7365175000000002E-4</v>
      </c>
      <c r="H205">
        <f t="shared" si="182"/>
        <v>6.9287800000000006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1.7460699999999999E-4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5.1599999999999997E-6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5.3100000000000008E-6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1.7652800000000001E-4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1.7846300000000002E-4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4.35161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4.9427124999999993E-6</v>
      </c>
      <c r="M216">
        <f>AI46+AE46+AA46+W46</f>
        <v>20.876476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5.0717000000000001E-6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5.1974009999999993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1.741302625E-4</v>
      </c>
      <c r="H218">
        <f t="shared" si="199"/>
        <v>9.2958980000000011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1.755711E-4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5.2935999999999996E-6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5.4759000000000004E-6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1.784848E-4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1.8144170000000001E-4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2.1359789999999998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1.9919499999999999E-4</v>
      </c>
      <c r="M229">
        <f>I66+E66</f>
        <v>10.430959999999999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2.0008999999999999E-4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2.5564580000000001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7.6810499999999994E-4</v>
      </c>
      <c r="H231">
        <f t="shared" si="217"/>
        <v>4.2177170000000004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7.6961E-4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2.0188000000000001E-4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2.0366999999999998E-4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7.7262000000000001E-4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7.7562999999999992E-4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3.1258299999999997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2.0005000000000001E-4</v>
      </c>
      <c r="M242">
        <f>M66+I66+E66</f>
        <v>15.638156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2.0172000000000001E-4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3.8570469999999997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7.6961500000000008E-4</v>
      </c>
      <c r="H244">
        <f t="shared" si="235"/>
        <v>6.3223509999999994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7.7264000000000011E-4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2.0481999999999998E-4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2.076E-4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7.7872E-4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7.8484000000000008E-4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4.1774319999999996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2.0086704999999999E-4</v>
      </c>
      <c r="M255">
        <f>Q66+M66+I66+E66</f>
        <v>21.164416000000003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2.0320639999999999E-4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5.0620750000000001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7.7113001249999981E-4</v>
      </c>
      <c r="H257">
        <f t="shared" si="253"/>
        <v>8.3491300000000006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7.7569009999999992E-4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2.072512E-4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2.1053280000000001E-4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7.8490079999999989E-4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7.9423269999999999E-4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263"/>
  <sheetViews>
    <sheetView topLeftCell="A16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110</v>
      </c>
      <c r="C9" s="70"/>
      <c r="D9" s="70"/>
      <c r="E9" s="70"/>
      <c r="F9" s="70" t="s">
        <v>111</v>
      </c>
      <c r="G9" s="70"/>
      <c r="H9" s="70"/>
      <c r="I9" s="70"/>
      <c r="J9" s="70" t="s">
        <v>112</v>
      </c>
      <c r="K9" s="70"/>
      <c r="L9" s="70"/>
      <c r="M9" s="70"/>
      <c r="N9" s="73" t="s">
        <v>113</v>
      </c>
      <c r="O9" s="73"/>
      <c r="P9" s="73"/>
      <c r="Q9" s="73"/>
      <c r="S9" s="63" t="s">
        <v>12</v>
      </c>
      <c r="T9" s="70" t="s">
        <v>110</v>
      </c>
      <c r="U9" s="70"/>
      <c r="V9" s="70"/>
      <c r="W9" s="70"/>
      <c r="X9" s="70" t="s">
        <v>111</v>
      </c>
      <c r="Y9" s="70"/>
      <c r="Z9" s="70"/>
      <c r="AA9" s="70"/>
      <c r="AB9" s="70" t="s">
        <v>112</v>
      </c>
      <c r="AC9" s="70"/>
      <c r="AD9" s="70"/>
      <c r="AE9" s="70"/>
      <c r="AF9" s="73" t="s">
        <v>113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2.3992049999999998</v>
      </c>
      <c r="F11" t="s">
        <v>20</v>
      </c>
      <c r="G11">
        <v>0</v>
      </c>
      <c r="H11">
        <v>2.5999999999999999E-3</v>
      </c>
      <c r="I11">
        <v>1.158363</v>
      </c>
      <c r="J11" t="s">
        <v>20</v>
      </c>
      <c r="K11">
        <v>0</v>
      </c>
      <c r="L11">
        <v>2.5999999999999999E-3</v>
      </c>
      <c r="M11">
        <v>1.158873</v>
      </c>
      <c r="N11" s="32" t="s">
        <v>20</v>
      </c>
      <c r="O11" s="32">
        <v>0</v>
      </c>
      <c r="P11" s="32">
        <v>2.5999999999999999E-3</v>
      </c>
      <c r="Q11" s="32">
        <v>0.95353600000000005</v>
      </c>
      <c r="S11" s="63"/>
      <c r="T11" t="s">
        <v>20</v>
      </c>
      <c r="U11">
        <v>0</v>
      </c>
      <c r="V11">
        <v>2.5999999999999999E-3</v>
      </c>
      <c r="W11">
        <v>1.131785</v>
      </c>
      <c r="X11" t="s">
        <v>20</v>
      </c>
      <c r="Y11">
        <v>0</v>
      </c>
      <c r="Z11">
        <v>2.5999999999999999E-3</v>
      </c>
      <c r="AA11">
        <v>1.1310709999999999</v>
      </c>
      <c r="AB11" t="s">
        <v>20</v>
      </c>
      <c r="AC11">
        <v>0</v>
      </c>
      <c r="AD11">
        <v>2.5999999999999999E-3</v>
      </c>
      <c r="AE11">
        <v>1.1755119999999999</v>
      </c>
      <c r="AF11" s="32" t="s">
        <v>20</v>
      </c>
      <c r="AG11" s="32">
        <v>0</v>
      </c>
      <c r="AH11" s="32">
        <v>2.5999999999999999E-3</v>
      </c>
      <c r="AI11" s="32">
        <v>0.99648499999999995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1.50105</v>
      </c>
      <c r="F12" t="s">
        <v>21</v>
      </c>
      <c r="G12">
        <v>0</v>
      </c>
      <c r="H12">
        <v>1.579E-5</v>
      </c>
      <c r="I12">
        <v>1.448583</v>
      </c>
      <c r="J12" t="s">
        <v>21</v>
      </c>
      <c r="K12">
        <v>0</v>
      </c>
      <c r="L12">
        <v>1.579E-5</v>
      </c>
      <c r="M12">
        <v>1.509188</v>
      </c>
      <c r="N12" s="32" t="s">
        <v>21</v>
      </c>
      <c r="O12" s="32">
        <v>0</v>
      </c>
      <c r="P12" s="32">
        <v>1.579E-5</v>
      </c>
      <c r="Q12" s="32">
        <v>1.370744</v>
      </c>
      <c r="S12" s="63"/>
      <c r="T12" t="s">
        <v>21</v>
      </c>
      <c r="U12">
        <v>0</v>
      </c>
      <c r="V12">
        <v>6.4850000000000004E-5</v>
      </c>
      <c r="W12">
        <v>1.47756</v>
      </c>
      <c r="X12" t="s">
        <v>21</v>
      </c>
      <c r="Y12">
        <v>0</v>
      </c>
      <c r="Z12">
        <v>6.4850000000000004E-5</v>
      </c>
      <c r="AA12">
        <v>1.5056069999999999</v>
      </c>
      <c r="AB12" t="s">
        <v>21</v>
      </c>
      <c r="AC12">
        <v>0</v>
      </c>
      <c r="AD12">
        <v>6.4850000000000004E-5</v>
      </c>
      <c r="AE12">
        <v>1.580773</v>
      </c>
      <c r="AF12" s="32" t="s">
        <v>21</v>
      </c>
      <c r="AG12" s="32">
        <v>0</v>
      </c>
      <c r="AH12" s="32">
        <v>3.27E-2</v>
      </c>
      <c r="AI12" s="32">
        <v>1.358058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3.3709440000000002</v>
      </c>
      <c r="F13" t="s">
        <v>22</v>
      </c>
      <c r="G13">
        <v>0</v>
      </c>
      <c r="H13">
        <v>2.2109999999999999E-7</v>
      </c>
      <c r="I13">
        <v>3.3346499999999999</v>
      </c>
      <c r="J13" t="s">
        <v>22</v>
      </c>
      <c r="K13">
        <v>0</v>
      </c>
      <c r="L13">
        <v>2.5330000000000002E-7</v>
      </c>
      <c r="M13">
        <v>3.3301029999999998</v>
      </c>
      <c r="N13" s="32" t="s">
        <v>22</v>
      </c>
      <c r="O13" s="32">
        <v>0</v>
      </c>
      <c r="P13" s="32">
        <v>2.8770000000000002E-7</v>
      </c>
      <c r="Q13" s="32">
        <v>3.338546</v>
      </c>
      <c r="S13" s="63"/>
      <c r="T13" t="s">
        <v>22</v>
      </c>
      <c r="U13">
        <v>0</v>
      </c>
      <c r="V13">
        <v>4.8799999999999999E-6</v>
      </c>
      <c r="W13">
        <v>3.2346650000000001</v>
      </c>
      <c r="X13" t="s">
        <v>22</v>
      </c>
      <c r="Y13">
        <v>0</v>
      </c>
      <c r="Z13">
        <v>4.8799999999999999E-6</v>
      </c>
      <c r="AA13">
        <v>3.4085930000000002</v>
      </c>
      <c r="AB13" t="s">
        <v>22</v>
      </c>
      <c r="AC13">
        <v>0</v>
      </c>
      <c r="AD13">
        <v>4.8799999999999999E-6</v>
      </c>
      <c r="AE13">
        <v>3.311455</v>
      </c>
      <c r="AF13" s="32" t="s">
        <v>22</v>
      </c>
      <c r="AG13" s="32">
        <v>0</v>
      </c>
      <c r="AH13" s="32">
        <v>4.8799999999999999E-6</v>
      </c>
      <c r="AI13" s="32">
        <v>3.1892130000000001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110</v>
      </c>
      <c r="C16" s="72"/>
      <c r="D16" s="72"/>
      <c r="E16" s="72"/>
      <c r="F16" s="72" t="s">
        <v>111</v>
      </c>
      <c r="G16" s="72"/>
      <c r="H16" s="72"/>
      <c r="I16" s="72"/>
      <c r="J16" s="72" t="s">
        <v>112</v>
      </c>
      <c r="K16" s="72"/>
      <c r="L16" s="72"/>
      <c r="M16" s="72"/>
      <c r="N16" s="72" t="s">
        <v>113</v>
      </c>
      <c r="O16" s="72"/>
      <c r="P16" s="72"/>
      <c r="Q16" s="72"/>
      <c r="R16" s="4"/>
      <c r="S16" s="82" t="s">
        <v>23</v>
      </c>
      <c r="T16" s="72" t="s">
        <v>110</v>
      </c>
      <c r="U16" s="72"/>
      <c r="V16" s="72"/>
      <c r="W16" s="72"/>
      <c r="X16" s="72" t="s">
        <v>111</v>
      </c>
      <c r="Y16" s="72"/>
      <c r="Z16" s="72"/>
      <c r="AA16" s="72"/>
      <c r="AB16" s="72" t="s">
        <v>112</v>
      </c>
      <c r="AC16" s="72"/>
      <c r="AD16" s="72"/>
      <c r="AE16" s="72"/>
      <c r="AF16" s="72" t="s">
        <v>113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110</v>
      </c>
      <c r="C23" s="70"/>
      <c r="D23" s="70"/>
      <c r="E23" s="70"/>
      <c r="F23" s="70" t="s">
        <v>111</v>
      </c>
      <c r="G23" s="70"/>
      <c r="H23" s="70"/>
      <c r="I23" s="70"/>
      <c r="J23" s="70" t="s">
        <v>112</v>
      </c>
      <c r="K23" s="70"/>
      <c r="L23" s="70"/>
      <c r="M23" s="70"/>
      <c r="N23" s="72" t="s">
        <v>113</v>
      </c>
      <c r="O23" s="72"/>
      <c r="P23" s="72"/>
      <c r="Q23" s="72"/>
      <c r="S23" s="65" t="s">
        <v>24</v>
      </c>
      <c r="T23" s="70" t="s">
        <v>110</v>
      </c>
      <c r="U23" s="70"/>
      <c r="V23" s="70"/>
      <c r="W23" s="70"/>
      <c r="X23" s="70" t="s">
        <v>111</v>
      </c>
      <c r="Y23" s="70"/>
      <c r="Z23" s="70"/>
      <c r="AA23" s="70"/>
      <c r="AB23" s="70" t="s">
        <v>112</v>
      </c>
      <c r="AC23" s="70"/>
      <c r="AD23" s="70"/>
      <c r="AE23" s="70"/>
      <c r="AF23" s="72" t="s">
        <v>113</v>
      </c>
      <c r="AG23" s="72"/>
      <c r="AH23" s="72"/>
      <c r="AI23" s="72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2" t="s">
        <v>25</v>
      </c>
      <c r="O24" s="72"/>
      <c r="P24" s="72"/>
      <c r="Q24" s="4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2" t="s">
        <v>25</v>
      </c>
      <c r="AG24" s="72"/>
      <c r="AH24" s="72"/>
      <c r="AI24" s="4" t="s">
        <v>19</v>
      </c>
    </row>
    <row r="25" spans="1:35" x14ac:dyDescent="0.25">
      <c r="A25" s="65"/>
      <c r="B25" s="5">
        <v>0</v>
      </c>
      <c r="C25" s="5"/>
      <c r="D25" s="5"/>
      <c r="E25">
        <v>5.948455</v>
      </c>
      <c r="F25" s="5">
        <v>0</v>
      </c>
      <c r="G25" s="5"/>
      <c r="H25" s="5"/>
      <c r="I25">
        <v>5.5553610000000004</v>
      </c>
      <c r="J25">
        <v>0</v>
      </c>
      <c r="K25" s="5"/>
      <c r="L25" s="5"/>
      <c r="M25">
        <v>5.5705799999999996</v>
      </c>
      <c r="N25" s="10">
        <v>0</v>
      </c>
      <c r="O25" s="10"/>
      <c r="P25" s="10"/>
      <c r="Q25" s="4">
        <v>5.8654989999999998</v>
      </c>
      <c r="S25" s="65"/>
      <c r="T25" s="5">
        <v>0</v>
      </c>
      <c r="U25" s="5"/>
      <c r="V25" s="5"/>
      <c r="W25">
        <v>5.6269629999999999</v>
      </c>
      <c r="X25" s="5">
        <v>0</v>
      </c>
      <c r="Y25" s="5"/>
      <c r="Z25" s="5"/>
      <c r="AA25">
        <v>5.505592</v>
      </c>
      <c r="AB25" s="5">
        <v>0</v>
      </c>
      <c r="AC25" s="5"/>
      <c r="AD25" s="5"/>
      <c r="AE25">
        <v>5.6383530000000004</v>
      </c>
      <c r="AF25" s="10">
        <v>0</v>
      </c>
      <c r="AG25" s="10"/>
      <c r="AH25" s="10"/>
      <c r="AI25" s="4">
        <v>5.5960000000000001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110</v>
      </c>
      <c r="C30" s="70"/>
      <c r="D30" s="70"/>
      <c r="E30" s="70"/>
      <c r="F30" s="70" t="s">
        <v>111</v>
      </c>
      <c r="G30" s="70"/>
      <c r="H30" s="70"/>
      <c r="I30" s="70"/>
      <c r="J30" s="70" t="s">
        <v>112</v>
      </c>
      <c r="K30" s="70"/>
      <c r="L30" s="70"/>
      <c r="M30" s="70"/>
      <c r="N30" s="73" t="s">
        <v>113</v>
      </c>
      <c r="O30" s="73"/>
      <c r="P30" s="73"/>
      <c r="Q30" s="73"/>
      <c r="S30" s="63" t="s">
        <v>12</v>
      </c>
      <c r="T30" s="70" t="s">
        <v>110</v>
      </c>
      <c r="U30" s="70"/>
      <c r="V30" s="70"/>
      <c r="W30" s="70"/>
      <c r="X30" s="70" t="s">
        <v>111</v>
      </c>
      <c r="Y30" s="70"/>
      <c r="Z30" s="70"/>
      <c r="AA30" s="70"/>
      <c r="AB30" s="70" t="s">
        <v>112</v>
      </c>
      <c r="AC30" s="70"/>
      <c r="AD30" s="70"/>
      <c r="AE30" s="70"/>
      <c r="AF30" s="73" t="s">
        <v>113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1.1539079999999999</v>
      </c>
      <c r="F32" t="s">
        <v>20</v>
      </c>
      <c r="G32">
        <v>0</v>
      </c>
      <c r="H32">
        <v>2.5999999999999999E-3</v>
      </c>
      <c r="I32">
        <v>1.1099490000000001</v>
      </c>
      <c r="J32" t="s">
        <v>20</v>
      </c>
      <c r="K32">
        <v>0</v>
      </c>
      <c r="L32">
        <v>2.5999999999999999E-3</v>
      </c>
      <c r="M32">
        <v>1.0354969999999999</v>
      </c>
      <c r="N32" s="32" t="s">
        <v>20</v>
      </c>
      <c r="O32" s="32">
        <v>0</v>
      </c>
      <c r="P32" s="32">
        <v>2.5999999999999999E-3</v>
      </c>
      <c r="Q32" s="32">
        <v>1.1479539999999999</v>
      </c>
      <c r="S32" s="63"/>
      <c r="T32" t="s">
        <v>20</v>
      </c>
      <c r="U32">
        <v>0</v>
      </c>
      <c r="V32">
        <v>2.5999999999999999E-3</v>
      </c>
      <c r="W32">
        <v>1.1511690000000001</v>
      </c>
      <c r="X32" t="s">
        <v>20</v>
      </c>
      <c r="Y32">
        <v>0</v>
      </c>
      <c r="Z32">
        <v>2.5999999999999999E-3</v>
      </c>
      <c r="AA32">
        <v>1.1246830000000001</v>
      </c>
      <c r="AB32" t="s">
        <v>20</v>
      </c>
      <c r="AC32">
        <v>0</v>
      </c>
      <c r="AD32">
        <v>2.5999999999999999E-3</v>
      </c>
      <c r="AE32">
        <v>1.1354</v>
      </c>
      <c r="AF32" s="32" t="s">
        <v>20</v>
      </c>
      <c r="AG32" s="32">
        <v>0</v>
      </c>
      <c r="AH32" s="32">
        <v>2.5999999999999999E-3</v>
      </c>
      <c r="AI32" s="32">
        <v>0.96940000000000004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1.468899</v>
      </c>
      <c r="F33" t="s">
        <v>21</v>
      </c>
      <c r="G33">
        <v>0</v>
      </c>
      <c r="H33">
        <v>1.964E-4</v>
      </c>
      <c r="I33">
        <v>1.4675370000000001</v>
      </c>
      <c r="J33" t="s">
        <v>21</v>
      </c>
      <c r="K33">
        <v>0</v>
      </c>
      <c r="L33">
        <v>1.964E-4</v>
      </c>
      <c r="M33">
        <v>1.521012</v>
      </c>
      <c r="N33" s="32" t="s">
        <v>21</v>
      </c>
      <c r="O33" s="32">
        <v>0</v>
      </c>
      <c r="P33" s="32">
        <v>1.964E-4</v>
      </c>
      <c r="Q33" s="32">
        <v>1.3375520000000001</v>
      </c>
      <c r="S33" s="63"/>
      <c r="T33" t="s">
        <v>21</v>
      </c>
      <c r="U33">
        <v>0</v>
      </c>
      <c r="V33">
        <v>5.0279999999999997E-4</v>
      </c>
      <c r="W33">
        <v>1.418398</v>
      </c>
      <c r="X33" t="s">
        <v>21</v>
      </c>
      <c r="Y33">
        <v>0</v>
      </c>
      <c r="Z33">
        <v>5.0279999999999997E-4</v>
      </c>
      <c r="AA33">
        <v>1.4389259999999999</v>
      </c>
      <c r="AB33" t="s">
        <v>21</v>
      </c>
      <c r="AC33">
        <v>0</v>
      </c>
      <c r="AD33">
        <v>5.0279999999999997E-4</v>
      </c>
      <c r="AE33">
        <v>1.4451830000000001</v>
      </c>
      <c r="AF33" s="32" t="s">
        <v>21</v>
      </c>
      <c r="AG33" s="32">
        <v>0</v>
      </c>
      <c r="AH33" s="32">
        <v>5.0279999999999997E-4</v>
      </c>
      <c r="AI33" s="32">
        <v>1.3397330000000001</v>
      </c>
    </row>
    <row r="34" spans="1:35" x14ac:dyDescent="0.25">
      <c r="A34" s="63"/>
      <c r="B34" t="s">
        <v>22</v>
      </c>
      <c r="C34">
        <v>0</v>
      </c>
      <c r="D34">
        <v>3.6940000000000002E-5</v>
      </c>
      <c r="E34">
        <v>3.0809959999999998</v>
      </c>
      <c r="F34" t="s">
        <v>22</v>
      </c>
      <c r="G34">
        <v>0</v>
      </c>
      <c r="H34">
        <v>3.9560000000000001E-5</v>
      </c>
      <c r="I34">
        <v>3.2404890000000002</v>
      </c>
      <c r="J34" t="s">
        <v>22</v>
      </c>
      <c r="K34">
        <v>0</v>
      </c>
      <c r="L34">
        <v>4.0899999999999998E-5</v>
      </c>
      <c r="M34">
        <v>3.270537</v>
      </c>
      <c r="N34" s="32" t="s">
        <v>22</v>
      </c>
      <c r="O34" s="32">
        <v>0</v>
      </c>
      <c r="P34" s="32">
        <v>4.0899999999999998E-5</v>
      </c>
      <c r="Q34" s="32">
        <v>2.9776579999999999</v>
      </c>
      <c r="S34" s="63"/>
      <c r="T34" t="s">
        <v>22</v>
      </c>
      <c r="U34">
        <v>0</v>
      </c>
      <c r="V34">
        <v>1.7259999999999999E-4</v>
      </c>
      <c r="W34">
        <v>2.8049339999999998</v>
      </c>
      <c r="X34" t="s">
        <v>22</v>
      </c>
      <c r="Y34">
        <v>0</v>
      </c>
      <c r="Z34">
        <v>1.816E-4</v>
      </c>
      <c r="AA34">
        <v>2.7911990000000002</v>
      </c>
      <c r="AB34" t="s">
        <v>22</v>
      </c>
      <c r="AC34">
        <v>0</v>
      </c>
      <c r="AD34">
        <v>1.9129999999999999E-4</v>
      </c>
      <c r="AE34">
        <v>2.8489360000000001</v>
      </c>
      <c r="AF34" s="32" t="s">
        <v>22</v>
      </c>
      <c r="AG34" s="32">
        <v>0</v>
      </c>
      <c r="AH34" s="32">
        <v>2.017E-4</v>
      </c>
      <c r="AI34" s="32">
        <v>2.729257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110</v>
      </c>
      <c r="C37" s="72"/>
      <c r="D37" s="72"/>
      <c r="E37" s="72"/>
      <c r="F37" s="72" t="s">
        <v>111</v>
      </c>
      <c r="G37" s="72"/>
      <c r="H37" s="72"/>
      <c r="I37" s="72"/>
      <c r="J37" s="72" t="s">
        <v>112</v>
      </c>
      <c r="K37" s="72"/>
      <c r="L37" s="72"/>
      <c r="M37" s="72"/>
      <c r="N37" s="72" t="s">
        <v>113</v>
      </c>
      <c r="O37" s="72"/>
      <c r="P37" s="72"/>
      <c r="Q37" s="72"/>
      <c r="R37" s="4"/>
      <c r="S37" s="82" t="s">
        <v>23</v>
      </c>
      <c r="T37" s="72" t="s">
        <v>110</v>
      </c>
      <c r="U37" s="72"/>
      <c r="V37" s="72"/>
      <c r="W37" s="72"/>
      <c r="X37" s="72" t="s">
        <v>111</v>
      </c>
      <c r="Y37" s="72"/>
      <c r="Z37" s="72"/>
      <c r="AA37" s="72"/>
      <c r="AB37" s="72" t="s">
        <v>112</v>
      </c>
      <c r="AC37" s="72"/>
      <c r="AD37" s="72"/>
      <c r="AE37" s="72"/>
      <c r="AF37" s="72" t="s">
        <v>113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110</v>
      </c>
      <c r="C44" s="70"/>
      <c r="D44" s="70"/>
      <c r="E44" s="70"/>
      <c r="F44" s="70" t="s">
        <v>111</v>
      </c>
      <c r="G44" s="70"/>
      <c r="H44" s="70"/>
      <c r="I44" s="70"/>
      <c r="J44" s="70" t="s">
        <v>112</v>
      </c>
      <c r="K44" s="70"/>
      <c r="L44" s="70"/>
      <c r="M44" s="70"/>
      <c r="N44" s="72" t="s">
        <v>113</v>
      </c>
      <c r="O44" s="72"/>
      <c r="P44" s="72"/>
      <c r="Q44" s="72"/>
      <c r="S44" s="65" t="s">
        <v>24</v>
      </c>
      <c r="T44" s="70" t="s">
        <v>110</v>
      </c>
      <c r="U44" s="70"/>
      <c r="V44" s="70"/>
      <c r="W44" s="70"/>
      <c r="X44" s="70" t="s">
        <v>111</v>
      </c>
      <c r="Y44" s="70"/>
      <c r="Z44" s="70"/>
      <c r="AA44" s="70"/>
      <c r="AB44" s="70" t="s">
        <v>112</v>
      </c>
      <c r="AC44" s="70"/>
      <c r="AD44" s="70"/>
      <c r="AE44" s="70"/>
      <c r="AF44" s="72" t="s">
        <v>113</v>
      </c>
      <c r="AG44" s="72"/>
      <c r="AH44" s="72"/>
      <c r="AI44" s="72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2" t="s">
        <v>25</v>
      </c>
      <c r="O45" s="72"/>
      <c r="P45" s="72"/>
      <c r="Q45" s="4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2" t="s">
        <v>25</v>
      </c>
      <c r="AG45" s="72"/>
      <c r="AH45" s="72"/>
      <c r="AI45" s="4" t="s">
        <v>19</v>
      </c>
    </row>
    <row r="46" spans="1:35" x14ac:dyDescent="0.25">
      <c r="A46" s="65"/>
      <c r="B46" s="19">
        <v>9.9999999999999995E-8</v>
      </c>
      <c r="C46" s="5"/>
      <c r="D46" s="5"/>
      <c r="E46">
        <v>5.557194</v>
      </c>
      <c r="F46" s="5">
        <v>0</v>
      </c>
      <c r="G46" s="5"/>
      <c r="H46" s="5"/>
      <c r="I46">
        <v>5.6542339999999998</v>
      </c>
      <c r="J46" s="5">
        <v>2.1999999999999999E-2</v>
      </c>
      <c r="K46" s="5"/>
      <c r="L46" s="5"/>
      <c r="M46">
        <v>5.6836409999999997</v>
      </c>
      <c r="N46" s="10">
        <v>0</v>
      </c>
      <c r="O46" s="10"/>
      <c r="P46" s="10"/>
      <c r="Q46" s="4">
        <v>5.504346</v>
      </c>
      <c r="S46" s="65"/>
      <c r="T46" s="19">
        <v>5.9000000000000003E-6</v>
      </c>
      <c r="U46" s="5"/>
      <c r="V46" s="5"/>
      <c r="W46">
        <v>5.6321640000000004</v>
      </c>
      <c r="X46" s="19">
        <v>6.1E-6</v>
      </c>
      <c r="Y46" s="5"/>
      <c r="Z46" s="5"/>
      <c r="AA46">
        <v>5.5889819999999997</v>
      </c>
      <c r="AB46" s="19">
        <v>5.9000000000000003E-6</v>
      </c>
      <c r="AC46" s="5"/>
      <c r="AD46" s="5"/>
      <c r="AE46" s="17">
        <v>5.6370019999999998</v>
      </c>
      <c r="AF46" s="56">
        <v>6.6000000000000003E-6</v>
      </c>
      <c r="AG46" s="10"/>
      <c r="AH46" s="10"/>
      <c r="AI46" s="4">
        <v>5.467562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110</v>
      </c>
      <c r="C50" s="70"/>
      <c r="D50" s="70"/>
      <c r="E50" s="70"/>
      <c r="F50" s="70" t="s">
        <v>111</v>
      </c>
      <c r="G50" s="70"/>
      <c r="H50" s="70"/>
      <c r="I50" s="70"/>
      <c r="J50" s="70" t="s">
        <v>112</v>
      </c>
      <c r="K50" s="70"/>
      <c r="L50" s="70"/>
      <c r="M50" s="70"/>
      <c r="N50" s="73" t="s">
        <v>113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1.134938</v>
      </c>
      <c r="F52" t="s">
        <v>20</v>
      </c>
      <c r="G52">
        <v>0</v>
      </c>
      <c r="H52">
        <v>2.5999999999999999E-3</v>
      </c>
      <c r="I52">
        <v>1.2387919999999999</v>
      </c>
      <c r="J52" t="s">
        <v>20</v>
      </c>
      <c r="K52">
        <v>0</v>
      </c>
      <c r="L52">
        <v>2.5999999999999999E-3</v>
      </c>
      <c r="M52">
        <v>1.1669780000000001</v>
      </c>
      <c r="N52" s="32" t="s">
        <v>20</v>
      </c>
      <c r="O52" s="32">
        <v>0</v>
      </c>
      <c r="P52" s="32">
        <v>2.5999999999999999E-3</v>
      </c>
      <c r="Q52" s="32">
        <v>1.0880920000000001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1.3559570000000001</v>
      </c>
      <c r="F53" t="s">
        <v>21</v>
      </c>
      <c r="G53">
        <v>0</v>
      </c>
      <c r="H53">
        <v>1.2999999999999999E-3</v>
      </c>
      <c r="I53">
        <v>1.3549990000000001</v>
      </c>
      <c r="J53" t="s">
        <v>21</v>
      </c>
      <c r="K53">
        <v>0</v>
      </c>
      <c r="L53">
        <v>1.2999999999999999E-3</v>
      </c>
      <c r="M53">
        <v>1.3766039999999999</v>
      </c>
      <c r="N53" s="32" t="s">
        <v>21</v>
      </c>
      <c r="O53" s="32">
        <v>0</v>
      </c>
      <c r="P53" s="32">
        <v>1.2999999999999999E-3</v>
      </c>
      <c r="Q53" s="32">
        <v>1.242543</v>
      </c>
    </row>
    <row r="54" spans="1:17" x14ac:dyDescent="0.25">
      <c r="A54" s="63"/>
      <c r="B54" t="s">
        <v>22</v>
      </c>
      <c r="C54">
        <v>0</v>
      </c>
      <c r="D54">
        <v>7.6550000000000001E-4</v>
      </c>
      <c r="E54">
        <v>2.5152239999999999</v>
      </c>
      <c r="F54" t="s">
        <v>22</v>
      </c>
      <c r="G54">
        <v>0</v>
      </c>
      <c r="H54">
        <v>7.938E-4</v>
      </c>
      <c r="I54">
        <v>2.7065959999999998</v>
      </c>
      <c r="J54" t="s">
        <v>22</v>
      </c>
      <c r="K54">
        <v>0</v>
      </c>
      <c r="L54">
        <v>8.2399999999999997E-4</v>
      </c>
      <c r="M54">
        <v>2.284357</v>
      </c>
      <c r="N54" s="32" t="s">
        <v>22</v>
      </c>
      <c r="O54" s="32">
        <v>0</v>
      </c>
      <c r="P54" s="32">
        <v>8.5619999999999999E-4</v>
      </c>
      <c r="Q54" s="32">
        <v>2.3239339999999999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110</v>
      </c>
      <c r="C57" s="72"/>
      <c r="D57" s="72"/>
      <c r="E57" s="72"/>
      <c r="F57" s="72" t="s">
        <v>111</v>
      </c>
      <c r="G57" s="72"/>
      <c r="H57" s="72"/>
      <c r="I57" s="72"/>
      <c r="J57" s="72" t="s">
        <v>112</v>
      </c>
      <c r="K57" s="72"/>
      <c r="L57" s="72"/>
      <c r="M57" s="72"/>
      <c r="N57" s="72" t="s">
        <v>113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32"/>
      <c r="O63" s="32"/>
      <c r="P63" s="32"/>
      <c r="Q63" s="32"/>
    </row>
    <row r="64" spans="1:17" x14ac:dyDescent="0.25">
      <c r="A64" s="65" t="s">
        <v>24</v>
      </c>
      <c r="B64" s="70" t="s">
        <v>110</v>
      </c>
      <c r="C64" s="70"/>
      <c r="D64" s="70"/>
      <c r="E64" s="70"/>
      <c r="F64" s="70" t="s">
        <v>111</v>
      </c>
      <c r="G64" s="70"/>
      <c r="H64" s="70"/>
      <c r="I64" s="70"/>
      <c r="J64" s="70" t="s">
        <v>112</v>
      </c>
      <c r="K64" s="70"/>
      <c r="L64" s="70"/>
      <c r="M64" s="70"/>
      <c r="N64" s="73" t="s">
        <v>113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2.0149999999999999E-4</v>
      </c>
      <c r="C66" s="5"/>
      <c r="D66" s="5"/>
      <c r="E66">
        <v>5.762556</v>
      </c>
      <c r="F66" s="5"/>
      <c r="G66" s="19">
        <v>2.039E-4</v>
      </c>
      <c r="H66" s="5"/>
      <c r="I66">
        <v>5.573677</v>
      </c>
      <c r="J66" s="19">
        <v>2.117E-4</v>
      </c>
      <c r="K66" s="5"/>
      <c r="L66" s="5"/>
      <c r="M66">
        <v>5.6013099999999998</v>
      </c>
      <c r="N66" s="35">
        <v>2.2770000000000001E-4</v>
      </c>
      <c r="O66" s="33"/>
      <c r="P66" s="33"/>
      <c r="Q66" s="32">
        <v>5.3330760000000001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3.5575679999999998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11.503816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2.9496329999999999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1.9364499999999996E-7</v>
      </c>
      <c r="H75">
        <f t="shared" si="2"/>
        <v>6.7055939999999996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1.9509000000000001E-7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1.9798E-7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2.0086999999999997E-7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4.7164409999999997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17.074396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4.4588210000000004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1.9509825E-7</v>
      </c>
      <c r="H88">
        <f t="shared" si="20"/>
        <v>10.035696999999999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1.9801300000000001E-7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2.0389200000000001E-7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2.09837E-7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5.6699769999999994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22.939895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5.8295650000000006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1.9655961249999995E-7</v>
      </c>
      <c r="H101">
        <f t="shared" si="38"/>
        <v>13.374243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2.0096789999999998E-7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2.0992719999999998E-7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2.1907129999999999E-7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2.2628560000000002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11.132555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2.9831669999999999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6.6432580000000003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3.4383679999999996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16.770907999999999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4.5639400000000006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9.9547129999999999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4.4348529999999995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22.366907999999999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6.8929393749999989E-5</v>
      </c>
      <c r="H139">
        <f t="shared" si="92"/>
        <v>5.9219980000000003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9.7485150000000016E-5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13.143926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3.2593120000000008E-4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9.459990499999999E-4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2.2638569999999998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9.499999999999999E-8</v>
      </c>
      <c r="M151">
        <f>I46+E46</f>
        <v>11.211428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8.9999999999999999E-8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2.936436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3.7070999999999998E-5</v>
      </c>
      <c r="H153">
        <f t="shared" si="110"/>
        <v>6.321485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3.7202000000000001E-5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8.0000000000000002E-8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6.9999999999999992E-8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3.7464000000000006E-5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3.7725999999999998E-5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3.2993539999999997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5.5090250000000007E-5</v>
      </c>
      <c r="M164">
        <f>M46+I46+E46</f>
        <v>16.895068999999999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2.2008100000000004E-4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4.4574479999999994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3.71988E-5</v>
      </c>
      <c r="H166">
        <f t="shared" si="128"/>
        <v>9.592022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3.7451200000000005E-5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8.8006400000000017E-4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1.9800489999999998E-3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3.7936799999999999E-5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3.8396800000000005E-5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4.4473079999999996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1.5683573750000001E-4</v>
      </c>
      <c r="M177">
        <f>Q46+M46+I46+E46</f>
        <v>22.399414999999998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5.9407290000000016E-4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5.7949999999999999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3.7323392499999999E-5</v>
      </c>
      <c r="H179">
        <f t="shared" si="146"/>
        <v>12.569679999999998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3.7687540000000004E-5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2.1120512000000007E-3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4.1580342999999994E-3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3.8357919999999995E-5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3.8950779999999998E-5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2.2758520000000004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5.9099999999999993E-6</v>
      </c>
      <c r="M190">
        <f>AA46+W46</f>
        <v>11.221146000000001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5.9200000000000001E-6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2.8573240000000002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1.7304999999999998E-4</v>
      </c>
      <c r="H192">
        <f t="shared" si="164"/>
        <v>5.596133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1.7349999999999999E-4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5.9400000000000007E-6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5.9600000000000005E-6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1.7440000000000001E-4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1.7529999999999998E-4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3.4112520000000002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5.9190000000000013E-6</v>
      </c>
      <c r="M203">
        <f>AE46+AA46+W46</f>
        <v>16.858148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5.9360000000000004E-6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4.3025070000000003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1.7350174999999999E-4</v>
      </c>
      <c r="H205">
        <f t="shared" si="182"/>
        <v>8.4450690000000002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1.7440700000000001E-4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5.964E-6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5.9840000000000006E-6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1.7622799999999998E-4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1.7806300000000001E-4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4.3806520000000004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5.9271624999999997E-6</v>
      </c>
      <c r="M216">
        <f>AI46+AE46+AA46+W46</f>
        <v>22.325709999999997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5.9492999999999999E-6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5.6422399999999993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1.7395524999999997E-4</v>
      </c>
      <c r="H218">
        <f t="shared" si="199"/>
        <v>11.174326000000001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1.7532099999999998E-4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5.9824000000000005E-6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6.0071000000000005E-6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1.7808399999999998E-4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1.80889E-4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2.3737300000000001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2.0161999999999998E-4</v>
      </c>
      <c r="M229">
        <f>I66+E66</f>
        <v>11.336233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2.0174E-4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2.7109560000000004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7.6691499999999996E-4</v>
      </c>
      <c r="H231">
        <f t="shared" si="217"/>
        <v>5.2218199999999992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7.6833000000000001E-4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2.0198000000000001E-4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2.0221999999999997E-4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7.7116000000000001E-4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7.739899999999999E-4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3.540708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2.017535E-4</v>
      </c>
      <c r="M242">
        <f>M66+I66+E66</f>
        <v>16.937542999999998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2.02034E-4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4.0875599999999999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7.6833475E-4</v>
      </c>
      <c r="H244">
        <f t="shared" si="235"/>
        <v>7.5061769999999992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7.7117899999999998E-4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2.02676E-4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2.0342600000000001E-4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7.7689600000000001E-4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7.8265100000000009E-4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4.6288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2.0190084999999997E-4</v>
      </c>
      <c r="M255">
        <f>Q66+M66+I66+E66</f>
        <v>22.270619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2.0238479999999998E-4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5.3301030000000003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7.6975926249999989E-4</v>
      </c>
      <c r="H257">
        <f t="shared" si="253"/>
        <v>9.8301109999999987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7.7404709999999996E-4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2.0361039999999998E-4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2.0519360000000001E-4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7.8270879999999996E-4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7.9148570000000011E-4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63"/>
  <sheetViews>
    <sheetView topLeftCell="A22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2.6640625" bestFit="1" customWidth="1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8" t="s">
        <v>11</v>
      </c>
      <c r="AG8" s="78"/>
      <c r="AH8" s="78"/>
      <c r="AI8" s="78"/>
    </row>
    <row r="9" spans="1:35" x14ac:dyDescent="0.25">
      <c r="A9" s="63" t="s">
        <v>12</v>
      </c>
      <c r="B9" s="74" t="s">
        <v>114</v>
      </c>
      <c r="C9" s="74"/>
      <c r="D9" s="74"/>
      <c r="E9" s="74"/>
      <c r="F9" s="74" t="s">
        <v>115</v>
      </c>
      <c r="G9" s="74"/>
      <c r="H9" s="74"/>
      <c r="I9" s="74"/>
      <c r="J9" s="74" t="s">
        <v>116</v>
      </c>
      <c r="K9" s="74"/>
      <c r="L9" s="74"/>
      <c r="M9" s="74"/>
      <c r="N9" s="73" t="s">
        <v>117</v>
      </c>
      <c r="O9" s="73"/>
      <c r="P9" s="73"/>
      <c r="Q9" s="73"/>
      <c r="S9" s="63" t="s">
        <v>12</v>
      </c>
      <c r="T9" s="74" t="s">
        <v>114</v>
      </c>
      <c r="U9" s="74"/>
      <c r="V9" s="74"/>
      <c r="W9" s="74"/>
      <c r="X9" s="74" t="s">
        <v>115</v>
      </c>
      <c r="Y9" s="74"/>
      <c r="Z9" s="74"/>
      <c r="AA9" s="74"/>
      <c r="AB9" s="74" t="s">
        <v>116</v>
      </c>
      <c r="AC9" s="74"/>
      <c r="AD9" s="74"/>
      <c r="AE9" s="74"/>
      <c r="AF9" s="78" t="s">
        <v>117</v>
      </c>
      <c r="AG9" s="78"/>
      <c r="AH9" s="78"/>
      <c r="AI9" s="78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48"/>
      <c r="AG10" s="48" t="s">
        <v>17</v>
      </c>
      <c r="AH10" s="48" t="s">
        <v>18</v>
      </c>
      <c r="AI10" s="48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1.206976</v>
      </c>
      <c r="F11" s="36" t="s">
        <v>20</v>
      </c>
      <c r="G11" s="38">
        <v>0</v>
      </c>
      <c r="H11" s="38">
        <v>2.5999999999999999E-3</v>
      </c>
      <c r="I11" s="38">
        <v>1.0170349999999999</v>
      </c>
      <c r="J11" s="36" t="s">
        <v>20</v>
      </c>
      <c r="K11" s="38">
        <v>0</v>
      </c>
      <c r="L11" s="38">
        <v>2.5999999999999999E-3</v>
      </c>
      <c r="M11" s="38">
        <v>0.99522600000000006</v>
      </c>
      <c r="N11" s="32" t="s">
        <v>20</v>
      </c>
      <c r="O11" s="32">
        <v>0</v>
      </c>
      <c r="P11" s="32">
        <v>2.5999999999999999E-3</v>
      </c>
      <c r="Q11" s="32">
        <v>1.0831249999999999</v>
      </c>
      <c r="S11" s="63"/>
      <c r="T11" s="36" t="s">
        <v>20</v>
      </c>
      <c r="U11" s="38">
        <v>0</v>
      </c>
      <c r="V11" s="38">
        <v>2.5999999999999999E-3</v>
      </c>
      <c r="W11" s="38">
        <v>1.0573779999999999</v>
      </c>
      <c r="X11" s="36" t="s">
        <v>20</v>
      </c>
      <c r="Y11" s="38">
        <v>0</v>
      </c>
      <c r="Z11" s="38">
        <v>2.5999999999999999E-3</v>
      </c>
      <c r="AA11" s="38">
        <v>1.1165499999999999</v>
      </c>
      <c r="AB11" s="36" t="s">
        <v>20</v>
      </c>
      <c r="AC11" s="38">
        <v>0</v>
      </c>
      <c r="AD11" s="38">
        <v>2.5999999999999999E-3</v>
      </c>
      <c r="AE11" s="38">
        <v>1.005749</v>
      </c>
      <c r="AF11" s="48" t="s">
        <v>20</v>
      </c>
      <c r="AG11" s="38">
        <v>0</v>
      </c>
      <c r="AH11" s="38">
        <v>2.5999999999999999E-3</v>
      </c>
      <c r="AI11" s="48">
        <v>1.0671470000000001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1.606941</v>
      </c>
      <c r="F12" s="36" t="s">
        <v>21</v>
      </c>
      <c r="G12" s="38">
        <v>0</v>
      </c>
      <c r="H12" s="38">
        <v>1.579E-5</v>
      </c>
      <c r="I12" s="38">
        <v>1.588908</v>
      </c>
      <c r="J12" s="36" t="s">
        <v>21</v>
      </c>
      <c r="K12" s="38">
        <v>0</v>
      </c>
      <c r="L12" s="38">
        <v>1.579E-5</v>
      </c>
      <c r="M12" s="38">
        <v>1.554886</v>
      </c>
      <c r="N12" s="32" t="s">
        <v>21</v>
      </c>
      <c r="O12" s="32">
        <v>0</v>
      </c>
      <c r="P12" s="45">
        <v>1.579E-5</v>
      </c>
      <c r="Q12" s="32">
        <v>1.4599759999999999</v>
      </c>
      <c r="S12" s="63"/>
      <c r="T12" s="36" t="s">
        <v>21</v>
      </c>
      <c r="U12" s="38">
        <v>0</v>
      </c>
      <c r="V12" s="38">
        <v>6.4850000000000004E-5</v>
      </c>
      <c r="W12" s="38">
        <v>1.5644579999999999</v>
      </c>
      <c r="X12" s="36" t="s">
        <v>21</v>
      </c>
      <c r="Y12" s="38">
        <v>0</v>
      </c>
      <c r="Z12" s="38">
        <v>6.4850000000000004E-5</v>
      </c>
      <c r="AA12" s="38">
        <v>1.5515019999999999</v>
      </c>
      <c r="AB12" s="36" t="s">
        <v>21</v>
      </c>
      <c r="AC12" s="38">
        <v>0</v>
      </c>
      <c r="AD12" s="38">
        <v>6.4850000000000004E-5</v>
      </c>
      <c r="AE12" s="38">
        <v>1.53766</v>
      </c>
      <c r="AF12" s="48" t="s">
        <v>21</v>
      </c>
      <c r="AG12" s="38">
        <v>0</v>
      </c>
      <c r="AH12" s="38">
        <v>6.4850000000000004E-5</v>
      </c>
      <c r="AI12" s="48">
        <v>1.4446209999999999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4.0727330000000004</v>
      </c>
      <c r="F13" s="36" t="s">
        <v>22</v>
      </c>
      <c r="G13" s="38">
        <v>0</v>
      </c>
      <c r="H13" s="38">
        <v>2.199E-7</v>
      </c>
      <c r="I13" s="38">
        <v>4.0347749999999998</v>
      </c>
      <c r="J13" s="36" t="s">
        <v>22</v>
      </c>
      <c r="K13" s="38">
        <v>0</v>
      </c>
      <c r="L13" s="38">
        <v>2.5050000000000003E-7</v>
      </c>
      <c r="M13" s="38">
        <v>4.0468339999999996</v>
      </c>
      <c r="N13" s="32" t="s">
        <v>22</v>
      </c>
      <c r="O13" s="32">
        <v>0</v>
      </c>
      <c r="P13" s="32">
        <v>2.8319999999999999E-7</v>
      </c>
      <c r="Q13" s="32">
        <v>3.8933879999999998</v>
      </c>
      <c r="S13" s="63"/>
      <c r="T13" s="36" t="s">
        <v>22</v>
      </c>
      <c r="U13" s="38">
        <v>0</v>
      </c>
      <c r="V13" s="38">
        <v>4.8799999999999999E-6</v>
      </c>
      <c r="W13" s="38">
        <v>3.87663</v>
      </c>
      <c r="X13" s="36" t="s">
        <v>22</v>
      </c>
      <c r="Y13" s="38">
        <v>0</v>
      </c>
      <c r="Z13" s="38">
        <v>4.8799999999999999E-6</v>
      </c>
      <c r="AA13" s="38">
        <v>4.0186260000000003</v>
      </c>
      <c r="AB13" s="36" t="s">
        <v>22</v>
      </c>
      <c r="AC13" s="38">
        <v>0</v>
      </c>
      <c r="AD13" s="38">
        <v>4.8799999999999999E-6</v>
      </c>
      <c r="AE13" s="38">
        <v>3.8852660000000001</v>
      </c>
      <c r="AF13" s="48" t="s">
        <v>22</v>
      </c>
      <c r="AG13" s="38">
        <v>0</v>
      </c>
      <c r="AH13" s="38">
        <v>4.8799999999999999E-6</v>
      </c>
      <c r="AI13" s="48">
        <v>3.7331240000000001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8"/>
      <c r="O14" s="48"/>
      <c r="P14" s="48"/>
      <c r="Q14" s="48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8"/>
      <c r="AG14" s="48"/>
      <c r="AH14" s="48"/>
      <c r="AI14" s="48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8"/>
      <c r="O15" s="48"/>
      <c r="P15" s="48"/>
      <c r="Q15" s="48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8"/>
      <c r="AG15" s="48"/>
      <c r="AH15" s="48"/>
      <c r="AI15" s="48"/>
    </row>
    <row r="16" spans="1:35" x14ac:dyDescent="0.25">
      <c r="A16" s="79" t="s">
        <v>23</v>
      </c>
      <c r="B16" s="80" t="s">
        <v>114</v>
      </c>
      <c r="C16" s="80"/>
      <c r="D16" s="80"/>
      <c r="E16" s="80"/>
      <c r="F16" s="80" t="s">
        <v>115</v>
      </c>
      <c r="G16" s="80"/>
      <c r="H16" s="80"/>
      <c r="I16" s="80"/>
      <c r="J16" s="80" t="s">
        <v>116</v>
      </c>
      <c r="K16" s="80"/>
      <c r="L16" s="80"/>
      <c r="M16" s="80"/>
      <c r="N16" s="78" t="s">
        <v>117</v>
      </c>
      <c r="O16" s="78"/>
      <c r="P16" s="78"/>
      <c r="Q16" s="78"/>
      <c r="S16" s="64" t="s">
        <v>23</v>
      </c>
      <c r="T16" s="80" t="s">
        <v>114</v>
      </c>
      <c r="U16" s="80"/>
      <c r="V16" s="80"/>
      <c r="W16" s="80"/>
      <c r="X16" s="80" t="s">
        <v>115</v>
      </c>
      <c r="Y16" s="80"/>
      <c r="Z16" s="80"/>
      <c r="AA16" s="80"/>
      <c r="AB16" s="80" t="s">
        <v>116</v>
      </c>
      <c r="AC16" s="80"/>
      <c r="AD16" s="80"/>
      <c r="AE16" s="80"/>
      <c r="AF16" s="78" t="s">
        <v>117</v>
      </c>
      <c r="AG16" s="78"/>
      <c r="AH16" s="78"/>
      <c r="AI16" s="78"/>
    </row>
    <row r="17" spans="1:35" x14ac:dyDescent="0.25">
      <c r="A17" s="79"/>
      <c r="B17" s="47"/>
      <c r="C17" s="47" t="s">
        <v>17</v>
      </c>
      <c r="D17" s="47" t="s">
        <v>18</v>
      </c>
      <c r="E17" s="47" t="s">
        <v>19</v>
      </c>
      <c r="F17" s="47"/>
      <c r="G17" s="47" t="s">
        <v>17</v>
      </c>
      <c r="H17" s="47" t="s">
        <v>18</v>
      </c>
      <c r="I17" s="47" t="s">
        <v>19</v>
      </c>
      <c r="J17" s="47"/>
      <c r="K17" s="47" t="s">
        <v>17</v>
      </c>
      <c r="L17" s="47" t="s">
        <v>18</v>
      </c>
      <c r="M17" s="47" t="s">
        <v>19</v>
      </c>
      <c r="N17" s="48"/>
      <c r="O17" s="48" t="s">
        <v>17</v>
      </c>
      <c r="P17" s="48" t="s">
        <v>18</v>
      </c>
      <c r="Q17" s="48" t="s">
        <v>19</v>
      </c>
      <c r="S17" s="64"/>
      <c r="T17" s="47"/>
      <c r="U17" s="47" t="s">
        <v>17</v>
      </c>
      <c r="V17" s="47" t="s">
        <v>18</v>
      </c>
      <c r="W17" s="47" t="s">
        <v>19</v>
      </c>
      <c r="X17" s="47"/>
      <c r="Y17" s="47" t="s">
        <v>17</v>
      </c>
      <c r="Z17" s="47" t="s">
        <v>18</v>
      </c>
      <c r="AA17" s="47" t="s">
        <v>19</v>
      </c>
      <c r="AB17" s="47"/>
      <c r="AC17" s="47" t="s">
        <v>17</v>
      </c>
      <c r="AD17" s="47" t="s">
        <v>18</v>
      </c>
      <c r="AE17" s="47" t="s">
        <v>19</v>
      </c>
      <c r="AF17" s="48"/>
      <c r="AG17" s="48" t="s">
        <v>17</v>
      </c>
      <c r="AH17" s="48" t="s">
        <v>18</v>
      </c>
      <c r="AI17" s="48" t="s">
        <v>19</v>
      </c>
    </row>
    <row r="18" spans="1:35" x14ac:dyDescent="0.25">
      <c r="A18" s="79"/>
      <c r="B18" s="47" t="s">
        <v>20</v>
      </c>
      <c r="C18" s="47">
        <v>1.2999999999999999E-3</v>
      </c>
      <c r="D18" s="47">
        <v>2.0199999999999999E-2</v>
      </c>
      <c r="E18" s="47">
        <v>30.079193</v>
      </c>
      <c r="F18" s="47" t="s">
        <v>20</v>
      </c>
      <c r="G18" s="47">
        <v>2.5999999999999999E-3</v>
      </c>
      <c r="H18" s="47">
        <v>2.1499999999999998E-2</v>
      </c>
      <c r="I18" s="47">
        <v>34.510630999999997</v>
      </c>
      <c r="J18" s="47" t="s">
        <v>20</v>
      </c>
      <c r="K18" s="47">
        <v>2.5999999999999999E-3</v>
      </c>
      <c r="L18" s="47">
        <v>2.2700000000000001E-2</v>
      </c>
      <c r="M18" s="47">
        <v>28.601323000000001</v>
      </c>
      <c r="N18" s="48" t="s">
        <v>20</v>
      </c>
      <c r="O18" s="48">
        <v>2.5999999999999999E-3</v>
      </c>
      <c r="P18" s="48">
        <v>2.3900000000000001E-2</v>
      </c>
      <c r="Q18" s="48">
        <v>28.720002000000001</v>
      </c>
      <c r="S18" s="64"/>
      <c r="T18" s="47" t="s">
        <v>20</v>
      </c>
      <c r="U18" s="47">
        <v>1.2999999999999999E-3</v>
      </c>
      <c r="V18" s="47">
        <v>2.0199999999999999E-2</v>
      </c>
      <c r="W18" s="47">
        <v>28.892620000000001</v>
      </c>
      <c r="X18" s="47" t="s">
        <v>20</v>
      </c>
      <c r="Y18" s="47">
        <v>2.5999999999999999E-3</v>
      </c>
      <c r="Z18" s="47">
        <v>2.1499999999999998E-2</v>
      </c>
      <c r="AA18" s="47">
        <v>32.570383</v>
      </c>
      <c r="AB18" s="47" t="s">
        <v>20</v>
      </c>
      <c r="AC18" s="47">
        <v>2.5999999999999999E-3</v>
      </c>
      <c r="AD18" s="47">
        <v>2.2700000000000001E-2</v>
      </c>
      <c r="AE18" s="47">
        <v>33.057918000000001</v>
      </c>
      <c r="AF18" s="48" t="s">
        <v>20</v>
      </c>
      <c r="AG18" s="48">
        <v>2.5999999999999999E-3</v>
      </c>
      <c r="AH18" s="48">
        <v>2.3900000000000001E-2</v>
      </c>
      <c r="AI18" s="48">
        <v>30.236464999999999</v>
      </c>
    </row>
    <row r="19" spans="1:35" x14ac:dyDescent="0.25">
      <c r="A19" s="79"/>
      <c r="B19" s="47" t="s">
        <v>21</v>
      </c>
      <c r="C19" s="47">
        <v>1.9699999999999999E-2</v>
      </c>
      <c r="D19" s="47">
        <v>2.0199999999999999E-2</v>
      </c>
      <c r="E19" s="47">
        <v>82.092314999999999</v>
      </c>
      <c r="F19" s="47" t="s">
        <v>21</v>
      </c>
      <c r="G19" s="47">
        <v>2.0899999999999998E-2</v>
      </c>
      <c r="H19" s="47">
        <v>2.1299999999999999E-2</v>
      </c>
      <c r="I19" s="47">
        <v>84.700119000000001</v>
      </c>
      <c r="J19" s="47" t="s">
        <v>21</v>
      </c>
      <c r="K19" s="47">
        <v>2.1999999999999999E-2</v>
      </c>
      <c r="L19" s="47">
        <v>2.2499999999999999E-2</v>
      </c>
      <c r="M19" s="47">
        <v>77.806233000000006</v>
      </c>
      <c r="N19" s="48" t="s">
        <v>21</v>
      </c>
      <c r="O19" s="48">
        <v>2.3199999999999998E-2</v>
      </c>
      <c r="P19" s="48">
        <v>2.3699999999999999E-2</v>
      </c>
      <c r="Q19" s="48">
        <v>76.667008999999993</v>
      </c>
      <c r="S19" s="64"/>
      <c r="T19" s="47" t="s">
        <v>21</v>
      </c>
      <c r="U19" s="47">
        <v>1.77E-2</v>
      </c>
      <c r="V19" s="47">
        <v>1.9900000000000001E-2</v>
      </c>
      <c r="W19" s="47">
        <v>79.589035999999993</v>
      </c>
      <c r="X19" s="47" t="s">
        <v>21</v>
      </c>
      <c r="Y19" s="47">
        <v>1.8700000000000001E-2</v>
      </c>
      <c r="Z19" s="47">
        <v>2.0899999999999998E-2</v>
      </c>
      <c r="AA19" s="47">
        <v>81.277517000000003</v>
      </c>
      <c r="AB19" s="47" t="s">
        <v>21</v>
      </c>
      <c r="AC19" s="47">
        <v>1.9699999999999999E-2</v>
      </c>
      <c r="AD19" s="47">
        <v>2.2100000000000002E-2</v>
      </c>
      <c r="AE19" s="47">
        <v>79.607797000000005</v>
      </c>
      <c r="AF19" s="48" t="s">
        <v>21</v>
      </c>
      <c r="AG19" s="48">
        <v>2.07E-2</v>
      </c>
      <c r="AH19" s="48">
        <v>2.3300000000000001E-2</v>
      </c>
      <c r="AI19" s="48">
        <v>77.369028</v>
      </c>
    </row>
    <row r="20" spans="1:35" x14ac:dyDescent="0.25">
      <c r="A20" s="79"/>
      <c r="B20" s="47" t="s">
        <v>22</v>
      </c>
      <c r="C20" s="47">
        <v>1.9699999999999999E-2</v>
      </c>
      <c r="D20" s="47">
        <v>1.9800000000000002E-2</v>
      </c>
      <c r="E20" s="47">
        <v>543.00650800000005</v>
      </c>
      <c r="F20" s="47" t="s">
        <v>22</v>
      </c>
      <c r="G20" s="47">
        <v>2.0899999999999998E-2</v>
      </c>
      <c r="H20" s="47">
        <v>2.0899999999999998E-2</v>
      </c>
      <c r="I20" s="47">
        <v>380.05642999999998</v>
      </c>
      <c r="J20" s="47" t="s">
        <v>22</v>
      </c>
      <c r="K20" s="47">
        <v>2.1999999999999999E-2</v>
      </c>
      <c r="L20" s="47">
        <v>2.2100000000000002E-2</v>
      </c>
      <c r="M20" s="47">
        <v>335.71965999999998</v>
      </c>
      <c r="N20" s="48" t="s">
        <v>22</v>
      </c>
      <c r="O20" s="48">
        <v>2.3199999999999998E-2</v>
      </c>
      <c r="P20" s="48">
        <v>2.3199999999999998E-2</v>
      </c>
      <c r="Q20" s="48">
        <v>378.594853</v>
      </c>
      <c r="S20" s="64"/>
      <c r="T20" s="47" t="s">
        <v>22</v>
      </c>
      <c r="U20" s="47">
        <v>1.7899999999999999E-2</v>
      </c>
      <c r="V20" s="47">
        <v>1.84E-2</v>
      </c>
      <c r="W20" s="47">
        <v>401.51507199999998</v>
      </c>
      <c r="X20" s="47" t="s">
        <v>22</v>
      </c>
      <c r="Y20" s="47">
        <v>1.89E-2</v>
      </c>
      <c r="Z20" s="47">
        <v>1.9400000000000001E-2</v>
      </c>
      <c r="AA20" s="47">
        <v>379.953823</v>
      </c>
      <c r="AB20" s="47" t="s">
        <v>22</v>
      </c>
      <c r="AC20" s="47">
        <v>1.9900000000000001E-2</v>
      </c>
      <c r="AD20" s="47">
        <v>2.0500000000000001E-2</v>
      </c>
      <c r="AE20" s="47">
        <v>520.54528300000004</v>
      </c>
      <c r="AF20" s="48" t="s">
        <v>22</v>
      </c>
      <c r="AG20" s="48">
        <v>2.0899999999999998E-2</v>
      </c>
      <c r="AH20" s="48">
        <v>2.1499999999999998E-2</v>
      </c>
      <c r="AI20" s="48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8"/>
      <c r="O21" s="48"/>
      <c r="P21" s="48"/>
      <c r="Q21" s="48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8"/>
      <c r="AG21" s="48"/>
      <c r="AH21" s="48"/>
      <c r="AI21" s="48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8"/>
      <c r="O22" s="48"/>
      <c r="P22" s="48"/>
      <c r="Q22" s="48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8"/>
      <c r="AG22" s="48"/>
      <c r="AH22" s="48"/>
      <c r="AI22" s="48"/>
    </row>
    <row r="23" spans="1:35" x14ac:dyDescent="0.25">
      <c r="A23" s="65" t="s">
        <v>24</v>
      </c>
      <c r="B23" s="74" t="s">
        <v>114</v>
      </c>
      <c r="C23" s="74"/>
      <c r="D23" s="74"/>
      <c r="E23" s="74"/>
      <c r="F23" s="74" t="s">
        <v>115</v>
      </c>
      <c r="G23" s="74"/>
      <c r="H23" s="74"/>
      <c r="I23" s="74"/>
      <c r="J23" s="74" t="s">
        <v>116</v>
      </c>
      <c r="K23" s="74"/>
      <c r="L23" s="74"/>
      <c r="M23" s="74"/>
      <c r="N23" s="78" t="s">
        <v>117</v>
      </c>
      <c r="O23" s="78"/>
      <c r="P23" s="78"/>
      <c r="Q23" s="78"/>
      <c r="S23" s="65" t="s">
        <v>24</v>
      </c>
      <c r="T23" s="74" t="s">
        <v>114</v>
      </c>
      <c r="U23" s="74"/>
      <c r="V23" s="74"/>
      <c r="W23" s="74"/>
      <c r="X23" s="74" t="s">
        <v>115</v>
      </c>
      <c r="Y23" s="74"/>
      <c r="Z23" s="74"/>
      <c r="AA23" s="74"/>
      <c r="AB23" s="74" t="s">
        <v>116</v>
      </c>
      <c r="AC23" s="74"/>
      <c r="AD23" s="74"/>
      <c r="AE23" s="74"/>
      <c r="AF23" s="78" t="s">
        <v>117</v>
      </c>
      <c r="AG23" s="78"/>
      <c r="AH23" s="78"/>
      <c r="AI23" s="78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8" t="s">
        <v>25</v>
      </c>
      <c r="O24" s="78"/>
      <c r="P24" s="78"/>
      <c r="Q24" s="48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8" t="s">
        <v>25</v>
      </c>
      <c r="AG24" s="78"/>
      <c r="AH24" s="78"/>
      <c r="AI24" s="48" t="s">
        <v>19</v>
      </c>
    </row>
    <row r="25" spans="1:35" x14ac:dyDescent="0.25">
      <c r="A25" s="65"/>
      <c r="B25" s="39">
        <v>0</v>
      </c>
      <c r="C25" s="39"/>
      <c r="D25" s="39"/>
      <c r="E25" s="38">
        <v>5.7038970000000004</v>
      </c>
      <c r="F25" s="39">
        <v>0</v>
      </c>
      <c r="G25" s="39"/>
      <c r="H25" s="39"/>
      <c r="I25" s="38">
        <v>5.8104380000000004</v>
      </c>
      <c r="J25" s="36">
        <v>0</v>
      </c>
      <c r="K25" s="39"/>
      <c r="L25" s="39"/>
      <c r="M25" s="38">
        <v>5.7622299999999997</v>
      </c>
      <c r="N25" s="50">
        <v>0</v>
      </c>
      <c r="O25" s="50"/>
      <c r="P25" s="50"/>
      <c r="Q25" s="48">
        <v>5.7755939999999999</v>
      </c>
      <c r="S25" s="65"/>
      <c r="T25" s="39">
        <v>0</v>
      </c>
      <c r="U25" s="39"/>
      <c r="V25" s="39"/>
      <c r="W25" s="38">
        <v>5.6862849999999998</v>
      </c>
      <c r="X25" s="39">
        <v>0</v>
      </c>
      <c r="Y25" s="39"/>
      <c r="Z25" s="39"/>
      <c r="AA25" s="38">
        <v>5.7752379999999999</v>
      </c>
      <c r="AB25" s="39">
        <v>0</v>
      </c>
      <c r="AC25" s="39"/>
      <c r="AD25" s="39"/>
      <c r="AE25" s="38">
        <v>5.8003349999999996</v>
      </c>
      <c r="AF25" s="50">
        <v>0</v>
      </c>
      <c r="AG25" s="50"/>
      <c r="AH25" s="50"/>
      <c r="AI25" s="48">
        <v>5.749695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8"/>
      <c r="O26" s="48"/>
      <c r="P26" s="48"/>
      <c r="Q26" s="48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8"/>
      <c r="AG26" s="48"/>
      <c r="AH26" s="48"/>
      <c r="AI26" s="48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2"/>
      <c r="O27" s="52"/>
      <c r="P27" s="52"/>
      <c r="Q27" s="52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8"/>
      <c r="AG27" s="48"/>
      <c r="AH27" s="48"/>
      <c r="AI27" s="48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8"/>
      <c r="O28" s="48"/>
      <c r="P28" s="48"/>
      <c r="Q28" s="48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8"/>
      <c r="AG28" s="48"/>
      <c r="AH28" s="48"/>
      <c r="AI28" s="48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8" t="s">
        <v>11</v>
      </c>
      <c r="AG29" s="78"/>
      <c r="AH29" s="78"/>
      <c r="AI29" s="78"/>
    </row>
    <row r="30" spans="1:35" x14ac:dyDescent="0.25">
      <c r="A30" s="63" t="s">
        <v>12</v>
      </c>
      <c r="B30" s="74" t="s">
        <v>114</v>
      </c>
      <c r="C30" s="74"/>
      <c r="D30" s="74"/>
      <c r="E30" s="74"/>
      <c r="F30" s="74" t="s">
        <v>115</v>
      </c>
      <c r="G30" s="74"/>
      <c r="H30" s="74"/>
      <c r="I30" s="74"/>
      <c r="J30" s="74" t="s">
        <v>116</v>
      </c>
      <c r="K30" s="74"/>
      <c r="L30" s="74"/>
      <c r="M30" s="74"/>
      <c r="N30" s="73" t="s">
        <v>117</v>
      </c>
      <c r="O30" s="73"/>
      <c r="P30" s="73"/>
      <c r="Q30" s="73"/>
      <c r="S30" s="63" t="s">
        <v>12</v>
      </c>
      <c r="T30" s="74" t="s">
        <v>114</v>
      </c>
      <c r="U30" s="74"/>
      <c r="V30" s="74"/>
      <c r="W30" s="74"/>
      <c r="X30" s="74" t="s">
        <v>115</v>
      </c>
      <c r="Y30" s="74"/>
      <c r="Z30" s="74"/>
      <c r="AA30" s="74"/>
      <c r="AB30" s="74" t="s">
        <v>116</v>
      </c>
      <c r="AC30" s="74"/>
      <c r="AD30" s="74"/>
      <c r="AE30" s="74"/>
      <c r="AF30" s="78" t="s">
        <v>117</v>
      </c>
      <c r="AG30" s="78"/>
      <c r="AH30" s="78"/>
      <c r="AI30" s="78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48"/>
      <c r="AG31" s="48" t="s">
        <v>17</v>
      </c>
      <c r="AH31" s="48" t="s">
        <v>18</v>
      </c>
      <c r="AI31" s="48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1.1281699999999999</v>
      </c>
      <c r="F32" s="36" t="s">
        <v>20</v>
      </c>
      <c r="G32" s="38">
        <v>0</v>
      </c>
      <c r="H32" s="38">
        <v>2.5999999999999999E-3</v>
      </c>
      <c r="I32" s="38">
        <v>1.1020669999999999</v>
      </c>
      <c r="J32" s="36" t="s">
        <v>20</v>
      </c>
      <c r="K32" s="38">
        <v>0</v>
      </c>
      <c r="L32" s="38">
        <v>2.5999999999999999E-3</v>
      </c>
      <c r="M32" s="38">
        <v>1.136603</v>
      </c>
      <c r="N32" s="32" t="s">
        <v>20</v>
      </c>
      <c r="O32" s="32">
        <v>0</v>
      </c>
      <c r="P32" s="32">
        <v>2.5999999999999999E-3</v>
      </c>
      <c r="Q32" s="32">
        <v>1.171745</v>
      </c>
      <c r="S32" s="63"/>
      <c r="T32" s="36" t="s">
        <v>20</v>
      </c>
      <c r="U32" s="38">
        <v>0</v>
      </c>
      <c r="V32" s="38">
        <v>2.5999999999999999E-3</v>
      </c>
      <c r="W32" s="38">
        <v>1.101755</v>
      </c>
      <c r="X32" s="36" t="s">
        <v>20</v>
      </c>
      <c r="Y32" s="38">
        <v>0</v>
      </c>
      <c r="Z32" s="38">
        <v>2.5999999999999999E-3</v>
      </c>
      <c r="AA32" s="38">
        <v>1.110085</v>
      </c>
      <c r="AB32" s="36" t="s">
        <v>20</v>
      </c>
      <c r="AC32" s="38">
        <v>0</v>
      </c>
      <c r="AD32" s="38">
        <v>2.5999999999999999E-3</v>
      </c>
      <c r="AE32" s="38">
        <v>1.120026</v>
      </c>
      <c r="AF32" s="48" t="s">
        <v>20</v>
      </c>
      <c r="AG32" s="48">
        <v>0</v>
      </c>
      <c r="AH32" s="48">
        <v>2.5999999999999999E-3</v>
      </c>
      <c r="AI32" s="48">
        <v>1.0729139999999999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1.5312539999999999</v>
      </c>
      <c r="F33" s="36" t="s">
        <v>21</v>
      </c>
      <c r="G33" s="38">
        <v>0</v>
      </c>
      <c r="H33" s="38">
        <v>1.964E-4</v>
      </c>
      <c r="I33" s="38">
        <v>1.478769</v>
      </c>
      <c r="J33" s="36" t="s">
        <v>21</v>
      </c>
      <c r="K33" s="38">
        <v>0</v>
      </c>
      <c r="L33" s="38">
        <v>1.964E-4</v>
      </c>
      <c r="M33" s="38">
        <v>1.4875419999999999</v>
      </c>
      <c r="N33" s="32" t="s">
        <v>21</v>
      </c>
      <c r="O33" s="32">
        <v>0</v>
      </c>
      <c r="P33" s="32">
        <v>1.964E-4</v>
      </c>
      <c r="Q33" s="32">
        <v>1.416655</v>
      </c>
      <c r="S33" s="63"/>
      <c r="T33" s="36" t="s">
        <v>21</v>
      </c>
      <c r="U33" s="38">
        <v>0</v>
      </c>
      <c r="V33" s="38">
        <v>5.0279999999999997E-4</v>
      </c>
      <c r="W33" s="38">
        <v>1.483087</v>
      </c>
      <c r="X33" s="36" t="s">
        <v>21</v>
      </c>
      <c r="Y33" s="38">
        <v>0</v>
      </c>
      <c r="Z33" s="38">
        <v>5.0279999999999997E-4</v>
      </c>
      <c r="AA33" s="38">
        <v>1.46563</v>
      </c>
      <c r="AB33" s="36" t="s">
        <v>21</v>
      </c>
      <c r="AC33" s="38">
        <v>0</v>
      </c>
      <c r="AD33" s="38">
        <v>5.0279999999999997E-4</v>
      </c>
      <c r="AE33" s="38">
        <v>1.473468</v>
      </c>
      <c r="AF33" s="48" t="s">
        <v>21</v>
      </c>
      <c r="AG33" s="48">
        <v>0</v>
      </c>
      <c r="AH33" s="48">
        <v>5.0279999999999997E-4</v>
      </c>
      <c r="AI33" s="48">
        <v>1.3655520000000001</v>
      </c>
    </row>
    <row r="34" spans="1:35" x14ac:dyDescent="0.25">
      <c r="A34" s="63"/>
      <c r="B34" s="36" t="s">
        <v>22</v>
      </c>
      <c r="C34" s="38">
        <v>0</v>
      </c>
      <c r="D34" s="38">
        <v>3.6569999999999997E-5</v>
      </c>
      <c r="E34" s="38">
        <v>3.728656</v>
      </c>
      <c r="F34" s="36" t="s">
        <v>22</v>
      </c>
      <c r="G34" s="38">
        <v>0</v>
      </c>
      <c r="H34" s="38">
        <v>3.9069999999999997E-5</v>
      </c>
      <c r="I34" s="38">
        <v>3.695808</v>
      </c>
      <c r="J34" s="36" t="s">
        <v>22</v>
      </c>
      <c r="K34" s="38">
        <v>0</v>
      </c>
      <c r="L34" s="38">
        <v>4.0899999999999998E-5</v>
      </c>
      <c r="M34" s="38">
        <v>3.6572049999999998</v>
      </c>
      <c r="N34" s="32" t="s">
        <v>22</v>
      </c>
      <c r="O34" s="32">
        <v>0</v>
      </c>
      <c r="P34" s="32">
        <v>4.0899999999999998E-5</v>
      </c>
      <c r="Q34" s="32">
        <v>3.546783</v>
      </c>
      <c r="S34" s="63"/>
      <c r="T34" s="36" t="s">
        <v>22</v>
      </c>
      <c r="U34" s="38">
        <v>0</v>
      </c>
      <c r="V34" s="38">
        <v>1.7200000000000001E-4</v>
      </c>
      <c r="W34" s="38">
        <v>3.3419319999999999</v>
      </c>
      <c r="X34" s="36" t="s">
        <v>22</v>
      </c>
      <c r="Y34" s="38">
        <v>0</v>
      </c>
      <c r="Z34" s="38">
        <v>1.807E-4</v>
      </c>
      <c r="AA34" s="38">
        <v>3.375267</v>
      </c>
      <c r="AB34" s="36" t="s">
        <v>22</v>
      </c>
      <c r="AC34" s="38">
        <v>0</v>
      </c>
      <c r="AD34" s="38">
        <v>1.8990000000000001E-4</v>
      </c>
      <c r="AE34" s="38">
        <v>3.3892630000000001</v>
      </c>
      <c r="AF34" s="48" t="s">
        <v>22</v>
      </c>
      <c r="AG34" s="48">
        <v>0</v>
      </c>
      <c r="AH34" s="48">
        <v>1.997E-4</v>
      </c>
      <c r="AI34" s="48">
        <v>3.257641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8"/>
      <c r="O35" s="48"/>
      <c r="P35" s="48"/>
      <c r="Q35" s="48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8"/>
      <c r="AG35" s="48"/>
      <c r="AH35" s="48"/>
      <c r="AI35" s="48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8"/>
      <c r="O36" s="48"/>
      <c r="P36" s="48"/>
      <c r="Q36" s="48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8"/>
      <c r="AG36" s="48"/>
      <c r="AH36" s="48"/>
      <c r="AI36" s="48"/>
    </row>
    <row r="37" spans="1:35" x14ac:dyDescent="0.25">
      <c r="A37" s="64" t="s">
        <v>23</v>
      </c>
      <c r="B37" s="80" t="s">
        <v>114</v>
      </c>
      <c r="C37" s="80"/>
      <c r="D37" s="80"/>
      <c r="E37" s="80"/>
      <c r="F37" s="80" t="s">
        <v>115</v>
      </c>
      <c r="G37" s="80"/>
      <c r="H37" s="80"/>
      <c r="I37" s="80"/>
      <c r="J37" s="80" t="s">
        <v>116</v>
      </c>
      <c r="K37" s="80"/>
      <c r="L37" s="80"/>
      <c r="M37" s="80"/>
      <c r="N37" s="78" t="s">
        <v>117</v>
      </c>
      <c r="O37" s="78"/>
      <c r="P37" s="78"/>
      <c r="Q37" s="78"/>
      <c r="S37" s="64" t="s">
        <v>23</v>
      </c>
      <c r="T37" s="80" t="s">
        <v>114</v>
      </c>
      <c r="U37" s="80"/>
      <c r="V37" s="80"/>
      <c r="W37" s="80"/>
      <c r="X37" s="80" t="s">
        <v>115</v>
      </c>
      <c r="Y37" s="80"/>
      <c r="Z37" s="80"/>
      <c r="AA37" s="80"/>
      <c r="AB37" s="80" t="s">
        <v>116</v>
      </c>
      <c r="AC37" s="80"/>
      <c r="AD37" s="80"/>
      <c r="AE37" s="80"/>
      <c r="AF37" s="78" t="s">
        <v>117</v>
      </c>
      <c r="AG37" s="78"/>
      <c r="AH37" s="78"/>
      <c r="AI37" s="78"/>
    </row>
    <row r="38" spans="1:35" x14ac:dyDescent="0.25">
      <c r="A38" s="64"/>
      <c r="B38" s="47"/>
      <c r="C38" s="47" t="s">
        <v>17</v>
      </c>
      <c r="D38" s="47" t="s">
        <v>18</v>
      </c>
      <c r="E38" s="47" t="s">
        <v>19</v>
      </c>
      <c r="F38" s="47"/>
      <c r="G38" s="47" t="s">
        <v>17</v>
      </c>
      <c r="H38" s="47" t="s">
        <v>18</v>
      </c>
      <c r="I38" s="47" t="s">
        <v>19</v>
      </c>
      <c r="J38" s="47"/>
      <c r="K38" s="47" t="s">
        <v>17</v>
      </c>
      <c r="L38" s="47" t="s">
        <v>18</v>
      </c>
      <c r="M38" s="47" t="s">
        <v>19</v>
      </c>
      <c r="N38" s="48"/>
      <c r="O38" s="48" t="s">
        <v>17</v>
      </c>
      <c r="P38" s="48" t="s">
        <v>18</v>
      </c>
      <c r="Q38" s="48" t="s">
        <v>19</v>
      </c>
      <c r="S38" s="64"/>
      <c r="T38" s="47"/>
      <c r="U38" s="47" t="s">
        <v>17</v>
      </c>
      <c r="V38" s="47" t="s">
        <v>18</v>
      </c>
      <c r="W38" s="47" t="s">
        <v>19</v>
      </c>
      <c r="X38" s="47"/>
      <c r="Y38" s="47" t="s">
        <v>17</v>
      </c>
      <c r="Z38" s="47" t="s">
        <v>18</v>
      </c>
      <c r="AA38" s="47" t="s">
        <v>19</v>
      </c>
      <c r="AB38" s="47"/>
      <c r="AC38" s="47" t="s">
        <v>17</v>
      </c>
      <c r="AD38" s="47" t="s">
        <v>18</v>
      </c>
      <c r="AE38" s="47" t="s">
        <v>19</v>
      </c>
      <c r="AF38" s="48"/>
      <c r="AG38" s="48" t="s">
        <v>17</v>
      </c>
      <c r="AH38" s="48" t="s">
        <v>18</v>
      </c>
      <c r="AI38" s="48" t="s">
        <v>19</v>
      </c>
    </row>
    <row r="39" spans="1:35" x14ac:dyDescent="0.25">
      <c r="A39" s="64"/>
      <c r="B39" s="47" t="s">
        <v>20</v>
      </c>
      <c r="C39" s="47">
        <v>1.2999999999999999E-3</v>
      </c>
      <c r="D39" s="47">
        <v>2.0199999999999999E-2</v>
      </c>
      <c r="E39" s="47">
        <v>36.553438</v>
      </c>
      <c r="F39" s="47" t="s">
        <v>20</v>
      </c>
      <c r="G39" s="47">
        <v>2.5999999999999999E-3</v>
      </c>
      <c r="H39" s="47">
        <v>2.1499999999999998E-2</v>
      </c>
      <c r="I39" s="47">
        <v>28.815446000000001</v>
      </c>
      <c r="J39" s="47" t="s">
        <v>20</v>
      </c>
      <c r="K39" s="47">
        <v>2.5999999999999999E-3</v>
      </c>
      <c r="L39" s="47">
        <v>2.2700000000000001E-2</v>
      </c>
      <c r="M39" s="47">
        <v>35.726975000000003</v>
      </c>
      <c r="N39" s="48" t="s">
        <v>20</v>
      </c>
      <c r="O39" s="48">
        <v>2.5999999999999999E-3</v>
      </c>
      <c r="P39" s="48">
        <v>2.3900000000000001E-2</v>
      </c>
      <c r="Q39" s="48">
        <v>29.099378999999999</v>
      </c>
      <c r="S39" s="64"/>
      <c r="T39" s="47" t="s">
        <v>20</v>
      </c>
      <c r="U39" s="47">
        <v>1.2999999999999999E-3</v>
      </c>
      <c r="V39" s="47">
        <v>2.0199999999999999E-2</v>
      </c>
      <c r="W39" s="47">
        <v>28.718575000000001</v>
      </c>
      <c r="X39" s="47" t="s">
        <v>20</v>
      </c>
      <c r="Y39" s="47">
        <v>2.5999999999999999E-3</v>
      </c>
      <c r="Z39" s="47">
        <v>2.1499999999999998E-2</v>
      </c>
      <c r="AA39" s="47">
        <v>28.701647000000001</v>
      </c>
      <c r="AB39" s="47" t="s">
        <v>20</v>
      </c>
      <c r="AC39" s="47">
        <v>2.5999999999999999E-3</v>
      </c>
      <c r="AD39" s="47">
        <v>2.2700000000000001E-2</v>
      </c>
      <c r="AE39" s="47">
        <v>28.789135000000002</v>
      </c>
      <c r="AF39" s="48" t="s">
        <v>20</v>
      </c>
      <c r="AG39" s="48">
        <v>2.5999999999999999E-3</v>
      </c>
      <c r="AH39" s="48">
        <v>2.3900000000000001E-2</v>
      </c>
      <c r="AI39" s="48">
        <v>33.677200999999997</v>
      </c>
    </row>
    <row r="40" spans="1:35" x14ac:dyDescent="0.25">
      <c r="A40" s="64"/>
      <c r="B40" s="47" t="s">
        <v>21</v>
      </c>
      <c r="C40" s="47">
        <v>1.17E-2</v>
      </c>
      <c r="D40" s="47">
        <v>1.9099999999999999E-2</v>
      </c>
      <c r="E40" s="47">
        <v>77.832635999999994</v>
      </c>
      <c r="F40" s="47" t="s">
        <v>21</v>
      </c>
      <c r="G40" s="47">
        <v>1.23E-2</v>
      </c>
      <c r="H40" s="47">
        <v>1.9699999999999999E-2</v>
      </c>
      <c r="I40" s="47">
        <v>79.912403999999995</v>
      </c>
      <c r="J40" s="47" t="s">
        <v>21</v>
      </c>
      <c r="K40" s="47">
        <v>1.2800000000000001E-2</v>
      </c>
      <c r="L40" s="47">
        <v>2.0799999999999999E-2</v>
      </c>
      <c r="M40" s="47">
        <v>86.851117000000002</v>
      </c>
      <c r="N40" s="48" t="s">
        <v>21</v>
      </c>
      <c r="O40" s="48">
        <v>1.34E-2</v>
      </c>
      <c r="P40" s="48">
        <v>2.1999999999999999E-2</v>
      </c>
      <c r="Q40" s="48">
        <v>79.884422000000001</v>
      </c>
      <c r="S40" s="64"/>
      <c r="T40" s="47" t="s">
        <v>21</v>
      </c>
      <c r="U40" s="47">
        <v>6.1000000000000004E-3</v>
      </c>
      <c r="V40" s="47">
        <v>1.7000000000000001E-2</v>
      </c>
      <c r="W40" s="47">
        <v>82.519272999999998</v>
      </c>
      <c r="X40" s="47" t="s">
        <v>21</v>
      </c>
      <c r="Y40" s="47">
        <v>6.4999999999999997E-3</v>
      </c>
      <c r="Z40" s="47">
        <v>1.6799999999999999E-2</v>
      </c>
      <c r="AA40" s="47">
        <v>82.628365000000002</v>
      </c>
      <c r="AB40" s="47" t="s">
        <v>21</v>
      </c>
      <c r="AC40" s="47">
        <v>6.8999999999999999E-3</v>
      </c>
      <c r="AD40" s="47">
        <v>1.78E-2</v>
      </c>
      <c r="AE40" s="47">
        <v>82.184139000000002</v>
      </c>
      <c r="AF40" s="48" t="s">
        <v>21</v>
      </c>
      <c r="AG40" s="48">
        <v>7.3000000000000001E-3</v>
      </c>
      <c r="AH40" s="48">
        <v>1.89E-2</v>
      </c>
      <c r="AI40" s="48">
        <v>78.689691999999994</v>
      </c>
    </row>
    <row r="41" spans="1:35" x14ac:dyDescent="0.25">
      <c r="A41" s="64"/>
      <c r="B41" s="47" t="s">
        <v>22</v>
      </c>
      <c r="C41" s="47">
        <v>1.2999999999999999E-2</v>
      </c>
      <c r="D41" s="47">
        <v>1.6299999999999999E-2</v>
      </c>
      <c r="E41" s="47">
        <v>540.35019599999998</v>
      </c>
      <c r="F41" s="47" t="s">
        <v>22</v>
      </c>
      <c r="G41" s="47">
        <v>1.41E-2</v>
      </c>
      <c r="H41" s="47">
        <v>1.72E-2</v>
      </c>
      <c r="I41" s="47">
        <v>548.45995600000003</v>
      </c>
      <c r="J41" s="47" t="s">
        <v>22</v>
      </c>
      <c r="K41" s="47">
        <v>1.4800000000000001E-2</v>
      </c>
      <c r="L41" s="47">
        <v>1.8499999999999999E-2</v>
      </c>
      <c r="M41" s="47">
        <v>565.99071100000003</v>
      </c>
      <c r="N41" s="48" t="s">
        <v>22</v>
      </c>
      <c r="O41" s="48">
        <v>1.54E-2</v>
      </c>
      <c r="P41" s="48">
        <v>1.9E-2</v>
      </c>
      <c r="Q41" s="48">
        <v>510.50530700000002</v>
      </c>
      <c r="S41" s="64"/>
      <c r="T41" s="47" t="s">
        <v>22</v>
      </c>
      <c r="U41" s="47">
        <v>7.4999999999999997E-3</v>
      </c>
      <c r="V41" s="47">
        <v>1.32E-2</v>
      </c>
      <c r="W41" s="47">
        <v>491.26918599999999</v>
      </c>
      <c r="X41" s="47" t="s">
        <v>22</v>
      </c>
      <c r="Y41" s="47">
        <v>8.3999999999999995E-3</v>
      </c>
      <c r="Z41" s="47">
        <v>1.3899999999999999E-2</v>
      </c>
      <c r="AA41" s="47">
        <v>673.61850000000004</v>
      </c>
      <c r="AB41" s="47" t="s">
        <v>22</v>
      </c>
      <c r="AC41" s="47">
        <v>8.8000000000000005E-3</v>
      </c>
      <c r="AD41" s="47">
        <v>1.47E-2</v>
      </c>
      <c r="AE41" s="47">
        <v>809.07302900000002</v>
      </c>
      <c r="AF41" s="48" t="s">
        <v>22</v>
      </c>
      <c r="AG41" s="48">
        <v>9.1999999999999998E-3</v>
      </c>
      <c r="AH41" s="48">
        <v>1.5599999999999999E-2</v>
      </c>
      <c r="AI41" s="48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8"/>
      <c r="O42" s="48"/>
      <c r="P42" s="48"/>
      <c r="Q42" s="4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8"/>
      <c r="AG42" s="48"/>
      <c r="AH42" s="48"/>
      <c r="AI42" s="48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8"/>
      <c r="O43" s="48"/>
      <c r="P43" s="48"/>
      <c r="Q43" s="48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8"/>
      <c r="AG43" s="48"/>
      <c r="AH43" s="48"/>
      <c r="AI43" s="48"/>
    </row>
    <row r="44" spans="1:35" x14ac:dyDescent="0.25">
      <c r="A44" s="65" t="s">
        <v>24</v>
      </c>
      <c r="B44" s="74" t="s">
        <v>114</v>
      </c>
      <c r="C44" s="74"/>
      <c r="D44" s="74"/>
      <c r="E44" s="74"/>
      <c r="F44" s="74" t="s">
        <v>115</v>
      </c>
      <c r="G44" s="74"/>
      <c r="H44" s="74"/>
      <c r="I44" s="74"/>
      <c r="J44" s="74" t="s">
        <v>116</v>
      </c>
      <c r="K44" s="74"/>
      <c r="L44" s="74"/>
      <c r="M44" s="74"/>
      <c r="N44" s="78" t="s">
        <v>117</v>
      </c>
      <c r="O44" s="78"/>
      <c r="P44" s="78"/>
      <c r="Q44" s="78"/>
      <c r="S44" s="65" t="s">
        <v>24</v>
      </c>
      <c r="T44" s="74" t="s">
        <v>114</v>
      </c>
      <c r="U44" s="74"/>
      <c r="V44" s="74"/>
      <c r="W44" s="74"/>
      <c r="X44" s="74" t="s">
        <v>115</v>
      </c>
      <c r="Y44" s="74"/>
      <c r="Z44" s="74"/>
      <c r="AA44" s="74"/>
      <c r="AB44" s="74" t="s">
        <v>116</v>
      </c>
      <c r="AC44" s="74"/>
      <c r="AD44" s="74"/>
      <c r="AE44" s="74"/>
      <c r="AF44" s="78" t="s">
        <v>117</v>
      </c>
      <c r="AG44" s="78"/>
      <c r="AH44" s="78"/>
      <c r="AI44" s="78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8" t="s">
        <v>25</v>
      </c>
      <c r="O45" s="78"/>
      <c r="P45" s="78"/>
      <c r="Q45" s="48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8" t="s">
        <v>25</v>
      </c>
      <c r="AG45" s="78"/>
      <c r="AH45" s="78"/>
      <c r="AI45" s="48" t="s">
        <v>19</v>
      </c>
    </row>
    <row r="46" spans="1:35" x14ac:dyDescent="0.25">
      <c r="A46" s="65"/>
      <c r="B46" s="39">
        <v>0</v>
      </c>
      <c r="C46" s="39"/>
      <c r="D46" s="39"/>
      <c r="E46" s="38">
        <v>5.7605050000000002</v>
      </c>
      <c r="F46" s="41">
        <v>9.9999999999999995E-8</v>
      </c>
      <c r="G46" s="39"/>
      <c r="H46" s="39"/>
      <c r="I46" s="38">
        <v>5.717733</v>
      </c>
      <c r="J46" s="39">
        <v>0</v>
      </c>
      <c r="K46" s="39"/>
      <c r="L46" s="39"/>
      <c r="M46" s="38">
        <v>5.739115</v>
      </c>
      <c r="N46" s="55">
        <v>1.9999999999999999E-7</v>
      </c>
      <c r="O46" s="50"/>
      <c r="P46" s="50"/>
      <c r="Q46" s="48">
        <v>5.7129620000000001</v>
      </c>
      <c r="S46" s="65"/>
      <c r="T46" s="41">
        <v>4.7999999999999998E-6</v>
      </c>
      <c r="U46" s="39"/>
      <c r="V46" s="39"/>
      <c r="W46" s="38">
        <v>5.6857009999999999</v>
      </c>
      <c r="X46" s="41">
        <v>6.2999999999999998E-6</v>
      </c>
      <c r="Y46" s="39"/>
      <c r="Z46" s="39"/>
      <c r="AA46" s="38">
        <v>5.7271520000000002</v>
      </c>
      <c r="AB46" s="41">
        <v>5.5999999999999997E-6</v>
      </c>
      <c r="AC46" s="39"/>
      <c r="AD46" s="39"/>
      <c r="AE46" s="38">
        <v>5.6628530000000001</v>
      </c>
      <c r="AF46" s="55">
        <v>6.2999999999999998E-6</v>
      </c>
      <c r="AG46" s="50"/>
      <c r="AH46" s="50"/>
      <c r="AI46" s="48">
        <v>5.6708590000000001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8"/>
      <c r="O47" s="48"/>
      <c r="P47" s="48"/>
      <c r="Q47" s="48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8"/>
      <c r="O48" s="48"/>
      <c r="P48" s="48"/>
      <c r="Q48" s="48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114</v>
      </c>
      <c r="C50" s="74"/>
      <c r="D50" s="74"/>
      <c r="E50" s="74"/>
      <c r="F50" s="74" t="s">
        <v>115</v>
      </c>
      <c r="G50" s="74"/>
      <c r="H50" s="74"/>
      <c r="I50" s="74"/>
      <c r="J50" s="74" t="s">
        <v>116</v>
      </c>
      <c r="K50" s="74"/>
      <c r="L50" s="74"/>
      <c r="M50" s="74"/>
      <c r="N50" s="73" t="s">
        <v>117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1.104641</v>
      </c>
      <c r="F52" s="36" t="s">
        <v>20</v>
      </c>
      <c r="G52" s="38">
        <v>0</v>
      </c>
      <c r="H52" s="38">
        <v>2.5999999999999999E-3</v>
      </c>
      <c r="I52" s="38">
        <v>1.1377649999999999</v>
      </c>
      <c r="J52" s="36" t="s">
        <v>20</v>
      </c>
      <c r="K52" s="38">
        <v>0</v>
      </c>
      <c r="L52" s="38">
        <v>2.5999999999999999E-3</v>
      </c>
      <c r="M52" s="38">
        <v>1.1240190000000001</v>
      </c>
      <c r="N52" s="32" t="s">
        <v>20</v>
      </c>
      <c r="O52" s="32">
        <v>0</v>
      </c>
      <c r="P52" s="32">
        <v>2.5999999999999999E-3</v>
      </c>
      <c r="Q52" s="32">
        <v>1.0774379999999999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1.3684529999999999</v>
      </c>
      <c r="F53" s="36" t="s">
        <v>21</v>
      </c>
      <c r="G53" s="38">
        <v>0</v>
      </c>
      <c r="H53" s="38">
        <v>1.2999999999999999E-3</v>
      </c>
      <c r="I53" s="38">
        <v>1.3986909999999999</v>
      </c>
      <c r="J53" s="36" t="s">
        <v>21</v>
      </c>
      <c r="K53" s="38">
        <v>0</v>
      </c>
      <c r="L53" s="38">
        <v>1.2999999999999999E-3</v>
      </c>
      <c r="M53" s="38">
        <v>1.383516</v>
      </c>
      <c r="N53" s="32" t="s">
        <v>21</v>
      </c>
      <c r="O53" s="32">
        <v>0</v>
      </c>
      <c r="P53" s="32">
        <v>1.2999999999999999E-3</v>
      </c>
      <c r="Q53" s="32">
        <v>1.30358</v>
      </c>
    </row>
    <row r="54" spans="1:17" x14ac:dyDescent="0.25">
      <c r="A54" s="63"/>
      <c r="B54" s="36" t="s">
        <v>22</v>
      </c>
      <c r="C54" s="38">
        <v>0</v>
      </c>
      <c r="D54" s="38">
        <v>7.6550000000000001E-4</v>
      </c>
      <c r="E54" s="38">
        <v>2.8187769999999999</v>
      </c>
      <c r="F54" s="36" t="s">
        <v>22</v>
      </c>
      <c r="G54" s="38">
        <v>0</v>
      </c>
      <c r="H54" s="38">
        <v>7.9230000000000001E-4</v>
      </c>
      <c r="I54" s="38">
        <v>2.7073640000000001</v>
      </c>
      <c r="J54" s="36" t="s">
        <v>22</v>
      </c>
      <c r="K54" s="38">
        <v>0</v>
      </c>
      <c r="L54" s="38">
        <v>8.2089999999999995E-4</v>
      </c>
      <c r="M54" s="38">
        <v>2.8621490000000001</v>
      </c>
      <c r="N54" s="32" t="s">
        <v>22</v>
      </c>
      <c r="O54" s="32">
        <v>0</v>
      </c>
      <c r="P54" s="32">
        <v>8.5139999999999999E-4</v>
      </c>
      <c r="Q54" s="32">
        <v>2.7104970000000002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8"/>
      <c r="O55" s="48"/>
      <c r="P55" s="48"/>
      <c r="Q55" s="48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8"/>
      <c r="O56" s="48"/>
      <c r="P56" s="48"/>
      <c r="Q56" s="48"/>
    </row>
    <row r="57" spans="1:17" x14ac:dyDescent="0.25">
      <c r="A57" s="64" t="s">
        <v>23</v>
      </c>
      <c r="B57" s="80" t="s">
        <v>114</v>
      </c>
      <c r="C57" s="80"/>
      <c r="D57" s="80"/>
      <c r="E57" s="80"/>
      <c r="F57" s="80" t="s">
        <v>115</v>
      </c>
      <c r="G57" s="80"/>
      <c r="H57" s="80"/>
      <c r="I57" s="80"/>
      <c r="J57" s="80" t="s">
        <v>116</v>
      </c>
      <c r="K57" s="80"/>
      <c r="L57" s="80"/>
      <c r="M57" s="80"/>
      <c r="N57" s="78" t="s">
        <v>117</v>
      </c>
      <c r="O57" s="78"/>
      <c r="P57" s="78"/>
      <c r="Q57" s="78"/>
    </row>
    <row r="58" spans="1:17" x14ac:dyDescent="0.25">
      <c r="A58" s="64"/>
      <c r="B58" s="47"/>
      <c r="C58" s="47" t="s">
        <v>17</v>
      </c>
      <c r="D58" s="47" t="s">
        <v>18</v>
      </c>
      <c r="E58" s="47" t="s">
        <v>19</v>
      </c>
      <c r="F58" s="47"/>
      <c r="G58" s="47" t="s">
        <v>17</v>
      </c>
      <c r="H58" s="47" t="s">
        <v>18</v>
      </c>
      <c r="I58" s="47" t="s">
        <v>19</v>
      </c>
      <c r="J58" s="47"/>
      <c r="K58" s="47" t="s">
        <v>17</v>
      </c>
      <c r="L58" s="47" t="s">
        <v>18</v>
      </c>
      <c r="M58" s="47" t="s">
        <v>19</v>
      </c>
      <c r="N58" s="48"/>
      <c r="O58" s="48" t="s">
        <v>17</v>
      </c>
      <c r="P58" s="48" t="s">
        <v>18</v>
      </c>
      <c r="Q58" s="48" t="s">
        <v>19</v>
      </c>
    </row>
    <row r="59" spans="1:17" x14ac:dyDescent="0.25">
      <c r="A59" s="64"/>
      <c r="B59" s="47" t="s">
        <v>20</v>
      </c>
      <c r="C59" s="47">
        <v>1.2999999999999999E-3</v>
      </c>
      <c r="D59" s="47">
        <v>2.0199999999999999E-2</v>
      </c>
      <c r="E59" s="47">
        <v>28.641818000000001</v>
      </c>
      <c r="F59" s="47" t="s">
        <v>20</v>
      </c>
      <c r="G59" s="47">
        <v>2.5999999999999999E-3</v>
      </c>
      <c r="H59" s="47">
        <v>2.1499999999999998E-2</v>
      </c>
      <c r="I59" s="47">
        <v>28.722397000000001</v>
      </c>
      <c r="J59" s="47" t="s">
        <v>20</v>
      </c>
      <c r="K59" s="47">
        <v>2.5999999999999999E-3</v>
      </c>
      <c r="L59" s="47">
        <v>2.2700000000000001E-2</v>
      </c>
      <c r="M59" s="47">
        <v>33.157254000000002</v>
      </c>
      <c r="N59" s="48" t="s">
        <v>20</v>
      </c>
      <c r="O59" s="48">
        <v>2.5999999999999999E-3</v>
      </c>
      <c r="P59" s="48">
        <v>2.3900000000000001E-2</v>
      </c>
      <c r="Q59" s="48">
        <v>29.093415</v>
      </c>
    </row>
    <row r="60" spans="1:17" x14ac:dyDescent="0.25">
      <c r="A60" s="64"/>
      <c r="B60" s="47" t="s">
        <v>21</v>
      </c>
      <c r="C60" s="47">
        <v>2.7000000000000001E-3</v>
      </c>
      <c r="D60" s="47">
        <v>1.15E-2</v>
      </c>
      <c r="E60" s="47">
        <v>77.611051000000003</v>
      </c>
      <c r="F60" s="47" t="s">
        <v>21</v>
      </c>
      <c r="G60" s="47">
        <v>3.2000000000000002E-3</v>
      </c>
      <c r="H60" s="47">
        <v>9.4000000000000004E-3</v>
      </c>
      <c r="I60" s="47">
        <v>78.046137000000002</v>
      </c>
      <c r="J60" s="47" t="s">
        <v>21</v>
      </c>
      <c r="K60" s="47">
        <v>3.8999999999999998E-3</v>
      </c>
      <c r="L60" s="47">
        <v>1.0200000000000001E-2</v>
      </c>
      <c r="M60" s="47">
        <v>75.480429999999998</v>
      </c>
      <c r="N60" s="48" t="s">
        <v>21</v>
      </c>
      <c r="O60" s="48">
        <v>3.8999999999999998E-3</v>
      </c>
      <c r="P60" s="48">
        <v>1.0999999999999999E-2</v>
      </c>
      <c r="Q60" s="48">
        <v>72.982151000000002</v>
      </c>
    </row>
    <row r="61" spans="1:17" x14ac:dyDescent="0.25">
      <c r="A61" s="64"/>
      <c r="B61" s="47" t="s">
        <v>22</v>
      </c>
      <c r="C61" s="47">
        <v>3.5999999999999999E-3</v>
      </c>
      <c r="D61" s="47">
        <v>8.2000000000000007E-3</v>
      </c>
      <c r="E61" s="47">
        <v>366.09894000000003</v>
      </c>
      <c r="F61" s="47" t="s">
        <v>22</v>
      </c>
      <c r="G61" s="47">
        <v>4.4000000000000003E-3</v>
      </c>
      <c r="H61" s="47">
        <v>8.0999999999999996E-3</v>
      </c>
      <c r="I61" s="47">
        <v>460.01891599999999</v>
      </c>
      <c r="J61" s="47" t="s">
        <v>22</v>
      </c>
      <c r="K61" s="47">
        <v>4.7000000000000002E-3</v>
      </c>
      <c r="L61" s="47">
        <v>7.7000000000000002E-3</v>
      </c>
      <c r="M61" s="47">
        <v>525.64598999999998</v>
      </c>
      <c r="N61" s="48" t="s">
        <v>22</v>
      </c>
      <c r="O61" s="48">
        <v>5.0000000000000001E-3</v>
      </c>
      <c r="P61" s="48">
        <v>8.3000000000000001E-3</v>
      </c>
      <c r="Q61" s="48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8"/>
      <c r="O62" s="48"/>
      <c r="P62" s="48"/>
      <c r="Q62" s="48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8"/>
      <c r="O63" s="48"/>
      <c r="P63" s="48"/>
      <c r="Q63" s="48"/>
    </row>
    <row r="64" spans="1:17" x14ac:dyDescent="0.25">
      <c r="A64" s="65" t="s">
        <v>24</v>
      </c>
      <c r="B64" s="74" t="s">
        <v>114</v>
      </c>
      <c r="C64" s="74"/>
      <c r="D64" s="74"/>
      <c r="E64" s="74"/>
      <c r="F64" s="74" t="s">
        <v>115</v>
      </c>
      <c r="G64" s="74"/>
      <c r="H64" s="74"/>
      <c r="I64" s="74"/>
      <c r="J64" s="74" t="s">
        <v>116</v>
      </c>
      <c r="K64" s="74"/>
      <c r="L64" s="74"/>
      <c r="M64" s="74"/>
      <c r="N64" s="73" t="s">
        <v>117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1.962E-4</v>
      </c>
      <c r="C66" s="39"/>
      <c r="D66" s="39"/>
      <c r="E66" s="38">
        <v>5.6857009999999999</v>
      </c>
      <c r="F66" s="41"/>
      <c r="G66" s="41">
        <v>1.962E-4</v>
      </c>
      <c r="H66" s="39"/>
      <c r="I66" s="38">
        <v>5.8849369999999999</v>
      </c>
      <c r="J66" s="41">
        <v>1.9589999999999999E-4</v>
      </c>
      <c r="K66" s="39"/>
      <c r="L66" s="39"/>
      <c r="M66" s="38">
        <v>5.6721009999999996</v>
      </c>
      <c r="N66" s="35">
        <v>2.1829999999999999E-4</v>
      </c>
      <c r="O66" s="33"/>
      <c r="P66" s="33"/>
      <c r="Q66" s="32">
        <v>5.680097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2.224011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11.514335000000001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3.1958489999999999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1.9358499999999997E-7</v>
      </c>
      <c r="H75">
        <f t="shared" si="2"/>
        <v>8.1075079999999993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1.9497E-7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1.9774E-7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2.0050999999999999E-7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3.2192370000000001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17.276565000000002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4.7507349999999997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1.9497724999999999E-7</v>
      </c>
      <c r="H88">
        <f t="shared" si="20"/>
        <v>12.154342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1.97769E-7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2.03396E-7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2.0908100000000002E-7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4.3023620000000005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23.052159000000003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6.2107109999999999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1.9637664999999996E-7</v>
      </c>
      <c r="H101">
        <f t="shared" si="38"/>
        <v>16.047729999999998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2.0059619999999999E-7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2.0916160000000001E-7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2.1789140000000002E-7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2.1739280000000001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11.461523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3.1159599999999998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7.8952559999999998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3.1796769999999999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17.261857999999997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4.6536200000000001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11.780522000000001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4.2468240000000002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23.011552999999999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6.0982409999999998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15.513646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2.2302369999999998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5.0000000000000001E-9</v>
      </c>
      <c r="M151">
        <f>I46+E46</f>
        <v>11.478238000000001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1E-8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3.0100229999999999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3.6694999999999993E-5</v>
      </c>
      <c r="H153">
        <f t="shared" si="110"/>
        <v>7.4244640000000004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3.6820000000000003E-5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2E-8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2.9999999999999997E-8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3.7069999999999996E-5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3.7319999999999995E-5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3.3668399999999998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9.499999999999999E-9</v>
      </c>
      <c r="M164">
        <f>M46+I46+E46</f>
        <v>17.217353000000003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1.8000000000000002E-8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4.4975649999999998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3.6818325000000001E-5</v>
      </c>
      <c r="H166">
        <f t="shared" si="128"/>
        <v>11.081669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3.7063300000000001E-5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3.2000000000000002E-8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4.1999999999999999E-8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3.7543199999999997E-5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3.8009700000000003E-5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4.5385849999999994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1.35625E-8</v>
      </c>
      <c r="M177">
        <f>Q46+M46+I46+E46</f>
        <v>22.930315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2.4500000000000004E-8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5.9142199999999994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3.693982999999999E-5</v>
      </c>
      <c r="H179">
        <f t="shared" si="146"/>
        <v>14.628451999999999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3.7298739999999992E-5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4.0000000000000014E-8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4.9499999999999987E-8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3.7980319999999994E-5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3.8607779999999998E-5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2.21184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4.8749999999999999E-6</v>
      </c>
      <c r="M190">
        <f>AA46+W46</f>
        <v>11.412853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4.95E-6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2.9487170000000003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1.72435E-4</v>
      </c>
      <c r="H192">
        <f t="shared" si="164"/>
        <v>6.7171989999999999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1.7287000000000002E-4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5.0999999999999995E-6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5.2499999999999997E-6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1.7374000000000003E-4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1.7461000000000001E-4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3.3318659999999998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4.9444999999999998E-6</v>
      </c>
      <c r="M203">
        <f>AE46+AA46+W46</f>
        <v>17.075706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5.0779999999999995E-6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4.4221849999999998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1.7287125000000001E-4</v>
      </c>
      <c r="H205">
        <f t="shared" si="182"/>
        <v>10.106462000000001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1.7374500000000002E-4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5.3119999999999993E-6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5.502E-6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1.7550000000000001E-4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1.7726500000000002E-4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4.4047799999999997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5.0089499999999997E-6</v>
      </c>
      <c r="M216">
        <f>AI46+AE46+AA46+W46</f>
        <v>22.746565000000004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5.1875999999999993E-6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5.7877370000000008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1.7330876249999999E-4</v>
      </c>
      <c r="H218">
        <f t="shared" si="199"/>
        <v>13.364103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1.7462510000000001E-4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5.4647999999999989E-6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5.6532000000000004E-6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1.7728079999999998E-4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1.7996770000000003E-4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2.2424059999999999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1.9619999999999997E-4</v>
      </c>
      <c r="M229">
        <f>I66+E66</f>
        <v>11.570637999999999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1.962E-4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2.767144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7.6683999999999997E-4</v>
      </c>
      <c r="H231">
        <f t="shared" si="217"/>
        <v>5.526141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7.6818000000000003E-4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1.9620000000000003E-4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1.9619999999999997E-4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7.7086000000000006E-4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7.7353999999999986E-4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3.366425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1.9619925000000001E-4</v>
      </c>
      <c r="M242">
        <f>M66+I66+E66</f>
        <v>17.242739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1.9619700000000001E-4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4.1506599999999993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7.6818450000000005E-4</v>
      </c>
      <c r="H244">
        <f t="shared" si="235"/>
        <v>8.3882900000000014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7.7087800000000001E-4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1.9618799999999997E-4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1.9617300000000001E-4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7.7629200000000004E-4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7.8174200000000009E-4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4.4438630000000003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1.9620062499999999E-4</v>
      </c>
      <c r="M255">
        <f>Q66+M66+I66+E66</f>
        <v>22.922835999999997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1.96214E-4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5.4542399999999995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7.6953351249999988E-4</v>
      </c>
      <c r="H257">
        <f t="shared" si="253"/>
        <v>11.098787000000002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7.7359409999999988E-4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1.96348E-4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1.9674000000000002E-4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7.8179680000000002E-4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7.901087E-4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263"/>
  <sheetViews>
    <sheetView topLeftCell="A12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118</v>
      </c>
      <c r="C9" s="70"/>
      <c r="D9" s="70"/>
      <c r="E9" s="70"/>
      <c r="F9" s="70" t="s">
        <v>119</v>
      </c>
      <c r="G9" s="70"/>
      <c r="H9" s="70"/>
      <c r="I9" s="70"/>
      <c r="J9" s="70" t="s">
        <v>120</v>
      </c>
      <c r="K9" s="70"/>
      <c r="L9" s="70"/>
      <c r="M9" s="70"/>
      <c r="N9" s="73" t="s">
        <v>121</v>
      </c>
      <c r="O9" s="73"/>
      <c r="P9" s="73"/>
      <c r="Q9" s="73"/>
      <c r="S9" s="63" t="s">
        <v>12</v>
      </c>
      <c r="T9" s="70" t="s">
        <v>118</v>
      </c>
      <c r="U9" s="70"/>
      <c r="V9" s="70"/>
      <c r="W9" s="70"/>
      <c r="X9" s="70" t="s">
        <v>119</v>
      </c>
      <c r="Y9" s="70"/>
      <c r="Z9" s="70"/>
      <c r="AA9" s="70"/>
      <c r="AB9" s="70" t="s">
        <v>120</v>
      </c>
      <c r="AC9" s="70"/>
      <c r="AD9" s="70"/>
      <c r="AE9" s="70"/>
      <c r="AF9" s="73" t="s">
        <v>121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1.293858</v>
      </c>
      <c r="F11" t="s">
        <v>20</v>
      </c>
      <c r="G11">
        <v>0</v>
      </c>
      <c r="H11">
        <v>2.5999999999999999E-3</v>
      </c>
      <c r="I11">
        <v>1.1260859999999999</v>
      </c>
      <c r="J11" t="s">
        <v>20</v>
      </c>
      <c r="K11">
        <v>0</v>
      </c>
      <c r="L11">
        <v>2.5999999999999999E-3</v>
      </c>
      <c r="M11">
        <v>1.0000990000000001</v>
      </c>
      <c r="N11" s="32" t="s">
        <v>20</v>
      </c>
      <c r="O11" s="32">
        <v>0</v>
      </c>
      <c r="P11" s="32">
        <v>2.5999999999999999E-3</v>
      </c>
      <c r="Q11" s="32">
        <v>1.1358600000000001</v>
      </c>
      <c r="S11" s="63"/>
      <c r="T11" t="s">
        <v>20</v>
      </c>
      <c r="U11">
        <v>0</v>
      </c>
      <c r="V11">
        <v>2.5999999999999999E-3</v>
      </c>
      <c r="W11">
        <v>1.0564290000000001</v>
      </c>
      <c r="X11" t="s">
        <v>20</v>
      </c>
      <c r="Y11">
        <v>0</v>
      </c>
      <c r="Z11">
        <v>2.5999999999999999E-3</v>
      </c>
      <c r="AA11">
        <v>1.156393</v>
      </c>
      <c r="AB11" t="s">
        <v>20</v>
      </c>
      <c r="AC11">
        <v>0</v>
      </c>
      <c r="AD11">
        <v>2.5999999999999999E-3</v>
      </c>
      <c r="AE11">
        <v>1.4566209999999999</v>
      </c>
      <c r="AF11" s="32" t="s">
        <v>20</v>
      </c>
      <c r="AG11" s="32">
        <v>0</v>
      </c>
      <c r="AH11" s="32">
        <v>2.5999999999999999E-3</v>
      </c>
      <c r="AI11" s="32">
        <v>1.065286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1.6921310000000001</v>
      </c>
      <c r="F12" t="s">
        <v>21</v>
      </c>
      <c r="G12">
        <v>0</v>
      </c>
      <c r="H12">
        <v>1.579E-5</v>
      </c>
      <c r="I12">
        <v>1.8695809999999999</v>
      </c>
      <c r="J12" t="s">
        <v>21</v>
      </c>
      <c r="K12">
        <v>0</v>
      </c>
      <c r="L12">
        <v>1.579E-5</v>
      </c>
      <c r="M12">
        <v>1.6248279999999999</v>
      </c>
      <c r="N12" s="32" t="s">
        <v>21</v>
      </c>
      <c r="O12" s="32">
        <v>0</v>
      </c>
      <c r="P12" s="32">
        <v>1.579E-5</v>
      </c>
      <c r="Q12" s="32">
        <v>1.568187</v>
      </c>
      <c r="S12" s="63"/>
      <c r="T12" t="s">
        <v>21</v>
      </c>
      <c r="U12">
        <v>0</v>
      </c>
      <c r="V12">
        <v>6.4850000000000004E-5</v>
      </c>
      <c r="W12">
        <v>1.699641</v>
      </c>
      <c r="X12" t="s">
        <v>21</v>
      </c>
      <c r="Y12">
        <v>0</v>
      </c>
      <c r="Z12">
        <v>6.4850000000000004E-5</v>
      </c>
      <c r="AA12">
        <v>1.7050019999999999</v>
      </c>
      <c r="AB12" t="s">
        <v>21</v>
      </c>
      <c r="AC12">
        <v>0</v>
      </c>
      <c r="AD12">
        <v>6.4850000000000004E-5</v>
      </c>
      <c r="AE12">
        <v>1.700231</v>
      </c>
      <c r="AF12" s="32" t="s">
        <v>21</v>
      </c>
      <c r="AG12" s="32">
        <v>0</v>
      </c>
      <c r="AH12" s="32">
        <v>6.4850000000000004E-5</v>
      </c>
      <c r="AI12" s="32">
        <v>1.549234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4.9687219999999996</v>
      </c>
      <c r="F13" t="s">
        <v>22</v>
      </c>
      <c r="G13">
        <v>0</v>
      </c>
      <c r="H13">
        <v>2.1869999999999999E-7</v>
      </c>
      <c r="I13">
        <v>5.2072089999999998</v>
      </c>
      <c r="J13" t="s">
        <v>22</v>
      </c>
      <c r="K13">
        <v>0</v>
      </c>
      <c r="L13">
        <v>2.4789999999999999E-7</v>
      </c>
      <c r="M13">
        <v>4.9379850000000003</v>
      </c>
      <c r="N13" s="32" t="s">
        <v>22</v>
      </c>
      <c r="O13" s="32">
        <v>0</v>
      </c>
      <c r="P13" s="32">
        <v>2.791E-7</v>
      </c>
      <c r="Q13" s="32">
        <v>4.9067720000000001</v>
      </c>
      <c r="S13" s="63"/>
      <c r="T13" t="s">
        <v>22</v>
      </c>
      <c r="U13">
        <v>0</v>
      </c>
      <c r="V13">
        <v>4.8799999999999999E-6</v>
      </c>
      <c r="W13">
        <v>4.9131220000000004</v>
      </c>
      <c r="X13" t="s">
        <v>22</v>
      </c>
      <c r="Y13">
        <v>0</v>
      </c>
      <c r="Z13">
        <v>4.8799999999999999E-6</v>
      </c>
      <c r="AA13">
        <v>4.973077</v>
      </c>
      <c r="AB13" t="s">
        <v>22</v>
      </c>
      <c r="AC13">
        <v>0</v>
      </c>
      <c r="AD13">
        <v>5.8200000000000002E-6</v>
      </c>
      <c r="AE13">
        <v>4.9582379999999997</v>
      </c>
      <c r="AF13" s="32" t="s">
        <v>22</v>
      </c>
      <c r="AG13" s="32">
        <v>0</v>
      </c>
      <c r="AH13" s="32">
        <v>4.8799999999999999E-6</v>
      </c>
      <c r="AI13" s="32">
        <v>4.6842119999999996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118</v>
      </c>
      <c r="C16" s="72"/>
      <c r="D16" s="72"/>
      <c r="E16" s="72"/>
      <c r="F16" s="72" t="s">
        <v>119</v>
      </c>
      <c r="G16" s="72"/>
      <c r="H16" s="72"/>
      <c r="I16" s="72"/>
      <c r="J16" s="72" t="s">
        <v>120</v>
      </c>
      <c r="K16" s="72"/>
      <c r="L16" s="72"/>
      <c r="M16" s="72"/>
      <c r="N16" s="72" t="s">
        <v>121</v>
      </c>
      <c r="O16" s="72"/>
      <c r="P16" s="72"/>
      <c r="Q16" s="72"/>
      <c r="R16" s="4"/>
      <c r="S16" s="82" t="s">
        <v>23</v>
      </c>
      <c r="T16" s="72" t="s">
        <v>118</v>
      </c>
      <c r="U16" s="72"/>
      <c r="V16" s="72"/>
      <c r="W16" s="72"/>
      <c r="X16" s="72" t="s">
        <v>119</v>
      </c>
      <c r="Y16" s="72"/>
      <c r="Z16" s="72"/>
      <c r="AA16" s="72"/>
      <c r="AB16" s="72" t="s">
        <v>120</v>
      </c>
      <c r="AC16" s="72"/>
      <c r="AD16" s="72"/>
      <c r="AE16" s="72"/>
      <c r="AF16" s="72" t="s">
        <v>121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118</v>
      </c>
      <c r="C23" s="70"/>
      <c r="D23" s="70"/>
      <c r="E23" s="70"/>
      <c r="F23" s="70" t="s">
        <v>119</v>
      </c>
      <c r="G23" s="70"/>
      <c r="H23" s="70"/>
      <c r="I23" s="70"/>
      <c r="J23" s="70" t="s">
        <v>120</v>
      </c>
      <c r="K23" s="70"/>
      <c r="L23" s="70"/>
      <c r="M23" s="70"/>
      <c r="N23" s="73" t="s">
        <v>121</v>
      </c>
      <c r="O23" s="73"/>
      <c r="P23" s="73"/>
      <c r="Q23" s="73"/>
      <c r="S23" s="65" t="s">
        <v>24</v>
      </c>
      <c r="T23" s="70" t="s">
        <v>118</v>
      </c>
      <c r="U23" s="70"/>
      <c r="V23" s="70"/>
      <c r="W23" s="70"/>
      <c r="X23" s="70" t="s">
        <v>119</v>
      </c>
      <c r="Y23" s="70"/>
      <c r="Z23" s="70"/>
      <c r="AA23" s="70"/>
      <c r="AB23" s="70" t="s">
        <v>120</v>
      </c>
      <c r="AC23" s="70"/>
      <c r="AD23" s="70"/>
      <c r="AE23" s="70"/>
      <c r="AF23" s="73" t="s">
        <v>121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6.797771</v>
      </c>
      <c r="F25" s="5"/>
      <c r="G25" s="5"/>
      <c r="H25" s="5"/>
      <c r="I25">
        <v>6.0418500000000002</v>
      </c>
      <c r="J25">
        <v>0</v>
      </c>
      <c r="K25" s="5"/>
      <c r="L25" s="5"/>
      <c r="M25" s="17">
        <v>6.4200489999999997</v>
      </c>
      <c r="N25" s="33">
        <v>0</v>
      </c>
      <c r="O25" s="33"/>
      <c r="P25" s="33"/>
      <c r="Q25" s="32">
        <v>6.0170110000000001</v>
      </c>
      <c r="S25" s="65"/>
      <c r="T25" s="5">
        <v>0</v>
      </c>
      <c r="U25" s="5"/>
      <c r="V25" s="5"/>
      <c r="W25">
        <v>6.0406560000000002</v>
      </c>
      <c r="X25" s="5">
        <v>0</v>
      </c>
      <c r="Y25" s="5"/>
      <c r="Z25" s="5"/>
      <c r="AA25">
        <v>5.9866429999999999</v>
      </c>
      <c r="AB25" s="5">
        <v>0</v>
      </c>
      <c r="AC25" s="5"/>
      <c r="AD25" s="5"/>
      <c r="AE25">
        <v>6.158436</v>
      </c>
      <c r="AF25" s="33">
        <v>0</v>
      </c>
      <c r="AG25" s="33"/>
      <c r="AH25" s="33"/>
      <c r="AI25" s="32">
        <v>5.9425879999999998</v>
      </c>
    </row>
    <row r="26" spans="1:35" x14ac:dyDescent="0.25">
      <c r="F26">
        <v>0</v>
      </c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118</v>
      </c>
      <c r="C30" s="70"/>
      <c r="D30" s="70"/>
      <c r="E30" s="70"/>
      <c r="F30" s="70" t="s">
        <v>119</v>
      </c>
      <c r="G30" s="70"/>
      <c r="H30" s="70"/>
      <c r="I30" s="70"/>
      <c r="J30" s="70" t="s">
        <v>120</v>
      </c>
      <c r="K30" s="70"/>
      <c r="L30" s="70"/>
      <c r="M30" s="70"/>
      <c r="N30" s="73" t="s">
        <v>121</v>
      </c>
      <c r="O30" s="73"/>
      <c r="P30" s="73"/>
      <c r="Q30" s="73"/>
      <c r="S30" s="63" t="s">
        <v>12</v>
      </c>
      <c r="T30" s="70" t="s">
        <v>118</v>
      </c>
      <c r="U30" s="70"/>
      <c r="V30" s="70"/>
      <c r="W30" s="70"/>
      <c r="X30" s="70" t="s">
        <v>119</v>
      </c>
      <c r="Y30" s="70"/>
      <c r="Z30" s="70"/>
      <c r="AA30" s="70"/>
      <c r="AB30" s="70" t="s">
        <v>120</v>
      </c>
      <c r="AC30" s="70"/>
      <c r="AD30" s="70"/>
      <c r="AE30" s="70"/>
      <c r="AF30" s="73" t="s">
        <v>121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1.1509069999999999</v>
      </c>
      <c r="F32" t="s">
        <v>20</v>
      </c>
      <c r="G32">
        <v>0</v>
      </c>
      <c r="H32">
        <v>2.5999999999999999E-3</v>
      </c>
      <c r="I32">
        <v>1.25366</v>
      </c>
      <c r="J32" t="s">
        <v>20</v>
      </c>
      <c r="K32">
        <v>0</v>
      </c>
      <c r="L32">
        <v>2.5999999999999999E-3</v>
      </c>
      <c r="M32">
        <v>1.157216</v>
      </c>
      <c r="N32" s="32" t="s">
        <v>20</v>
      </c>
      <c r="O32" s="32">
        <v>0</v>
      </c>
      <c r="P32" s="32">
        <v>2.5999999999999999E-3</v>
      </c>
      <c r="Q32" s="32">
        <v>1.069394</v>
      </c>
      <c r="S32" s="63"/>
      <c r="T32" t="s">
        <v>20</v>
      </c>
      <c r="U32">
        <v>0</v>
      </c>
      <c r="V32">
        <v>2.5999999999999999E-3</v>
      </c>
      <c r="W32">
        <v>1.0209539999999999</v>
      </c>
      <c r="X32" t="s">
        <v>20</v>
      </c>
      <c r="Y32">
        <v>0</v>
      </c>
      <c r="Z32">
        <v>2.5999999999999999E-3</v>
      </c>
      <c r="AA32">
        <v>1.169832</v>
      </c>
      <c r="AB32" t="s">
        <v>20</v>
      </c>
      <c r="AC32">
        <v>0</v>
      </c>
      <c r="AD32">
        <v>2.5999999999999999E-3</v>
      </c>
      <c r="AE32">
        <v>1.128493</v>
      </c>
      <c r="AF32" s="32" t="s">
        <v>20</v>
      </c>
      <c r="AG32" s="32">
        <v>0</v>
      </c>
      <c r="AH32" s="32">
        <v>2.5999999999999999E-3</v>
      </c>
      <c r="AI32" s="32">
        <v>1.073442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1.6402920000000001</v>
      </c>
      <c r="F33" t="s">
        <v>21</v>
      </c>
      <c r="G33">
        <v>0</v>
      </c>
      <c r="H33">
        <v>1.964E-4</v>
      </c>
      <c r="I33">
        <v>1.747306</v>
      </c>
      <c r="J33" t="s">
        <v>21</v>
      </c>
      <c r="K33">
        <v>0</v>
      </c>
      <c r="L33">
        <v>1.964E-4</v>
      </c>
      <c r="M33">
        <v>1.6540280000000001</v>
      </c>
      <c r="N33" s="32" t="s">
        <v>21</v>
      </c>
      <c r="O33" s="32">
        <v>0</v>
      </c>
      <c r="P33" s="32">
        <v>1.964E-4</v>
      </c>
      <c r="Q33" s="32">
        <v>1.5178609999999999</v>
      </c>
      <c r="S33" s="63"/>
      <c r="T33" t="s">
        <v>21</v>
      </c>
      <c r="U33">
        <v>0</v>
      </c>
      <c r="V33">
        <v>5.0279999999999997E-4</v>
      </c>
      <c r="W33">
        <v>1.751682</v>
      </c>
      <c r="X33" t="s">
        <v>21</v>
      </c>
      <c r="Y33">
        <v>0</v>
      </c>
      <c r="Z33">
        <v>5.0279999999999997E-4</v>
      </c>
      <c r="AA33">
        <v>1.5438829999999999</v>
      </c>
      <c r="AB33" t="s">
        <v>21</v>
      </c>
      <c r="AC33">
        <v>0</v>
      </c>
      <c r="AD33">
        <v>5.0279999999999997E-4</v>
      </c>
      <c r="AE33">
        <v>1.6368119999999999</v>
      </c>
      <c r="AF33" s="32" t="s">
        <v>21</v>
      </c>
      <c r="AG33" s="32">
        <v>0</v>
      </c>
      <c r="AH33" s="32">
        <v>5.0279999999999997E-4</v>
      </c>
      <c r="AI33" s="32">
        <v>1.4536389999999999</v>
      </c>
    </row>
    <row r="34" spans="1:35" x14ac:dyDescent="0.25">
      <c r="A34" s="63"/>
      <c r="B34" t="s">
        <v>22</v>
      </c>
      <c r="C34">
        <v>0</v>
      </c>
      <c r="D34">
        <v>3.629E-5</v>
      </c>
      <c r="E34">
        <v>4.5756030000000001</v>
      </c>
      <c r="F34" t="s">
        <v>22</v>
      </c>
      <c r="G34">
        <v>0</v>
      </c>
      <c r="H34">
        <v>3.8670000000000001E-5</v>
      </c>
      <c r="I34">
        <v>4.6075990000000004</v>
      </c>
      <c r="J34" t="s">
        <v>22</v>
      </c>
      <c r="K34">
        <v>0</v>
      </c>
      <c r="L34">
        <v>4.0899999999999998E-5</v>
      </c>
      <c r="M34">
        <v>4.6607269999999996</v>
      </c>
      <c r="N34" s="32" t="s">
        <v>22</v>
      </c>
      <c r="O34" s="32">
        <v>0</v>
      </c>
      <c r="P34" s="32">
        <v>4.0899999999999998E-5</v>
      </c>
      <c r="Q34" s="32">
        <v>4.2982639999999996</v>
      </c>
      <c r="S34" s="63"/>
      <c r="T34" t="s">
        <v>22</v>
      </c>
      <c r="U34">
        <v>0</v>
      </c>
      <c r="V34">
        <v>1.705E-4</v>
      </c>
      <c r="W34">
        <v>4.1524390000000002</v>
      </c>
      <c r="X34" t="s">
        <v>22</v>
      </c>
      <c r="Y34">
        <v>0</v>
      </c>
      <c r="Z34">
        <v>1.7880000000000001E-4</v>
      </c>
      <c r="AA34">
        <v>3.9700139999999999</v>
      </c>
      <c r="AB34" t="s">
        <v>22</v>
      </c>
      <c r="AC34">
        <v>0</v>
      </c>
      <c r="AD34">
        <v>1.875E-4</v>
      </c>
      <c r="AE34">
        <v>3.9741399999999998</v>
      </c>
      <c r="AF34" s="32" t="s">
        <v>22</v>
      </c>
      <c r="AG34" s="32">
        <v>0</v>
      </c>
      <c r="AH34" s="32">
        <v>1.9670000000000001E-4</v>
      </c>
      <c r="AI34" s="32">
        <v>3.9172769999999999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118</v>
      </c>
      <c r="C37" s="72"/>
      <c r="D37" s="72"/>
      <c r="E37" s="72"/>
      <c r="F37" s="72" t="s">
        <v>119</v>
      </c>
      <c r="G37" s="72"/>
      <c r="H37" s="72"/>
      <c r="I37" s="72"/>
      <c r="J37" s="72" t="s">
        <v>120</v>
      </c>
      <c r="K37" s="72"/>
      <c r="L37" s="72"/>
      <c r="M37" s="72"/>
      <c r="N37" s="72" t="s">
        <v>121</v>
      </c>
      <c r="O37" s="72"/>
      <c r="P37" s="72"/>
      <c r="Q37" s="72"/>
      <c r="R37" s="4"/>
      <c r="S37" s="82" t="s">
        <v>23</v>
      </c>
      <c r="T37" s="72" t="s">
        <v>118</v>
      </c>
      <c r="U37" s="72"/>
      <c r="V37" s="72"/>
      <c r="W37" s="72"/>
      <c r="X37" s="72" t="s">
        <v>119</v>
      </c>
      <c r="Y37" s="72"/>
      <c r="Z37" s="72"/>
      <c r="AA37" s="72"/>
      <c r="AB37" s="72" t="s">
        <v>120</v>
      </c>
      <c r="AC37" s="72"/>
      <c r="AD37" s="72"/>
      <c r="AE37" s="72"/>
      <c r="AF37" s="72" t="s">
        <v>121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118</v>
      </c>
      <c r="C44" s="70"/>
      <c r="D44" s="70"/>
      <c r="E44" s="70"/>
      <c r="F44" s="70" t="s">
        <v>119</v>
      </c>
      <c r="G44" s="70"/>
      <c r="H44" s="70"/>
      <c r="I44" s="70"/>
      <c r="J44" s="70" t="s">
        <v>120</v>
      </c>
      <c r="K44" s="70"/>
      <c r="L44" s="70"/>
      <c r="M44" s="70"/>
      <c r="N44" s="73" t="s">
        <v>121</v>
      </c>
      <c r="O44" s="73"/>
      <c r="P44" s="73"/>
      <c r="Q44" s="73"/>
      <c r="S44" s="65" t="s">
        <v>24</v>
      </c>
      <c r="T44" s="70" t="s">
        <v>118</v>
      </c>
      <c r="U44" s="70"/>
      <c r="V44" s="70"/>
      <c r="W44" s="70"/>
      <c r="X44" s="70" t="s">
        <v>119</v>
      </c>
      <c r="Y44" s="70"/>
      <c r="Z44" s="70"/>
      <c r="AA44" s="70"/>
      <c r="AB44" s="70" t="s">
        <v>120</v>
      </c>
      <c r="AC44" s="70"/>
      <c r="AD44" s="70"/>
      <c r="AE44" s="70"/>
      <c r="AF44" s="73" t="s">
        <v>121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6.1414299999999997</v>
      </c>
      <c r="F46" s="5">
        <v>0</v>
      </c>
      <c r="G46" s="5"/>
      <c r="H46" s="5"/>
      <c r="I46">
        <v>6.1395470000000003</v>
      </c>
      <c r="J46" s="5">
        <v>0</v>
      </c>
      <c r="K46" s="5"/>
      <c r="L46" s="5"/>
      <c r="M46">
        <v>6.1258400000000002</v>
      </c>
      <c r="N46" s="33">
        <v>0</v>
      </c>
      <c r="O46" s="33"/>
      <c r="P46" s="33"/>
      <c r="Q46" s="32">
        <v>5.9967680000000003</v>
      </c>
      <c r="S46" s="65"/>
      <c r="T46" s="19">
        <v>5.3000000000000001E-6</v>
      </c>
      <c r="U46" s="5"/>
      <c r="V46" s="5"/>
      <c r="W46">
        <v>6.1726320000000001</v>
      </c>
      <c r="X46" s="19">
        <v>5.5999999999999997E-6</v>
      </c>
      <c r="Y46" s="5"/>
      <c r="Z46" s="5"/>
      <c r="AA46">
        <v>6.154846</v>
      </c>
      <c r="AB46" s="19">
        <v>4.6E-6</v>
      </c>
      <c r="AC46" s="5"/>
      <c r="AD46" s="5"/>
      <c r="AE46">
        <v>6.1591379999999996</v>
      </c>
      <c r="AF46" s="35">
        <v>4.4000000000000002E-6</v>
      </c>
      <c r="AG46" s="33"/>
      <c r="AH46" s="33"/>
      <c r="AI46" s="32">
        <v>5.9231119999999997</v>
      </c>
    </row>
    <row r="47" spans="1:35" x14ac:dyDescent="0.25">
      <c r="N47" s="4"/>
      <c r="O47" s="4"/>
      <c r="P47" s="4"/>
      <c r="Q47" s="4"/>
      <c r="AF47" s="4"/>
      <c r="AG47" s="4"/>
      <c r="AH47" s="4"/>
      <c r="AI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118</v>
      </c>
      <c r="C50" s="70"/>
      <c r="D50" s="70"/>
      <c r="E50" s="70"/>
      <c r="F50" s="70" t="s">
        <v>119</v>
      </c>
      <c r="G50" s="70"/>
      <c r="H50" s="70"/>
      <c r="I50" s="70"/>
      <c r="J50" s="70" t="s">
        <v>120</v>
      </c>
      <c r="K50" s="70"/>
      <c r="L50" s="70"/>
      <c r="M50" s="70"/>
      <c r="N50" s="73" t="s">
        <v>121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1.137127</v>
      </c>
      <c r="F52" t="s">
        <v>20</v>
      </c>
      <c r="G52">
        <v>0</v>
      </c>
      <c r="H52">
        <v>2.5999999999999999E-3</v>
      </c>
      <c r="I52">
        <v>1.0138199999999999</v>
      </c>
      <c r="J52" t="s">
        <v>20</v>
      </c>
      <c r="K52">
        <v>0</v>
      </c>
      <c r="L52">
        <v>2.5999999999999999E-3</v>
      </c>
      <c r="M52">
        <v>1.1692929999999999</v>
      </c>
      <c r="N52" s="32" t="s">
        <v>20</v>
      </c>
      <c r="O52" s="32">
        <v>0</v>
      </c>
      <c r="P52" s="32">
        <v>2.5999999999999999E-3</v>
      </c>
      <c r="Q52" s="32">
        <v>1.2568349999999999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1.445001</v>
      </c>
      <c r="F53" t="s">
        <v>21</v>
      </c>
      <c r="G53">
        <v>0</v>
      </c>
      <c r="H53">
        <v>1.2999999999999999E-3</v>
      </c>
      <c r="I53">
        <v>1.4439709999999999</v>
      </c>
      <c r="J53" t="s">
        <v>21</v>
      </c>
      <c r="K53">
        <v>0</v>
      </c>
      <c r="L53">
        <v>1.2999999999999999E-3</v>
      </c>
      <c r="M53">
        <v>1.4925280000000001</v>
      </c>
      <c r="N53" s="32" t="s">
        <v>21</v>
      </c>
      <c r="O53" s="32">
        <v>0</v>
      </c>
      <c r="P53" s="32">
        <v>1.2999999999999999E-3</v>
      </c>
      <c r="Q53" s="32">
        <v>1.353674</v>
      </c>
    </row>
    <row r="54" spans="1:17" x14ac:dyDescent="0.25">
      <c r="A54" s="63"/>
      <c r="B54" t="s">
        <v>22</v>
      </c>
      <c r="C54">
        <v>0</v>
      </c>
      <c r="D54">
        <v>7.628E-4</v>
      </c>
      <c r="E54">
        <v>3.5169679999999999</v>
      </c>
      <c r="F54" t="s">
        <v>22</v>
      </c>
      <c r="G54">
        <v>0</v>
      </c>
      <c r="H54">
        <v>7.8910000000000004E-4</v>
      </c>
      <c r="I54">
        <v>3.3855279999999999</v>
      </c>
      <c r="J54" t="s">
        <v>22</v>
      </c>
      <c r="K54">
        <v>0</v>
      </c>
      <c r="L54">
        <v>8.1680000000000001E-4</v>
      </c>
      <c r="M54">
        <v>3.3805339999999999</v>
      </c>
      <c r="N54" s="32" t="s">
        <v>22</v>
      </c>
      <c r="O54" s="32">
        <v>0</v>
      </c>
      <c r="P54" s="32">
        <v>8.4610000000000002E-4</v>
      </c>
      <c r="Q54" s="32">
        <v>3.2123940000000002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82" t="s">
        <v>23</v>
      </c>
      <c r="B57" s="72" t="s">
        <v>118</v>
      </c>
      <c r="C57" s="72"/>
      <c r="D57" s="72"/>
      <c r="E57" s="72"/>
      <c r="F57" s="72" t="s">
        <v>119</v>
      </c>
      <c r="G57" s="72"/>
      <c r="H57" s="72"/>
      <c r="I57" s="72"/>
      <c r="J57" s="72" t="s">
        <v>120</v>
      </c>
      <c r="K57" s="72"/>
      <c r="L57" s="72"/>
      <c r="M57" s="72"/>
      <c r="N57" s="72" t="s">
        <v>121</v>
      </c>
      <c r="O57" s="72"/>
      <c r="P57" s="72"/>
      <c r="Q57" s="72"/>
    </row>
    <row r="58" spans="1:17" x14ac:dyDescent="0.25">
      <c r="A58" s="82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82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82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82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118</v>
      </c>
      <c r="C64" s="70"/>
      <c r="D64" s="70"/>
      <c r="E64" s="70"/>
      <c r="F64" s="70" t="s">
        <v>119</v>
      </c>
      <c r="G64" s="70"/>
      <c r="H64" s="70"/>
      <c r="I64" s="70"/>
      <c r="J64" s="70" t="s">
        <v>120</v>
      </c>
      <c r="K64" s="70"/>
      <c r="L64" s="70"/>
      <c r="M64" s="70"/>
      <c r="N64" s="73" t="s">
        <v>121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1.9330000000000001E-4</v>
      </c>
      <c r="C66" s="5"/>
      <c r="D66" s="5"/>
      <c r="E66">
        <v>6.1635619999999998</v>
      </c>
      <c r="F66" s="19"/>
      <c r="G66" s="19">
        <v>1.9900000000000001E-4</v>
      </c>
      <c r="H66" s="5"/>
      <c r="I66">
        <v>6.5220130000000003</v>
      </c>
      <c r="J66" s="19">
        <v>1.9599999999999999E-4</v>
      </c>
      <c r="K66" s="5"/>
      <c r="L66" s="5"/>
      <c r="M66">
        <v>6.1074619999999999</v>
      </c>
      <c r="N66" s="35">
        <v>1.9570000000000001E-4</v>
      </c>
      <c r="O66" s="33"/>
      <c r="P66" s="33"/>
      <c r="Q66" s="32">
        <v>5.9785909999999998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2.4199440000000001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12.839621000000001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3.561712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1.9352499999999998E-7</v>
      </c>
      <c r="H75">
        <f t="shared" si="2"/>
        <v>10.175930999999999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1.9485E-7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1.9749999999999999E-7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2.0014999999999998E-7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3.4200429999999997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19.25967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5.1865399999999999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1.9485675E-7</v>
      </c>
      <c r="H88">
        <f t="shared" si="20"/>
        <v>15.113916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1.9752700000000002E-7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2.0290800000000001E-7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2.08343E-7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4.5559029999999998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25.276681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6.7547269999999999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1.9619516249999995E-7</v>
      </c>
      <c r="H101">
        <f t="shared" si="38"/>
        <v>20.020688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2.0023029999999999E-7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2.0841839999999998E-7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2.1676009999999998E-7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2.2128220000000001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12.027298999999999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3.4046430000000001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9.8861990000000013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3.6694429999999998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18.185735000000001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5.1048739999999997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4.8823499999999999E-6</v>
      </c>
      <c r="H127">
        <f t="shared" si="74"/>
        <v>14.844436999999999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4.889400000000001E-6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4.9176000000000001E-6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4.9645999999999999E-6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4.7347289999999997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24.128323000000002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6.654107999999999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4.8866974999999991E-6</v>
      </c>
      <c r="H140">
        <f t="shared" si="92"/>
        <v>19.528649000000001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4.9053799999999991E-6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4.9702399999999997E-6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5.0576600000000005E-6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2.4045670000000001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12.280977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3.3875980000000001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3.6408999999999996E-5</v>
      </c>
      <c r="H153">
        <f t="shared" si="110"/>
        <v>9.1832020000000014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3.6528E-5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3.6766000000000007E-5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3.7004E-5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3.5617830000000001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18.406817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5.0416260000000008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3.6527625000000001E-5</v>
      </c>
      <c r="H166">
        <f t="shared" si="128"/>
        <v>13.843928999999999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3.6764500000000004E-5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3.7236000000000001E-5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3.7704500000000005E-5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4.6311770000000001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24.403585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6.5594870000000007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3.6645614999999995E-5</v>
      </c>
      <c r="H179">
        <f t="shared" si="146"/>
        <v>18.142192999999999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3.6997420000000001E-5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3.7683359999999996E-5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3.8335340000000001E-5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2.1907860000000001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5.3149999999999999E-6</v>
      </c>
      <c r="M190">
        <f>AA46+W46</f>
        <v>12.327477999999999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5.3299999999999998E-6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3.2955649999999999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1.70915E-4</v>
      </c>
      <c r="H192">
        <f t="shared" si="164"/>
        <v>8.1224530000000001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1.7133E-4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5.3600000000000004E-6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5.3899999999999992E-6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1.7216000000000001E-4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1.7298999999999998E-4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3.3192789999999999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5.3267500000000003E-6</v>
      </c>
      <c r="M203">
        <f>AE46+AA46+W46</f>
        <v>18.486615999999998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5.3470000000000006E-6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4.9323769999999998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1.7133100000000002E-4</v>
      </c>
      <c r="H205">
        <f t="shared" si="182"/>
        <v>12.096592999999999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1.7216400000000001E-4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5.3680000000000001E-6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5.3630000000000002E-6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1.7383600000000002E-4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1.7551600000000002E-4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4.3927209999999999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5.3355124999999992E-6</v>
      </c>
      <c r="M216">
        <f>AI46+AE46+AA46+W46</f>
        <v>24.409727999999998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5.3530999999999996E-6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6.3860159999999997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1.7174801249999997E-4</v>
      </c>
      <c r="H218">
        <f t="shared" si="199"/>
        <v>16.013870000000001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1.7300209999999999E-4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5.3407999999999998E-6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5.2757000000000002E-6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1.7552879999999999E-4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1.7808070000000002E-4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2.1509469999999999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1.93585E-4</v>
      </c>
      <c r="M229">
        <f>I66+E66</f>
        <v>12.685575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1.9387000000000001E-4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2.8889719999999999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7.64115E-4</v>
      </c>
      <c r="H231">
        <f t="shared" si="217"/>
        <v>6.9024959999999993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7.654300000000001E-4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1.9444000000000004E-4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1.9501000000000002E-4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7.680600000000001E-4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7.7068999999999998E-4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3.3202399999999996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1.9384825000000005E-4</v>
      </c>
      <c r="M242">
        <f>M66+I66+E66</f>
        <v>18.793036999999998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1.9435300000000003E-4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4.3815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7.654335E-4</v>
      </c>
      <c r="H244">
        <f t="shared" si="235"/>
        <v>10.28303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7.680740000000001E-4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1.9523200000000002E-4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1.9593700000000003E-4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7.7337599999999999E-4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7.787060000000001E-4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4.5770749999999998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1.9409117499999997E-4</v>
      </c>
      <c r="M255">
        <f>Q66+M66+I66+E66</f>
        <v>24.771628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1.9476039999999999E-4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5.7351739999999989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7.6675552499999989E-4</v>
      </c>
      <c r="H257">
        <f t="shared" si="253"/>
        <v>13.495424000000002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7.7073219999999995E-4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1.957672E-4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1.9638880000000003E-4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7.7874960000000001E-4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7.8685340000000004E-4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263"/>
  <sheetViews>
    <sheetView topLeftCell="A26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2.6640625" bestFit="1" customWidth="1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B3" s="36"/>
      <c r="C3" s="36"/>
      <c r="D3" s="36"/>
      <c r="E3" s="36"/>
      <c r="F3" s="36"/>
      <c r="G3" s="36"/>
      <c r="H3" s="36">
        <v>0.1</v>
      </c>
      <c r="I3" s="36">
        <v>0.9</v>
      </c>
      <c r="J3" s="36">
        <v>0.1</v>
      </c>
      <c r="K3" s="36">
        <v>0.9</v>
      </c>
      <c r="L3" s="36">
        <v>0.1</v>
      </c>
      <c r="M3" s="36">
        <v>0.9</v>
      </c>
    </row>
    <row r="4" spans="1:35" x14ac:dyDescent="0.25">
      <c r="B4" s="36"/>
      <c r="C4" s="36"/>
      <c r="D4" s="36"/>
      <c r="E4" s="36"/>
      <c r="F4" s="36"/>
      <c r="G4" s="36"/>
      <c r="H4" s="36">
        <v>0.2</v>
      </c>
      <c r="I4" s="36">
        <v>0.8</v>
      </c>
      <c r="J4" s="36">
        <v>0.2</v>
      </c>
      <c r="K4" s="36">
        <v>0.8</v>
      </c>
      <c r="L4" s="36">
        <v>0.2</v>
      </c>
      <c r="M4" s="36">
        <v>0.8</v>
      </c>
    </row>
    <row r="5" spans="1:35" x14ac:dyDescent="0.25">
      <c r="B5" s="36"/>
      <c r="C5" s="36"/>
      <c r="D5" s="36"/>
      <c r="E5" s="36"/>
      <c r="F5" s="36"/>
      <c r="G5" s="36"/>
      <c r="H5" s="36">
        <v>0.3</v>
      </c>
      <c r="I5" s="36">
        <v>0.7</v>
      </c>
      <c r="J5" s="36">
        <v>0.3</v>
      </c>
      <c r="K5" s="36">
        <v>0.7</v>
      </c>
      <c r="L5" s="36">
        <v>0.3</v>
      </c>
      <c r="M5" s="36">
        <v>0.7</v>
      </c>
    </row>
    <row r="6" spans="1:35" x14ac:dyDescent="0.25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</row>
    <row r="7" spans="1:35" x14ac:dyDescent="0.25">
      <c r="A7" s="1" t="s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S7" s="1" t="s">
        <v>7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122</v>
      </c>
      <c r="C9" s="74"/>
      <c r="D9" s="74"/>
      <c r="E9" s="74"/>
      <c r="F9" s="74" t="s">
        <v>123</v>
      </c>
      <c r="G9" s="74"/>
      <c r="H9" s="74"/>
      <c r="I9" s="74"/>
      <c r="J9" s="74" t="s">
        <v>124</v>
      </c>
      <c r="K9" s="74"/>
      <c r="L9" s="74"/>
      <c r="M9" s="74"/>
      <c r="N9" s="73" t="s">
        <v>125</v>
      </c>
      <c r="O9" s="73"/>
      <c r="P9" s="73"/>
      <c r="Q9" s="73"/>
      <c r="S9" s="63" t="s">
        <v>12</v>
      </c>
      <c r="T9" s="74" t="s">
        <v>122</v>
      </c>
      <c r="U9" s="74"/>
      <c r="V9" s="74"/>
      <c r="W9" s="74"/>
      <c r="X9" s="74" t="s">
        <v>123</v>
      </c>
      <c r="Y9" s="74"/>
      <c r="Z9" s="74"/>
      <c r="AA9" s="74"/>
      <c r="AB9" s="74" t="s">
        <v>124</v>
      </c>
      <c r="AC9" s="74"/>
      <c r="AD9" s="74"/>
      <c r="AE9" s="74"/>
      <c r="AF9" s="73" t="s">
        <v>125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1.1132379999999999</v>
      </c>
      <c r="F11" s="36" t="s">
        <v>20</v>
      </c>
      <c r="G11" s="38">
        <v>0</v>
      </c>
      <c r="H11" s="38">
        <v>2.5999999999999999E-3</v>
      </c>
      <c r="I11" s="38">
        <v>0.98954200000000003</v>
      </c>
      <c r="J11" s="36" t="s">
        <v>20</v>
      </c>
      <c r="K11" s="38">
        <v>0</v>
      </c>
      <c r="L11" s="38">
        <v>2.5999999999999999E-3</v>
      </c>
      <c r="M11" s="38">
        <v>1.0206809999999999</v>
      </c>
      <c r="N11" s="32" t="s">
        <v>20</v>
      </c>
      <c r="O11" s="45">
        <v>0</v>
      </c>
      <c r="P11" s="45">
        <v>2.5999999999999999E-3</v>
      </c>
      <c r="Q11" s="32">
        <v>1.5893539999999999</v>
      </c>
      <c r="S11" s="63"/>
      <c r="T11" s="36" t="s">
        <v>20</v>
      </c>
      <c r="U11" s="38">
        <v>0</v>
      </c>
      <c r="V11" s="38">
        <v>2.5999999999999999E-3</v>
      </c>
      <c r="W11" s="38">
        <v>1.06027</v>
      </c>
      <c r="X11" s="36" t="s">
        <v>20</v>
      </c>
      <c r="Y11" s="38">
        <v>0</v>
      </c>
      <c r="Z11" s="38">
        <v>2.5999999999999999E-3</v>
      </c>
      <c r="AA11" s="38">
        <v>1.008256</v>
      </c>
      <c r="AB11" s="36" t="s">
        <v>20</v>
      </c>
      <c r="AC11" s="38">
        <v>0</v>
      </c>
      <c r="AD11" s="38">
        <v>2.5999999999999999E-3</v>
      </c>
      <c r="AE11" s="38">
        <v>1.060789</v>
      </c>
      <c r="AF11" s="32" t="s">
        <v>20</v>
      </c>
      <c r="AG11" s="45">
        <v>0</v>
      </c>
      <c r="AH11" s="45">
        <v>2.5999999999999999E-3</v>
      </c>
      <c r="AI11" s="32">
        <v>1.0415380000000001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1.741676</v>
      </c>
      <c r="F12" s="36" t="s">
        <v>21</v>
      </c>
      <c r="G12" s="38">
        <v>0</v>
      </c>
      <c r="H12" s="38">
        <v>1.579E-5</v>
      </c>
      <c r="I12" s="38">
        <v>1.696499</v>
      </c>
      <c r="J12" s="36" t="s">
        <v>21</v>
      </c>
      <c r="K12" s="38">
        <v>0</v>
      </c>
      <c r="L12" s="38">
        <v>1.579E-5</v>
      </c>
      <c r="M12" s="38">
        <v>1.75342</v>
      </c>
      <c r="N12" s="32" t="s">
        <v>21</v>
      </c>
      <c r="O12" s="45">
        <v>0</v>
      </c>
      <c r="P12" s="45">
        <v>1.579E-5</v>
      </c>
      <c r="Q12" s="32">
        <v>1.78105</v>
      </c>
      <c r="S12" s="63"/>
      <c r="T12" s="36" t="s">
        <v>21</v>
      </c>
      <c r="U12" s="38">
        <v>0</v>
      </c>
      <c r="V12" s="38">
        <v>6.4850000000000004E-5</v>
      </c>
      <c r="W12" s="38">
        <v>1.643527</v>
      </c>
      <c r="X12" s="36" t="s">
        <v>21</v>
      </c>
      <c r="Y12" s="38">
        <v>0</v>
      </c>
      <c r="Z12" s="38">
        <v>6.4850000000000004E-5</v>
      </c>
      <c r="AA12" s="38">
        <v>1.7119</v>
      </c>
      <c r="AB12" s="36" t="s">
        <v>21</v>
      </c>
      <c r="AC12" s="38">
        <v>0</v>
      </c>
      <c r="AD12" s="38">
        <v>6.4850000000000004E-5</v>
      </c>
      <c r="AE12" s="38">
        <v>1.742135</v>
      </c>
      <c r="AF12" s="32" t="s">
        <v>21</v>
      </c>
      <c r="AG12" s="45">
        <v>0</v>
      </c>
      <c r="AH12" s="45">
        <v>6.4850000000000004E-5</v>
      </c>
      <c r="AI12" s="32">
        <v>1.758508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5.9208499999999997</v>
      </c>
      <c r="F13" s="36" t="s">
        <v>22</v>
      </c>
      <c r="G13" s="38">
        <v>0</v>
      </c>
      <c r="H13" s="38">
        <v>2.177E-7</v>
      </c>
      <c r="I13" s="38">
        <v>5.8942360000000003</v>
      </c>
      <c r="J13" s="36" t="s">
        <v>22</v>
      </c>
      <c r="K13" s="38">
        <v>0</v>
      </c>
      <c r="L13" s="38">
        <v>2.4559999999999998E-7</v>
      </c>
      <c r="M13" s="38">
        <v>5.8578840000000003</v>
      </c>
      <c r="N13" s="32" t="s">
        <v>22</v>
      </c>
      <c r="O13" s="32">
        <v>0</v>
      </c>
      <c r="P13" s="32">
        <v>2.7529999999999998E-7</v>
      </c>
      <c r="Q13" s="32">
        <v>6.3349019999999996</v>
      </c>
      <c r="S13" s="63"/>
      <c r="T13" s="36" t="s">
        <v>22</v>
      </c>
      <c r="U13" s="38">
        <v>0</v>
      </c>
      <c r="V13" s="38">
        <v>4.8799999999999999E-6</v>
      </c>
      <c r="W13" s="38">
        <v>5.7327599999999999</v>
      </c>
      <c r="X13" s="36" t="s">
        <v>22</v>
      </c>
      <c r="Y13" s="38">
        <v>0</v>
      </c>
      <c r="Z13" s="38">
        <v>4.8799999999999999E-6</v>
      </c>
      <c r="AA13" s="38">
        <v>5.7710290000000004</v>
      </c>
      <c r="AB13" s="36" t="s">
        <v>22</v>
      </c>
      <c r="AC13" s="38">
        <v>0</v>
      </c>
      <c r="AD13" s="38">
        <v>4.8799999999999999E-6</v>
      </c>
      <c r="AE13" s="38">
        <v>5.597575</v>
      </c>
      <c r="AF13" s="32" t="s">
        <v>22</v>
      </c>
      <c r="AG13" s="32">
        <v>0</v>
      </c>
      <c r="AH13" s="32">
        <v>4.8799999999999999E-6</v>
      </c>
      <c r="AI13" s="32">
        <v>5.919333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8"/>
      <c r="O14" s="48"/>
      <c r="P14" s="48"/>
      <c r="Q14" s="48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8"/>
      <c r="AG14" s="48"/>
      <c r="AH14" s="48"/>
      <c r="AI14" s="48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8"/>
      <c r="O15" s="48"/>
      <c r="P15" s="48"/>
      <c r="Q15" s="48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8"/>
      <c r="AG15" s="48"/>
      <c r="AH15" s="48"/>
      <c r="AI15" s="48"/>
    </row>
    <row r="16" spans="1:35" x14ac:dyDescent="0.25">
      <c r="A16" s="64" t="s">
        <v>23</v>
      </c>
      <c r="B16" s="80" t="s">
        <v>122</v>
      </c>
      <c r="C16" s="80"/>
      <c r="D16" s="80"/>
      <c r="E16" s="80"/>
      <c r="F16" s="80" t="s">
        <v>123</v>
      </c>
      <c r="G16" s="80"/>
      <c r="H16" s="80"/>
      <c r="I16" s="80"/>
      <c r="J16" s="80" t="s">
        <v>124</v>
      </c>
      <c r="K16" s="80"/>
      <c r="L16" s="80"/>
      <c r="M16" s="80"/>
      <c r="N16" s="78" t="s">
        <v>125</v>
      </c>
      <c r="O16" s="78"/>
      <c r="P16" s="78"/>
      <c r="Q16" s="78"/>
      <c r="S16" s="64" t="s">
        <v>23</v>
      </c>
      <c r="T16" s="80" t="s">
        <v>122</v>
      </c>
      <c r="U16" s="80"/>
      <c r="V16" s="80"/>
      <c r="W16" s="80"/>
      <c r="X16" s="80" t="s">
        <v>123</v>
      </c>
      <c r="Y16" s="80"/>
      <c r="Z16" s="80"/>
      <c r="AA16" s="80"/>
      <c r="AB16" s="80" t="s">
        <v>124</v>
      </c>
      <c r="AC16" s="80"/>
      <c r="AD16" s="80"/>
      <c r="AE16" s="80"/>
      <c r="AF16" s="78" t="s">
        <v>125</v>
      </c>
      <c r="AG16" s="78"/>
      <c r="AH16" s="78"/>
      <c r="AI16" s="78"/>
    </row>
    <row r="17" spans="1:35" x14ac:dyDescent="0.25">
      <c r="A17" s="64"/>
      <c r="B17" s="47"/>
      <c r="C17" s="47" t="s">
        <v>17</v>
      </c>
      <c r="D17" s="47" t="s">
        <v>18</v>
      </c>
      <c r="E17" s="47" t="s">
        <v>19</v>
      </c>
      <c r="F17" s="47"/>
      <c r="G17" s="47" t="s">
        <v>17</v>
      </c>
      <c r="H17" s="47" t="s">
        <v>18</v>
      </c>
      <c r="I17" s="47" t="s">
        <v>19</v>
      </c>
      <c r="J17" s="47"/>
      <c r="K17" s="47" t="s">
        <v>17</v>
      </c>
      <c r="L17" s="47" t="s">
        <v>18</v>
      </c>
      <c r="M17" s="47" t="s">
        <v>19</v>
      </c>
      <c r="N17" s="48"/>
      <c r="O17" s="48" t="s">
        <v>17</v>
      </c>
      <c r="P17" s="48" t="s">
        <v>18</v>
      </c>
      <c r="Q17" s="48" t="s">
        <v>19</v>
      </c>
      <c r="S17" s="64"/>
      <c r="T17" s="47"/>
      <c r="U17" s="47" t="s">
        <v>17</v>
      </c>
      <c r="V17" s="47" t="s">
        <v>18</v>
      </c>
      <c r="W17" s="47" t="s">
        <v>19</v>
      </c>
      <c r="X17" s="47"/>
      <c r="Y17" s="47" t="s">
        <v>17</v>
      </c>
      <c r="Z17" s="47" t="s">
        <v>18</v>
      </c>
      <c r="AA17" s="47" t="s">
        <v>19</v>
      </c>
      <c r="AB17" s="47"/>
      <c r="AC17" s="47" t="s">
        <v>17</v>
      </c>
      <c r="AD17" s="47" t="s">
        <v>18</v>
      </c>
      <c r="AE17" s="47" t="s">
        <v>19</v>
      </c>
      <c r="AF17" s="48"/>
      <c r="AG17" s="48" t="s">
        <v>17</v>
      </c>
      <c r="AH17" s="48" t="s">
        <v>18</v>
      </c>
      <c r="AI17" s="48" t="s">
        <v>19</v>
      </c>
    </row>
    <row r="18" spans="1:35" x14ac:dyDescent="0.25">
      <c r="A18" s="64"/>
      <c r="B18" s="47" t="s">
        <v>20</v>
      </c>
      <c r="C18" s="47">
        <v>1.2999999999999999E-3</v>
      </c>
      <c r="D18" s="47">
        <v>2.0199999999999999E-2</v>
      </c>
      <c r="E18" s="47">
        <v>30.079193</v>
      </c>
      <c r="F18" s="47" t="s">
        <v>20</v>
      </c>
      <c r="G18" s="47">
        <v>2.5999999999999999E-3</v>
      </c>
      <c r="H18" s="47">
        <v>2.1499999999999998E-2</v>
      </c>
      <c r="I18" s="47">
        <v>34.510630999999997</v>
      </c>
      <c r="J18" s="47" t="s">
        <v>20</v>
      </c>
      <c r="K18" s="47">
        <v>2.5999999999999999E-3</v>
      </c>
      <c r="L18" s="47">
        <v>2.2700000000000001E-2</v>
      </c>
      <c r="M18" s="47">
        <v>28.601323000000001</v>
      </c>
      <c r="N18" s="48" t="s">
        <v>20</v>
      </c>
      <c r="O18" s="48">
        <v>2.5999999999999999E-3</v>
      </c>
      <c r="P18" s="48">
        <v>2.3900000000000001E-2</v>
      </c>
      <c r="Q18" s="48">
        <v>28.720002000000001</v>
      </c>
      <c r="S18" s="64"/>
      <c r="T18" s="47" t="s">
        <v>20</v>
      </c>
      <c r="U18" s="47">
        <v>1.2999999999999999E-3</v>
      </c>
      <c r="V18" s="47">
        <v>2.0199999999999999E-2</v>
      </c>
      <c r="W18" s="47">
        <v>28.892620000000001</v>
      </c>
      <c r="X18" s="47" t="s">
        <v>20</v>
      </c>
      <c r="Y18" s="47">
        <v>2.5999999999999999E-3</v>
      </c>
      <c r="Z18" s="47">
        <v>2.1499999999999998E-2</v>
      </c>
      <c r="AA18" s="47">
        <v>32.570383</v>
      </c>
      <c r="AB18" s="47" t="s">
        <v>20</v>
      </c>
      <c r="AC18" s="47">
        <v>2.5999999999999999E-3</v>
      </c>
      <c r="AD18" s="47">
        <v>2.2700000000000001E-2</v>
      </c>
      <c r="AE18" s="47">
        <v>33.057918000000001</v>
      </c>
      <c r="AF18" s="48" t="s">
        <v>20</v>
      </c>
      <c r="AG18" s="48">
        <v>2.5999999999999999E-3</v>
      </c>
      <c r="AH18" s="48">
        <v>2.3900000000000001E-2</v>
      </c>
      <c r="AI18" s="48">
        <v>30.236464999999999</v>
      </c>
    </row>
    <row r="19" spans="1:35" x14ac:dyDescent="0.25">
      <c r="A19" s="64"/>
      <c r="B19" s="47" t="s">
        <v>21</v>
      </c>
      <c r="C19" s="47">
        <v>1.9699999999999999E-2</v>
      </c>
      <c r="D19" s="47">
        <v>2.0199999999999999E-2</v>
      </c>
      <c r="E19" s="47">
        <v>82.092314999999999</v>
      </c>
      <c r="F19" s="47" t="s">
        <v>21</v>
      </c>
      <c r="G19" s="47">
        <v>2.0899999999999998E-2</v>
      </c>
      <c r="H19" s="47">
        <v>2.1299999999999999E-2</v>
      </c>
      <c r="I19" s="47">
        <v>84.700119000000001</v>
      </c>
      <c r="J19" s="47" t="s">
        <v>21</v>
      </c>
      <c r="K19" s="47">
        <v>2.1999999999999999E-2</v>
      </c>
      <c r="L19" s="47">
        <v>2.2499999999999999E-2</v>
      </c>
      <c r="M19" s="47">
        <v>77.806233000000006</v>
      </c>
      <c r="N19" s="48" t="s">
        <v>21</v>
      </c>
      <c r="O19" s="48">
        <v>2.3199999999999998E-2</v>
      </c>
      <c r="P19" s="48">
        <v>2.3699999999999999E-2</v>
      </c>
      <c r="Q19" s="48">
        <v>76.667008999999993</v>
      </c>
      <c r="S19" s="64"/>
      <c r="T19" s="47" t="s">
        <v>21</v>
      </c>
      <c r="U19" s="47">
        <v>1.77E-2</v>
      </c>
      <c r="V19" s="47">
        <v>1.9900000000000001E-2</v>
      </c>
      <c r="W19" s="47">
        <v>79.589035999999993</v>
      </c>
      <c r="X19" s="47" t="s">
        <v>21</v>
      </c>
      <c r="Y19" s="47">
        <v>1.8700000000000001E-2</v>
      </c>
      <c r="Z19" s="47">
        <v>2.0899999999999998E-2</v>
      </c>
      <c r="AA19" s="47">
        <v>81.277517000000003</v>
      </c>
      <c r="AB19" s="47" t="s">
        <v>21</v>
      </c>
      <c r="AC19" s="47">
        <v>1.9699999999999999E-2</v>
      </c>
      <c r="AD19" s="47">
        <v>2.2100000000000002E-2</v>
      </c>
      <c r="AE19" s="47">
        <v>79.607797000000005</v>
      </c>
      <c r="AF19" s="48" t="s">
        <v>21</v>
      </c>
      <c r="AG19" s="48">
        <v>2.07E-2</v>
      </c>
      <c r="AH19" s="48">
        <v>2.3300000000000001E-2</v>
      </c>
      <c r="AI19" s="48">
        <v>77.369028</v>
      </c>
    </row>
    <row r="20" spans="1:35" x14ac:dyDescent="0.25">
      <c r="A20" s="64"/>
      <c r="B20" s="47" t="s">
        <v>22</v>
      </c>
      <c r="C20" s="47">
        <v>1.9699999999999999E-2</v>
      </c>
      <c r="D20" s="47">
        <v>1.9800000000000002E-2</v>
      </c>
      <c r="E20" s="47">
        <v>543.00650800000005</v>
      </c>
      <c r="F20" s="47" t="s">
        <v>22</v>
      </c>
      <c r="G20" s="47">
        <v>2.0899999999999998E-2</v>
      </c>
      <c r="H20" s="47">
        <v>2.0899999999999998E-2</v>
      </c>
      <c r="I20" s="47">
        <v>380.05642999999998</v>
      </c>
      <c r="J20" s="47" t="s">
        <v>22</v>
      </c>
      <c r="K20" s="47">
        <v>2.1999999999999999E-2</v>
      </c>
      <c r="L20" s="47">
        <v>2.2100000000000002E-2</v>
      </c>
      <c r="M20" s="47">
        <v>335.71965999999998</v>
      </c>
      <c r="N20" s="48" t="s">
        <v>22</v>
      </c>
      <c r="O20" s="48">
        <v>2.3199999999999998E-2</v>
      </c>
      <c r="P20" s="48">
        <v>2.3199999999999998E-2</v>
      </c>
      <c r="Q20" s="48">
        <v>378.594853</v>
      </c>
      <c r="S20" s="64"/>
      <c r="T20" s="47" t="s">
        <v>22</v>
      </c>
      <c r="U20" s="47">
        <v>1.7899999999999999E-2</v>
      </c>
      <c r="V20" s="47">
        <v>1.84E-2</v>
      </c>
      <c r="W20" s="47">
        <v>401.51507199999998</v>
      </c>
      <c r="X20" s="47" t="s">
        <v>22</v>
      </c>
      <c r="Y20" s="47">
        <v>1.89E-2</v>
      </c>
      <c r="Z20" s="47">
        <v>1.9400000000000001E-2</v>
      </c>
      <c r="AA20" s="47">
        <v>379.953823</v>
      </c>
      <c r="AB20" s="47" t="s">
        <v>22</v>
      </c>
      <c r="AC20" s="47">
        <v>1.9900000000000001E-2</v>
      </c>
      <c r="AD20" s="47">
        <v>2.0500000000000001E-2</v>
      </c>
      <c r="AE20" s="47">
        <v>520.54528300000004</v>
      </c>
      <c r="AF20" s="48" t="s">
        <v>22</v>
      </c>
      <c r="AG20" s="48">
        <v>2.0899999999999998E-2</v>
      </c>
      <c r="AH20" s="48">
        <v>2.1499999999999998E-2</v>
      </c>
      <c r="AI20" s="48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8"/>
      <c r="O21" s="48"/>
      <c r="P21" s="48"/>
      <c r="Q21" s="48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8"/>
      <c r="AG21" s="48"/>
      <c r="AH21" s="48"/>
      <c r="AI21" s="48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8"/>
      <c r="O22" s="48"/>
      <c r="P22" s="48"/>
      <c r="Q22" s="48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8"/>
      <c r="AG22" s="48"/>
      <c r="AH22" s="48"/>
      <c r="AI22" s="48"/>
    </row>
    <row r="23" spans="1:35" x14ac:dyDescent="0.25">
      <c r="A23" s="65" t="s">
        <v>24</v>
      </c>
      <c r="B23" s="74" t="s">
        <v>122</v>
      </c>
      <c r="C23" s="74"/>
      <c r="D23" s="74"/>
      <c r="E23" s="74"/>
      <c r="F23" s="74" t="s">
        <v>123</v>
      </c>
      <c r="G23" s="74"/>
      <c r="H23" s="74"/>
      <c r="I23" s="74"/>
      <c r="J23" s="74" t="s">
        <v>124</v>
      </c>
      <c r="K23" s="74"/>
      <c r="L23" s="74"/>
      <c r="M23" s="74"/>
      <c r="N23" s="73" t="s">
        <v>125</v>
      </c>
      <c r="O23" s="73"/>
      <c r="P23" s="73"/>
      <c r="Q23" s="73"/>
      <c r="S23" s="65" t="s">
        <v>24</v>
      </c>
      <c r="T23" s="74" t="s">
        <v>122</v>
      </c>
      <c r="U23" s="74"/>
      <c r="V23" s="74"/>
      <c r="W23" s="74"/>
      <c r="X23" s="74" t="s">
        <v>123</v>
      </c>
      <c r="Y23" s="74"/>
      <c r="Z23" s="74"/>
      <c r="AA23" s="74"/>
      <c r="AB23" s="74" t="s">
        <v>124</v>
      </c>
      <c r="AC23" s="74"/>
      <c r="AD23" s="74"/>
      <c r="AE23" s="74"/>
      <c r="AF23" s="73" t="s">
        <v>125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6.6953129999999996</v>
      </c>
      <c r="F25" s="39">
        <v>0</v>
      </c>
      <c r="G25" s="39"/>
      <c r="H25" s="39"/>
      <c r="I25" s="38">
        <v>7.0168949999999999</v>
      </c>
      <c r="J25" s="36">
        <v>0</v>
      </c>
      <c r="K25" s="39"/>
      <c r="L25" s="39"/>
      <c r="M25" s="38">
        <v>7.070716</v>
      </c>
      <c r="N25" s="33">
        <v>0</v>
      </c>
      <c r="O25" s="33"/>
      <c r="P25" s="33"/>
      <c r="Q25" s="32">
        <v>6.7185309999999996</v>
      </c>
      <c r="S25" s="65"/>
      <c r="T25" s="39">
        <v>0</v>
      </c>
      <c r="U25" s="39"/>
      <c r="V25" s="39"/>
      <c r="W25" s="38">
        <v>7.0574450000000004</v>
      </c>
      <c r="X25" s="39">
        <v>0</v>
      </c>
      <c r="Y25" s="39"/>
      <c r="Z25" s="39"/>
      <c r="AA25" s="38">
        <v>7.0352199999999998</v>
      </c>
      <c r="AB25" s="39">
        <v>0</v>
      </c>
      <c r="AC25" s="39"/>
      <c r="AD25" s="39"/>
      <c r="AE25" s="38">
        <v>7.0407039999999999</v>
      </c>
      <c r="AF25" s="33">
        <v>0</v>
      </c>
      <c r="AG25" s="33"/>
      <c r="AH25" s="33"/>
      <c r="AI25" s="32">
        <v>6.4356070000000001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8"/>
      <c r="O26" s="48"/>
      <c r="P26" s="48"/>
      <c r="Q26" s="48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8"/>
      <c r="AG26" s="48"/>
      <c r="AH26" s="48"/>
      <c r="AI26" s="48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2"/>
      <c r="O27" s="52"/>
      <c r="P27" s="52"/>
      <c r="Q27" s="52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8"/>
      <c r="AG27" s="48"/>
      <c r="AH27" s="48"/>
      <c r="AI27" s="48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8"/>
      <c r="O28" s="48"/>
      <c r="P28" s="48"/>
      <c r="Q28" s="48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8"/>
      <c r="AG28" s="48"/>
      <c r="AH28" s="48"/>
      <c r="AI28" s="48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122</v>
      </c>
      <c r="C30" s="74"/>
      <c r="D30" s="74"/>
      <c r="E30" s="74"/>
      <c r="F30" s="74" t="s">
        <v>123</v>
      </c>
      <c r="G30" s="74"/>
      <c r="H30" s="74"/>
      <c r="I30" s="74"/>
      <c r="J30" s="74" t="s">
        <v>124</v>
      </c>
      <c r="K30" s="74"/>
      <c r="L30" s="74"/>
      <c r="M30" s="74"/>
      <c r="N30" s="73" t="s">
        <v>125</v>
      </c>
      <c r="O30" s="73"/>
      <c r="P30" s="73"/>
      <c r="Q30" s="73"/>
      <c r="S30" s="63" t="s">
        <v>12</v>
      </c>
      <c r="T30" s="74" t="s">
        <v>122</v>
      </c>
      <c r="U30" s="74"/>
      <c r="V30" s="74"/>
      <c r="W30" s="74"/>
      <c r="X30" s="74" t="s">
        <v>123</v>
      </c>
      <c r="Y30" s="74"/>
      <c r="Z30" s="74"/>
      <c r="AA30" s="74"/>
      <c r="AB30" s="74" t="s">
        <v>124</v>
      </c>
      <c r="AC30" s="74"/>
      <c r="AD30" s="74"/>
      <c r="AE30" s="74"/>
      <c r="AF30" s="73" t="s">
        <v>125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1.1184689999999999</v>
      </c>
      <c r="F32" s="36" t="s">
        <v>20</v>
      </c>
      <c r="G32" s="38">
        <v>0</v>
      </c>
      <c r="H32" s="38">
        <v>2.5999999999999999E-3</v>
      </c>
      <c r="I32" s="38">
        <v>0.98021000000000003</v>
      </c>
      <c r="J32" s="36" t="s">
        <v>20</v>
      </c>
      <c r="K32" s="38">
        <v>0</v>
      </c>
      <c r="L32" s="38">
        <v>2.5999999999999999E-3</v>
      </c>
      <c r="M32" s="38">
        <v>1.065134</v>
      </c>
      <c r="N32" s="32" t="s">
        <v>20</v>
      </c>
      <c r="O32" s="32">
        <v>0</v>
      </c>
      <c r="P32" s="32">
        <v>2.5999999999999999E-3</v>
      </c>
      <c r="Q32" s="32">
        <v>1.0787409999999999</v>
      </c>
      <c r="S32" s="63"/>
      <c r="T32" s="36" t="s">
        <v>20</v>
      </c>
      <c r="U32" s="38">
        <v>0</v>
      </c>
      <c r="V32" s="38">
        <v>2.5999999999999999E-3</v>
      </c>
      <c r="W32" s="38">
        <v>0.96201800000000004</v>
      </c>
      <c r="X32" s="36" t="s">
        <v>20</v>
      </c>
      <c r="Y32" s="38">
        <v>0</v>
      </c>
      <c r="Z32" s="38">
        <v>2.5999999999999999E-3</v>
      </c>
      <c r="AA32" s="38">
        <v>0.97805799999999998</v>
      </c>
      <c r="AB32" s="36" t="s">
        <v>20</v>
      </c>
      <c r="AC32" s="38">
        <v>0</v>
      </c>
      <c r="AD32" s="38">
        <v>2.5999999999999999E-3</v>
      </c>
      <c r="AE32" s="38">
        <v>1.09412</v>
      </c>
      <c r="AF32" s="32" t="s">
        <v>20</v>
      </c>
      <c r="AG32" s="32">
        <v>0</v>
      </c>
      <c r="AH32" s="32">
        <v>2.5999999999999999E-3</v>
      </c>
      <c r="AI32" s="32">
        <v>1.0721309999999999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1.6244350000000001</v>
      </c>
      <c r="F33" s="36" t="s">
        <v>21</v>
      </c>
      <c r="G33" s="38">
        <v>0</v>
      </c>
      <c r="H33" s="38">
        <v>1.964E-4</v>
      </c>
      <c r="I33" s="38">
        <v>1.6711800000000001</v>
      </c>
      <c r="J33" s="36" t="s">
        <v>21</v>
      </c>
      <c r="K33" s="38">
        <v>0</v>
      </c>
      <c r="L33" s="38">
        <v>1.964E-4</v>
      </c>
      <c r="M33" s="38">
        <v>1.6508799999999999</v>
      </c>
      <c r="N33" s="32" t="s">
        <v>21</v>
      </c>
      <c r="O33" s="32">
        <v>0</v>
      </c>
      <c r="P33" s="32">
        <v>1.964E-4</v>
      </c>
      <c r="Q33" s="32">
        <v>1.6214150000000001</v>
      </c>
      <c r="S33" s="63"/>
      <c r="T33" s="36" t="s">
        <v>21</v>
      </c>
      <c r="U33" s="38">
        <v>0</v>
      </c>
      <c r="V33" s="38">
        <v>5.0279999999999997E-4</v>
      </c>
      <c r="W33" s="38">
        <v>1.5764210000000001</v>
      </c>
      <c r="X33" s="36" t="s">
        <v>21</v>
      </c>
      <c r="Y33" s="38">
        <v>0</v>
      </c>
      <c r="Z33" s="38">
        <v>5.0279999999999997E-4</v>
      </c>
      <c r="AA33" s="38">
        <v>1.6118060000000001</v>
      </c>
      <c r="AB33" s="36" t="s">
        <v>21</v>
      </c>
      <c r="AC33" s="38">
        <v>0</v>
      </c>
      <c r="AD33" s="38">
        <v>5.0279999999999997E-4</v>
      </c>
      <c r="AE33" s="38">
        <v>1.5571619999999999</v>
      </c>
      <c r="AF33" s="32" t="s">
        <v>21</v>
      </c>
      <c r="AG33" s="32">
        <v>0</v>
      </c>
      <c r="AH33" s="32">
        <v>5.0279999999999997E-4</v>
      </c>
      <c r="AI33" s="32">
        <v>1.5604389999999999</v>
      </c>
    </row>
    <row r="34" spans="1:35" x14ac:dyDescent="0.25">
      <c r="A34" s="63"/>
      <c r="B34" s="36" t="s">
        <v>22</v>
      </c>
      <c r="C34" s="38">
        <v>0</v>
      </c>
      <c r="D34" s="38">
        <v>3.608E-5</v>
      </c>
      <c r="E34" s="38">
        <v>5.3521280000000004</v>
      </c>
      <c r="F34" s="36" t="s">
        <v>22</v>
      </c>
      <c r="G34" s="38">
        <v>0</v>
      </c>
      <c r="H34" s="38">
        <v>3.8359999999999999E-5</v>
      </c>
      <c r="I34" s="38">
        <v>5.3902659999999996</v>
      </c>
      <c r="J34" s="36" t="s">
        <v>22</v>
      </c>
      <c r="K34" s="38">
        <v>0</v>
      </c>
      <c r="L34" s="38">
        <v>4.0769999999999998E-5</v>
      </c>
      <c r="M34" s="38">
        <v>5.1662809999999997</v>
      </c>
      <c r="N34" s="32" t="s">
        <v>22</v>
      </c>
      <c r="O34" s="32">
        <v>0</v>
      </c>
      <c r="P34" s="32">
        <v>4.0899999999999998E-5</v>
      </c>
      <c r="Q34" s="32">
        <v>5.3979109999999997</v>
      </c>
      <c r="S34" s="63"/>
      <c r="T34" s="36" t="s">
        <v>22</v>
      </c>
      <c r="U34" s="38">
        <v>0</v>
      </c>
      <c r="V34" s="38">
        <v>1.695E-4</v>
      </c>
      <c r="W34" s="38">
        <v>4.7122679999999999</v>
      </c>
      <c r="X34" s="36" t="s">
        <v>22</v>
      </c>
      <c r="Y34" s="38">
        <v>0</v>
      </c>
      <c r="Z34" s="38">
        <v>1.774E-4</v>
      </c>
      <c r="AA34" s="38">
        <v>4.7215689999999997</v>
      </c>
      <c r="AB34" s="36" t="s">
        <v>22</v>
      </c>
      <c r="AC34" s="38">
        <v>0</v>
      </c>
      <c r="AD34" s="38">
        <v>1.8569999999999999E-4</v>
      </c>
      <c r="AE34" s="38">
        <v>4.7321879999999998</v>
      </c>
      <c r="AF34" s="32" t="s">
        <v>22</v>
      </c>
      <c r="AG34" s="32">
        <v>0</v>
      </c>
      <c r="AH34" s="32">
        <v>1.9440000000000001E-4</v>
      </c>
      <c r="AI34" s="32">
        <v>4.9984970000000004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8"/>
      <c r="O35" s="48"/>
      <c r="P35" s="48"/>
      <c r="Q35" s="48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8"/>
      <c r="AG35" s="48"/>
      <c r="AH35" s="48"/>
      <c r="AI35" s="48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8"/>
      <c r="O36" s="48"/>
      <c r="P36" s="48"/>
      <c r="Q36" s="48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8"/>
      <c r="AG36" s="48"/>
      <c r="AH36" s="48"/>
      <c r="AI36" s="48"/>
    </row>
    <row r="37" spans="1:35" x14ac:dyDescent="0.25">
      <c r="A37" s="64" t="s">
        <v>23</v>
      </c>
      <c r="B37" s="80" t="s">
        <v>122</v>
      </c>
      <c r="C37" s="80"/>
      <c r="D37" s="80"/>
      <c r="E37" s="80"/>
      <c r="F37" s="80" t="s">
        <v>123</v>
      </c>
      <c r="G37" s="80"/>
      <c r="H37" s="80"/>
      <c r="I37" s="80"/>
      <c r="J37" s="80" t="s">
        <v>124</v>
      </c>
      <c r="K37" s="80"/>
      <c r="L37" s="80"/>
      <c r="M37" s="80"/>
      <c r="N37" s="78" t="s">
        <v>125</v>
      </c>
      <c r="O37" s="78"/>
      <c r="P37" s="78"/>
      <c r="Q37" s="78"/>
      <c r="S37" s="64" t="s">
        <v>23</v>
      </c>
      <c r="T37" s="80" t="s">
        <v>122</v>
      </c>
      <c r="U37" s="80"/>
      <c r="V37" s="80"/>
      <c r="W37" s="80"/>
      <c r="X37" s="80" t="s">
        <v>123</v>
      </c>
      <c r="Y37" s="80"/>
      <c r="Z37" s="80"/>
      <c r="AA37" s="80"/>
      <c r="AB37" s="80" t="s">
        <v>124</v>
      </c>
      <c r="AC37" s="80"/>
      <c r="AD37" s="80"/>
      <c r="AE37" s="80"/>
      <c r="AF37" s="78" t="s">
        <v>125</v>
      </c>
      <c r="AG37" s="78"/>
      <c r="AH37" s="78"/>
      <c r="AI37" s="78"/>
    </row>
    <row r="38" spans="1:35" x14ac:dyDescent="0.25">
      <c r="A38" s="64"/>
      <c r="B38" s="47"/>
      <c r="C38" s="47" t="s">
        <v>17</v>
      </c>
      <c r="D38" s="47" t="s">
        <v>18</v>
      </c>
      <c r="E38" s="47" t="s">
        <v>19</v>
      </c>
      <c r="F38" s="47"/>
      <c r="G38" s="47" t="s">
        <v>17</v>
      </c>
      <c r="H38" s="47" t="s">
        <v>18</v>
      </c>
      <c r="I38" s="47" t="s">
        <v>19</v>
      </c>
      <c r="J38" s="47"/>
      <c r="K38" s="47" t="s">
        <v>17</v>
      </c>
      <c r="L38" s="47" t="s">
        <v>18</v>
      </c>
      <c r="M38" s="47" t="s">
        <v>19</v>
      </c>
      <c r="N38" s="48"/>
      <c r="O38" s="48" t="s">
        <v>17</v>
      </c>
      <c r="P38" s="48" t="s">
        <v>18</v>
      </c>
      <c r="Q38" s="48" t="s">
        <v>19</v>
      </c>
      <c r="S38" s="64"/>
      <c r="T38" s="47"/>
      <c r="U38" s="47" t="s">
        <v>17</v>
      </c>
      <c r="V38" s="47" t="s">
        <v>18</v>
      </c>
      <c r="W38" s="47" t="s">
        <v>19</v>
      </c>
      <c r="X38" s="47"/>
      <c r="Y38" s="47" t="s">
        <v>17</v>
      </c>
      <c r="Z38" s="47" t="s">
        <v>18</v>
      </c>
      <c r="AA38" s="47" t="s">
        <v>19</v>
      </c>
      <c r="AB38" s="47"/>
      <c r="AC38" s="47" t="s">
        <v>17</v>
      </c>
      <c r="AD38" s="47" t="s">
        <v>18</v>
      </c>
      <c r="AE38" s="47" t="s">
        <v>19</v>
      </c>
      <c r="AF38" s="48"/>
      <c r="AG38" s="48" t="s">
        <v>17</v>
      </c>
      <c r="AH38" s="48" t="s">
        <v>18</v>
      </c>
      <c r="AI38" s="48" t="s">
        <v>19</v>
      </c>
    </row>
    <row r="39" spans="1:35" x14ac:dyDescent="0.25">
      <c r="A39" s="64"/>
      <c r="B39" s="47" t="s">
        <v>20</v>
      </c>
      <c r="C39" s="47">
        <v>1.2999999999999999E-3</v>
      </c>
      <c r="D39" s="47">
        <v>2.0199999999999999E-2</v>
      </c>
      <c r="E39" s="47">
        <v>36.553438</v>
      </c>
      <c r="F39" s="47" t="s">
        <v>20</v>
      </c>
      <c r="G39" s="47">
        <v>2.5999999999999999E-3</v>
      </c>
      <c r="H39" s="47">
        <v>2.1499999999999998E-2</v>
      </c>
      <c r="I39" s="47">
        <v>28.815446000000001</v>
      </c>
      <c r="J39" s="47" t="s">
        <v>20</v>
      </c>
      <c r="K39" s="47">
        <v>2.5999999999999999E-3</v>
      </c>
      <c r="L39" s="47">
        <v>2.2700000000000001E-2</v>
      </c>
      <c r="M39" s="47">
        <v>35.726975000000003</v>
      </c>
      <c r="N39" s="48" t="s">
        <v>20</v>
      </c>
      <c r="O39" s="48">
        <v>2.5999999999999999E-3</v>
      </c>
      <c r="P39" s="48">
        <v>2.3900000000000001E-2</v>
      </c>
      <c r="Q39" s="48">
        <v>29.099378999999999</v>
      </c>
      <c r="S39" s="64"/>
      <c r="T39" s="47" t="s">
        <v>20</v>
      </c>
      <c r="U39" s="47">
        <v>1.2999999999999999E-3</v>
      </c>
      <c r="V39" s="47">
        <v>2.0199999999999999E-2</v>
      </c>
      <c r="W39" s="47">
        <v>28.718575000000001</v>
      </c>
      <c r="X39" s="47" t="s">
        <v>20</v>
      </c>
      <c r="Y39" s="47">
        <v>2.5999999999999999E-3</v>
      </c>
      <c r="Z39" s="47">
        <v>2.1499999999999998E-2</v>
      </c>
      <c r="AA39" s="47">
        <v>28.701647000000001</v>
      </c>
      <c r="AB39" s="47" t="s">
        <v>20</v>
      </c>
      <c r="AC39" s="47">
        <v>2.5999999999999999E-3</v>
      </c>
      <c r="AD39" s="47">
        <v>2.2700000000000001E-2</v>
      </c>
      <c r="AE39" s="47">
        <v>28.789135000000002</v>
      </c>
      <c r="AF39" s="48" t="s">
        <v>20</v>
      </c>
      <c r="AG39" s="48">
        <v>2.5999999999999999E-3</v>
      </c>
      <c r="AH39" s="48">
        <v>2.3900000000000001E-2</v>
      </c>
      <c r="AI39" s="48">
        <v>33.677200999999997</v>
      </c>
    </row>
    <row r="40" spans="1:35" x14ac:dyDescent="0.25">
      <c r="A40" s="64"/>
      <c r="B40" s="47" t="s">
        <v>21</v>
      </c>
      <c r="C40" s="47">
        <v>1.17E-2</v>
      </c>
      <c r="D40" s="47">
        <v>1.9099999999999999E-2</v>
      </c>
      <c r="E40" s="47">
        <v>77.832635999999994</v>
      </c>
      <c r="F40" s="47" t="s">
        <v>21</v>
      </c>
      <c r="G40" s="47">
        <v>1.23E-2</v>
      </c>
      <c r="H40" s="47">
        <v>1.9699999999999999E-2</v>
      </c>
      <c r="I40" s="47">
        <v>79.912403999999995</v>
      </c>
      <c r="J40" s="47" t="s">
        <v>21</v>
      </c>
      <c r="K40" s="47">
        <v>1.2800000000000001E-2</v>
      </c>
      <c r="L40" s="47">
        <v>2.0799999999999999E-2</v>
      </c>
      <c r="M40" s="47">
        <v>86.851117000000002</v>
      </c>
      <c r="N40" s="48" t="s">
        <v>21</v>
      </c>
      <c r="O40" s="48">
        <v>1.34E-2</v>
      </c>
      <c r="P40" s="48">
        <v>2.1999999999999999E-2</v>
      </c>
      <c r="Q40" s="48">
        <v>79.884422000000001</v>
      </c>
      <c r="S40" s="64"/>
      <c r="T40" s="47" t="s">
        <v>21</v>
      </c>
      <c r="U40" s="47">
        <v>6.1000000000000004E-3</v>
      </c>
      <c r="V40" s="47">
        <v>1.7000000000000001E-2</v>
      </c>
      <c r="W40" s="47">
        <v>82.519272999999998</v>
      </c>
      <c r="X40" s="47" t="s">
        <v>21</v>
      </c>
      <c r="Y40" s="47">
        <v>6.4999999999999997E-3</v>
      </c>
      <c r="Z40" s="47">
        <v>1.6799999999999999E-2</v>
      </c>
      <c r="AA40" s="47">
        <v>82.628365000000002</v>
      </c>
      <c r="AB40" s="47" t="s">
        <v>21</v>
      </c>
      <c r="AC40" s="47">
        <v>6.8999999999999999E-3</v>
      </c>
      <c r="AD40" s="47">
        <v>1.78E-2</v>
      </c>
      <c r="AE40" s="47">
        <v>82.184139000000002</v>
      </c>
      <c r="AF40" s="48" t="s">
        <v>21</v>
      </c>
      <c r="AG40" s="48">
        <v>7.3000000000000001E-3</v>
      </c>
      <c r="AH40" s="48">
        <v>1.89E-2</v>
      </c>
      <c r="AI40" s="48">
        <v>78.689691999999994</v>
      </c>
    </row>
    <row r="41" spans="1:35" x14ac:dyDescent="0.25">
      <c r="A41" s="64"/>
      <c r="B41" s="47" t="s">
        <v>22</v>
      </c>
      <c r="C41" s="47">
        <v>1.2999999999999999E-2</v>
      </c>
      <c r="D41" s="47">
        <v>1.6299999999999999E-2</v>
      </c>
      <c r="E41" s="47">
        <v>540.35019599999998</v>
      </c>
      <c r="F41" s="47" t="s">
        <v>22</v>
      </c>
      <c r="G41" s="47">
        <v>1.41E-2</v>
      </c>
      <c r="H41" s="47">
        <v>1.72E-2</v>
      </c>
      <c r="I41" s="47">
        <v>548.45995600000003</v>
      </c>
      <c r="J41" s="47" t="s">
        <v>22</v>
      </c>
      <c r="K41" s="47">
        <v>1.4800000000000001E-2</v>
      </c>
      <c r="L41" s="47">
        <v>1.8499999999999999E-2</v>
      </c>
      <c r="M41" s="47">
        <v>565.99071100000003</v>
      </c>
      <c r="N41" s="48" t="s">
        <v>22</v>
      </c>
      <c r="O41" s="48">
        <v>1.54E-2</v>
      </c>
      <c r="P41" s="48">
        <v>1.9E-2</v>
      </c>
      <c r="Q41" s="48">
        <v>510.50530700000002</v>
      </c>
      <c r="S41" s="64"/>
      <c r="T41" s="47" t="s">
        <v>22</v>
      </c>
      <c r="U41" s="47">
        <v>7.4999999999999997E-3</v>
      </c>
      <c r="V41" s="47">
        <v>1.32E-2</v>
      </c>
      <c r="W41" s="47">
        <v>491.26918599999999</v>
      </c>
      <c r="X41" s="47" t="s">
        <v>22</v>
      </c>
      <c r="Y41" s="47">
        <v>8.3999999999999995E-3</v>
      </c>
      <c r="Z41" s="47">
        <v>1.3899999999999999E-2</v>
      </c>
      <c r="AA41" s="47">
        <v>673.61850000000004</v>
      </c>
      <c r="AB41" s="47" t="s">
        <v>22</v>
      </c>
      <c r="AC41" s="47">
        <v>8.8000000000000005E-3</v>
      </c>
      <c r="AD41" s="47">
        <v>1.47E-2</v>
      </c>
      <c r="AE41" s="47">
        <v>809.07302900000002</v>
      </c>
      <c r="AF41" s="48" t="s">
        <v>22</v>
      </c>
      <c r="AG41" s="48">
        <v>9.1999999999999998E-3</v>
      </c>
      <c r="AH41" s="48">
        <v>1.5599999999999999E-2</v>
      </c>
      <c r="AI41" s="48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8"/>
      <c r="O42" s="48"/>
      <c r="P42" s="48"/>
      <c r="Q42" s="4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8"/>
      <c r="AG42" s="48"/>
      <c r="AH42" s="48"/>
      <c r="AI42" s="48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2"/>
      <c r="O43" s="32"/>
      <c r="P43" s="32"/>
      <c r="Q43" s="32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8"/>
      <c r="AG43" s="48"/>
      <c r="AH43" s="48"/>
      <c r="AI43" s="48"/>
    </row>
    <row r="44" spans="1:35" x14ac:dyDescent="0.25">
      <c r="A44" s="65" t="s">
        <v>24</v>
      </c>
      <c r="B44" s="74" t="s">
        <v>122</v>
      </c>
      <c r="C44" s="74"/>
      <c r="D44" s="74"/>
      <c r="E44" s="74"/>
      <c r="F44" s="74" t="s">
        <v>123</v>
      </c>
      <c r="G44" s="74"/>
      <c r="H44" s="74"/>
      <c r="I44" s="74"/>
      <c r="J44" s="74" t="s">
        <v>124</v>
      </c>
      <c r="K44" s="74"/>
      <c r="L44" s="74"/>
      <c r="M44" s="74"/>
      <c r="N44" s="73" t="s">
        <v>125</v>
      </c>
      <c r="O44" s="73"/>
      <c r="P44" s="73"/>
      <c r="Q44" s="73"/>
      <c r="S44" s="65" t="s">
        <v>24</v>
      </c>
      <c r="T44" s="74" t="s">
        <v>122</v>
      </c>
      <c r="U44" s="74"/>
      <c r="V44" s="74"/>
      <c r="W44" s="74"/>
      <c r="X44" s="74" t="s">
        <v>123</v>
      </c>
      <c r="Y44" s="74"/>
      <c r="Z44" s="74"/>
      <c r="AA44" s="74"/>
      <c r="AB44" s="74" t="s">
        <v>124</v>
      </c>
      <c r="AC44" s="74"/>
      <c r="AD44" s="74"/>
      <c r="AE44" s="74"/>
      <c r="AF44" s="73" t="s">
        <v>125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0</v>
      </c>
      <c r="C46" s="39"/>
      <c r="D46" s="39"/>
      <c r="E46" s="38">
        <v>7.0524500000000003</v>
      </c>
      <c r="F46" s="39">
        <v>0</v>
      </c>
      <c r="G46" s="39"/>
      <c r="H46" s="39"/>
      <c r="I46" s="38">
        <v>7.0375610000000002</v>
      </c>
      <c r="J46" s="39">
        <v>0</v>
      </c>
      <c r="K46" s="39"/>
      <c r="L46" s="39"/>
      <c r="M46" s="38">
        <v>7.0636070000000002</v>
      </c>
      <c r="N46" s="35">
        <v>9.9999999999999995E-8</v>
      </c>
      <c r="O46" s="33"/>
      <c r="P46" s="33"/>
      <c r="Q46" s="32">
        <v>6.6253679999999999</v>
      </c>
      <c r="S46" s="65"/>
      <c r="T46" s="41">
        <v>3.9999999999999998E-6</v>
      </c>
      <c r="U46" s="39"/>
      <c r="V46" s="39"/>
      <c r="W46" s="38">
        <v>7.1161009999999996</v>
      </c>
      <c r="X46" s="41">
        <v>5.2000000000000002E-6</v>
      </c>
      <c r="Y46" s="39"/>
      <c r="Z46" s="39"/>
      <c r="AA46" s="38">
        <v>6.9231189999999998</v>
      </c>
      <c r="AB46" s="41">
        <v>4.7999999999999998E-6</v>
      </c>
      <c r="AC46" s="39"/>
      <c r="AD46" s="39"/>
      <c r="AE46" s="38">
        <v>7.034281</v>
      </c>
      <c r="AF46" s="35">
        <v>5.4999999999999999E-6</v>
      </c>
      <c r="AG46" s="33"/>
      <c r="AH46" s="33"/>
      <c r="AI46" s="32">
        <v>6.6204270000000003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2"/>
      <c r="O47" s="32"/>
      <c r="P47" s="32"/>
      <c r="Q47" s="32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2"/>
      <c r="O48" s="32"/>
      <c r="P48" s="32"/>
      <c r="Q48" s="32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122</v>
      </c>
      <c r="C50" s="74"/>
      <c r="D50" s="74"/>
      <c r="E50" s="74"/>
      <c r="F50" s="74" t="s">
        <v>123</v>
      </c>
      <c r="G50" s="74"/>
      <c r="H50" s="74"/>
      <c r="I50" s="74"/>
      <c r="J50" s="74" t="s">
        <v>124</v>
      </c>
      <c r="K50" s="74"/>
      <c r="L50" s="74"/>
      <c r="M50" s="74"/>
      <c r="N50" s="73" t="s">
        <v>125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1.0559559999999999</v>
      </c>
      <c r="F52" s="36" t="s">
        <v>20</v>
      </c>
      <c r="G52" s="38">
        <v>0</v>
      </c>
      <c r="H52" s="38">
        <v>2.5999999999999999E-3</v>
      </c>
      <c r="I52" s="38">
        <v>0.95338900000000004</v>
      </c>
      <c r="J52" s="36" t="s">
        <v>20</v>
      </c>
      <c r="K52" s="38">
        <v>0</v>
      </c>
      <c r="L52" s="38">
        <v>2.5999999999999999E-3</v>
      </c>
      <c r="M52" s="38">
        <v>0.95347000000000004</v>
      </c>
      <c r="N52" s="32" t="s">
        <v>20</v>
      </c>
      <c r="O52" s="32">
        <v>0</v>
      </c>
      <c r="P52" s="32">
        <v>2.5999999999999999E-3</v>
      </c>
      <c r="Q52" s="32">
        <v>1.07701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1.4950110000000001</v>
      </c>
      <c r="F53" s="36" t="s">
        <v>21</v>
      </c>
      <c r="G53" s="38">
        <v>0</v>
      </c>
      <c r="H53" s="38">
        <v>1.2999999999999999E-3</v>
      </c>
      <c r="I53" s="38">
        <v>1.456774</v>
      </c>
      <c r="J53" s="36" t="s">
        <v>21</v>
      </c>
      <c r="K53" s="38">
        <v>0</v>
      </c>
      <c r="L53" s="38">
        <v>1.2999999999999999E-3</v>
      </c>
      <c r="M53" s="38">
        <v>1.414242</v>
      </c>
      <c r="N53" s="32" t="s">
        <v>21</v>
      </c>
      <c r="O53" s="32">
        <v>0</v>
      </c>
      <c r="P53" s="32">
        <v>1.2999999999999999E-3</v>
      </c>
      <c r="Q53" s="32">
        <v>1.439773</v>
      </c>
    </row>
    <row r="54" spans="1:17" x14ac:dyDescent="0.25">
      <c r="A54" s="63"/>
      <c r="B54" s="36" t="s">
        <v>22</v>
      </c>
      <c r="C54" s="38">
        <v>0</v>
      </c>
      <c r="D54" s="38">
        <v>7.6139999999999997E-4</v>
      </c>
      <c r="E54" s="38">
        <v>3.9403739999999998</v>
      </c>
      <c r="F54" s="36" t="s">
        <v>22</v>
      </c>
      <c r="G54" s="38">
        <v>0</v>
      </c>
      <c r="H54" s="38">
        <v>7.8629999999999998E-4</v>
      </c>
      <c r="I54" s="38">
        <v>3.9412129999999999</v>
      </c>
      <c r="J54" s="36" t="s">
        <v>22</v>
      </c>
      <c r="K54" s="38">
        <v>0</v>
      </c>
      <c r="L54" s="38">
        <v>8.1249999999999996E-4</v>
      </c>
      <c r="M54" s="38">
        <v>3.7881779999999998</v>
      </c>
      <c r="N54" s="32" t="s">
        <v>22</v>
      </c>
      <c r="O54" s="32">
        <v>0</v>
      </c>
      <c r="P54" s="32">
        <v>8.4029999999999999E-4</v>
      </c>
      <c r="Q54" s="32">
        <v>3.9030469999999999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8"/>
      <c r="O55" s="48"/>
      <c r="P55" s="48"/>
      <c r="Q55" s="48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8"/>
      <c r="O56" s="48"/>
      <c r="P56" s="48"/>
      <c r="Q56" s="48"/>
    </row>
    <row r="57" spans="1:17" x14ac:dyDescent="0.25">
      <c r="A57" s="64" t="s">
        <v>23</v>
      </c>
      <c r="B57" s="80" t="s">
        <v>122</v>
      </c>
      <c r="C57" s="80"/>
      <c r="D57" s="80"/>
      <c r="E57" s="80"/>
      <c r="F57" s="80" t="s">
        <v>123</v>
      </c>
      <c r="G57" s="80"/>
      <c r="H57" s="80"/>
      <c r="I57" s="80"/>
      <c r="J57" s="80" t="s">
        <v>124</v>
      </c>
      <c r="K57" s="80"/>
      <c r="L57" s="80"/>
      <c r="M57" s="80"/>
      <c r="N57" s="78" t="s">
        <v>125</v>
      </c>
      <c r="O57" s="78"/>
      <c r="P57" s="78"/>
      <c r="Q57" s="78"/>
    </row>
    <row r="58" spans="1:17" x14ac:dyDescent="0.25">
      <c r="A58" s="64"/>
      <c r="B58" s="47"/>
      <c r="C58" s="47" t="s">
        <v>17</v>
      </c>
      <c r="D58" s="47" t="s">
        <v>18</v>
      </c>
      <c r="E58" s="47" t="s">
        <v>19</v>
      </c>
      <c r="F58" s="47"/>
      <c r="G58" s="47" t="s">
        <v>17</v>
      </c>
      <c r="H58" s="47" t="s">
        <v>18</v>
      </c>
      <c r="I58" s="47" t="s">
        <v>19</v>
      </c>
      <c r="J58" s="47"/>
      <c r="K58" s="47" t="s">
        <v>17</v>
      </c>
      <c r="L58" s="47" t="s">
        <v>18</v>
      </c>
      <c r="M58" s="47" t="s">
        <v>19</v>
      </c>
      <c r="N58" s="48"/>
      <c r="O58" s="48" t="s">
        <v>17</v>
      </c>
      <c r="P58" s="48" t="s">
        <v>18</v>
      </c>
      <c r="Q58" s="48" t="s">
        <v>19</v>
      </c>
    </row>
    <row r="59" spans="1:17" x14ac:dyDescent="0.25">
      <c r="A59" s="64"/>
      <c r="B59" s="47" t="s">
        <v>20</v>
      </c>
      <c r="C59" s="47">
        <v>1.2999999999999999E-3</v>
      </c>
      <c r="D59" s="47">
        <v>2.0199999999999999E-2</v>
      </c>
      <c r="E59" s="47">
        <v>28.641818000000001</v>
      </c>
      <c r="F59" s="47" t="s">
        <v>20</v>
      </c>
      <c r="G59" s="47">
        <v>2.5999999999999999E-3</v>
      </c>
      <c r="H59" s="47">
        <v>2.1499999999999998E-2</v>
      </c>
      <c r="I59" s="47">
        <v>28.722397000000001</v>
      </c>
      <c r="J59" s="47" t="s">
        <v>20</v>
      </c>
      <c r="K59" s="47">
        <v>2.5999999999999999E-3</v>
      </c>
      <c r="L59" s="47">
        <v>2.2700000000000001E-2</v>
      </c>
      <c r="M59" s="47">
        <v>33.157254000000002</v>
      </c>
      <c r="N59" s="48" t="s">
        <v>20</v>
      </c>
      <c r="O59" s="48">
        <v>2.5999999999999999E-3</v>
      </c>
      <c r="P59" s="48">
        <v>2.3900000000000001E-2</v>
      </c>
      <c r="Q59" s="48">
        <v>29.093415</v>
      </c>
    </row>
    <row r="60" spans="1:17" x14ac:dyDescent="0.25">
      <c r="A60" s="64"/>
      <c r="B60" s="47" t="s">
        <v>21</v>
      </c>
      <c r="C60" s="47">
        <v>2.7000000000000001E-3</v>
      </c>
      <c r="D60" s="47">
        <v>1.15E-2</v>
      </c>
      <c r="E60" s="47">
        <v>77.611051000000003</v>
      </c>
      <c r="F60" s="47" t="s">
        <v>21</v>
      </c>
      <c r="G60" s="47">
        <v>3.2000000000000002E-3</v>
      </c>
      <c r="H60" s="47">
        <v>9.4000000000000004E-3</v>
      </c>
      <c r="I60" s="47">
        <v>78.046137000000002</v>
      </c>
      <c r="J60" s="47" t="s">
        <v>21</v>
      </c>
      <c r="K60" s="47">
        <v>3.8999999999999998E-3</v>
      </c>
      <c r="L60" s="47">
        <v>1.0200000000000001E-2</v>
      </c>
      <c r="M60" s="47">
        <v>75.480429999999998</v>
      </c>
      <c r="N60" s="48" t="s">
        <v>21</v>
      </c>
      <c r="O60" s="48">
        <v>3.8999999999999998E-3</v>
      </c>
      <c r="P60" s="48">
        <v>1.0999999999999999E-2</v>
      </c>
      <c r="Q60" s="48">
        <v>72.982151000000002</v>
      </c>
    </row>
    <row r="61" spans="1:17" x14ac:dyDescent="0.25">
      <c r="A61" s="64"/>
      <c r="B61" s="47" t="s">
        <v>22</v>
      </c>
      <c r="C61" s="47">
        <v>3.5999999999999999E-3</v>
      </c>
      <c r="D61" s="47">
        <v>8.2000000000000007E-3</v>
      </c>
      <c r="E61" s="47">
        <v>366.09894000000003</v>
      </c>
      <c r="F61" s="47" t="s">
        <v>22</v>
      </c>
      <c r="G61" s="47">
        <v>4.4000000000000003E-3</v>
      </c>
      <c r="H61" s="47">
        <v>8.0999999999999996E-3</v>
      </c>
      <c r="I61" s="47">
        <v>460.01891599999999</v>
      </c>
      <c r="J61" s="47" t="s">
        <v>22</v>
      </c>
      <c r="K61" s="47">
        <v>4.7000000000000002E-3</v>
      </c>
      <c r="L61" s="47">
        <v>7.7000000000000002E-3</v>
      </c>
      <c r="M61" s="47">
        <v>525.64598999999998</v>
      </c>
      <c r="N61" s="48" t="s">
        <v>22</v>
      </c>
      <c r="O61" s="48">
        <v>5.0000000000000001E-3</v>
      </c>
      <c r="P61" s="48">
        <v>8.3000000000000001E-3</v>
      </c>
      <c r="Q61" s="48">
        <v>342.73672599999998</v>
      </c>
    </row>
    <row r="62" spans="1:17" x14ac:dyDescent="0.25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  <c r="O62" s="48"/>
      <c r="P62" s="48"/>
      <c r="Q62" s="48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8"/>
      <c r="O63" s="48"/>
      <c r="P63" s="48"/>
      <c r="Q63" s="48"/>
    </row>
    <row r="64" spans="1:17" x14ac:dyDescent="0.25">
      <c r="A64" s="65" t="s">
        <v>24</v>
      </c>
      <c r="B64" s="74" t="s">
        <v>122</v>
      </c>
      <c r="C64" s="74"/>
      <c r="D64" s="74"/>
      <c r="E64" s="74"/>
      <c r="F64" s="74" t="s">
        <v>123</v>
      </c>
      <c r="G64" s="74"/>
      <c r="H64" s="74"/>
      <c r="I64" s="74"/>
      <c r="J64" s="74" t="s">
        <v>124</v>
      </c>
      <c r="K64" s="74"/>
      <c r="L64" s="74"/>
      <c r="M64" s="74"/>
      <c r="N64" s="73" t="s">
        <v>125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1.8230000000000001E-4</v>
      </c>
      <c r="C66" s="39"/>
      <c r="D66" s="39"/>
      <c r="E66" s="38">
        <v>6.9888479999999999</v>
      </c>
      <c r="F66" s="41"/>
      <c r="G66" s="41">
        <v>1.864E-4</v>
      </c>
      <c r="H66" s="39"/>
      <c r="I66" s="38">
        <v>7.0078719999999999</v>
      </c>
      <c r="J66" s="41">
        <v>1.9689999999999999E-4</v>
      </c>
      <c r="K66" s="39"/>
      <c r="L66" s="39"/>
      <c r="M66" s="38">
        <v>7.0533510000000001</v>
      </c>
      <c r="N66" s="35">
        <v>1.9809999999999999E-4</v>
      </c>
      <c r="O66" s="33"/>
      <c r="P66" s="33"/>
      <c r="Q66" s="32">
        <v>6.4773969999999998</v>
      </c>
    </row>
    <row r="67" spans="1:27" x14ac:dyDescent="0.25">
      <c r="N67" s="32"/>
      <c r="O67" s="32"/>
      <c r="P67" s="32"/>
      <c r="Q67" s="32"/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2.1027800000000001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13.712208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3.4381750000000002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1.9347499999999998E-7</v>
      </c>
      <c r="H75">
        <f t="shared" si="2"/>
        <v>11.815086000000001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1.9475000000000002E-7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1.973E-7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1.9984999999999998E-7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3.1234609999999998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20.782923999999998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5.1915949999999995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1.94756E-7</v>
      </c>
      <c r="H88">
        <f t="shared" si="20"/>
        <v>17.672969999999999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1.97324E-7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2.0249599999999999E-7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2.0771600000000001E-7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4.712815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27.501455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6.972645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1.9604292499999994E-7</v>
      </c>
      <c r="H101">
        <f t="shared" si="38"/>
        <v>24.007871999999999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1.999214E-7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2.0778319999999999E-7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2.1578180000000001E-7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2.0685260000000003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14.092665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3.3554269999999997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11.503789000000001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3.1293150000000001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21.133369000000002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5.0975619999999999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17.101364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4.1708530000000001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27.568975999999999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6.8560699999999999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23.020696999999998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2.0986789999999997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14.090011000000001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3.2956150000000002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3.6193999999999999E-5</v>
      </c>
      <c r="H153">
        <f t="shared" si="110"/>
        <v>10.742394000000001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3.6308000000000005E-5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3.6536000000000004E-5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3.6764000000000002E-5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3.1638130000000002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21.153618000000002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4.9464950000000005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3.6308325000000008E-5</v>
      </c>
      <c r="H166">
        <f t="shared" si="128"/>
        <v>15.908674999999999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3.65373E-5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3.6997199999999999E-5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3.7459700000000003E-5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4.2425540000000002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1.2500000000000002E-11</v>
      </c>
      <c r="M177">
        <f>Q46+M46+I46+E46</f>
        <v>27.778986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1.0000000000000002E-10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6.5679099999999995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3.6422673749999996E-5</v>
      </c>
      <c r="H179">
        <f t="shared" si="146"/>
        <v>21.306585999999999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3.6765489999999998E-5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8.0000000000000013E-10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2.6999999999999998E-9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3.7444319999999998E-5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3.8102029999999997E-5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1.9400759999999999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4.0599999999999992E-6</v>
      </c>
      <c r="M190">
        <f>AA46+W46</f>
        <v>14.03922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4.1199999999999995E-6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3.1882270000000004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1.6989499999999999E-4</v>
      </c>
      <c r="H192">
        <f t="shared" si="164"/>
        <v>9.4338370000000005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1.7029E-4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4.2400000000000001E-6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4.3599999999999998E-6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1.7108000000000002E-4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1.7186999999999999E-4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3.0341960000000001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4.1160000000000001E-6</v>
      </c>
      <c r="M203">
        <f>AE46+AA46+W46</f>
        <v>21.073501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4.2240000000000006E-6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4.7453890000000003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1.7029100000000004E-4</v>
      </c>
      <c r="H205">
        <f t="shared" si="182"/>
        <v>14.166024999999999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1.71084E-4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4.4159999999999997E-6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4.5759999999999999E-6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1.7267599999999997E-4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1.7427600000000001E-4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4.1063270000000003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4.1683374999999996E-6</v>
      </c>
      <c r="M216">
        <f>AI46+AE46+AA46+W46</f>
        <v>27.693928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4.3146999999999995E-6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6.305828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1.70688E-4</v>
      </c>
      <c r="H218">
        <f t="shared" si="199"/>
        <v>19.164521999999998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1.7188199999999999E-4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4.5495999999999996E-6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4.7209E-6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1.7428799999999998E-4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1.76718E-4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2.0093449999999997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1.8250500000000002E-4</v>
      </c>
      <c r="M229">
        <f>I66+E66</f>
        <v>13.99672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1.8271000000000002E-4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2.9517850000000001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7.6264499999999995E-4</v>
      </c>
      <c r="H231">
        <f t="shared" si="217"/>
        <v>7.8815869999999997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7.6389000000000003E-4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1.8312000000000002E-4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1.8353E-4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7.6637999999999999E-4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7.6886999999999995E-4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2.962815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1.8272600000000003E-4</v>
      </c>
      <c r="M242">
        <f>M66+I66+E66</f>
        <v>21.050070999999999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1.8318400000000003E-4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4.3660269999999999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7.6389325000000006E-4</v>
      </c>
      <c r="H244">
        <f t="shared" si="235"/>
        <v>11.669765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7.6639299999999998E-4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1.8419600000000002E-4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1.8533600000000003E-4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7.7141199999999997E-4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7.7645700000000004E-4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4.0398249999999996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1.829610375E-4</v>
      </c>
      <c r="M255">
        <f>Q66+M66+I66+E66</f>
        <v>27.527467999999999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1.837063E-4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5.8057999999999996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7.6514478749999993E-4</v>
      </c>
      <c r="H257">
        <f t="shared" si="253"/>
        <v>15.572811999999999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7.6890930000000001E-4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1.8540240000000001E-4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1.8729410000000002E-4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7.7649839999999995E-4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7.8416910000000007E-4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263"/>
  <sheetViews>
    <sheetView topLeftCell="A27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32"/>
      <c r="AG7" s="32"/>
      <c r="AH7" s="32"/>
      <c r="AI7" s="32"/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1.5113529999999999</v>
      </c>
      <c r="F11" t="s">
        <v>20</v>
      </c>
      <c r="G11">
        <v>0</v>
      </c>
      <c r="H11">
        <v>2.5999999999999999E-3</v>
      </c>
      <c r="I11">
        <v>1.0740879999999999</v>
      </c>
      <c r="J11" t="s">
        <v>20</v>
      </c>
      <c r="K11">
        <v>0</v>
      </c>
      <c r="L11">
        <v>2.5999999999999999E-3</v>
      </c>
      <c r="M11">
        <v>1.047628</v>
      </c>
      <c r="N11" s="32" t="s">
        <v>20</v>
      </c>
      <c r="O11" s="32">
        <v>0</v>
      </c>
      <c r="P11" s="32">
        <v>2.5999999999999999E-3</v>
      </c>
      <c r="Q11" s="32">
        <v>1.109129</v>
      </c>
      <c r="S11" s="63"/>
      <c r="T11" t="s">
        <v>20</v>
      </c>
      <c r="U11">
        <v>0</v>
      </c>
      <c r="V11">
        <v>2.5999999999999999E-3</v>
      </c>
      <c r="W11">
        <v>1.0218989999999999</v>
      </c>
      <c r="X11" t="s">
        <v>20</v>
      </c>
      <c r="Y11">
        <v>0</v>
      </c>
      <c r="Z11">
        <v>2.5999999999999999E-3</v>
      </c>
      <c r="AA11">
        <v>1.3300559999999999</v>
      </c>
      <c r="AB11" t="s">
        <v>20</v>
      </c>
      <c r="AC11">
        <v>0</v>
      </c>
      <c r="AD11">
        <v>2.5999999999999999E-3</v>
      </c>
      <c r="AE11">
        <v>1.158015</v>
      </c>
      <c r="AF11" s="32" t="s">
        <v>20</v>
      </c>
      <c r="AG11" s="32">
        <v>0</v>
      </c>
      <c r="AH11" s="32">
        <v>2.5999999999999999E-3</v>
      </c>
      <c r="AI11" s="32">
        <v>1.110609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2.105467</v>
      </c>
      <c r="F12" t="s">
        <v>21</v>
      </c>
      <c r="G12">
        <v>0</v>
      </c>
      <c r="H12">
        <v>1.579E-5</v>
      </c>
      <c r="I12">
        <v>1.978793</v>
      </c>
      <c r="J12" t="s">
        <v>21</v>
      </c>
      <c r="K12">
        <v>0</v>
      </c>
      <c r="L12">
        <v>1.579E-5</v>
      </c>
      <c r="M12">
        <v>2.0286819999999999</v>
      </c>
      <c r="N12" s="32" t="s">
        <v>21</v>
      </c>
      <c r="O12" s="32">
        <v>0</v>
      </c>
      <c r="P12" s="32">
        <v>1.579E-5</v>
      </c>
      <c r="Q12" s="32">
        <v>1.814106</v>
      </c>
      <c r="S12" s="63"/>
      <c r="T12" t="s">
        <v>21</v>
      </c>
      <c r="U12">
        <v>0</v>
      </c>
      <c r="V12">
        <v>6.4850000000000004E-5</v>
      </c>
      <c r="W12">
        <v>1.9474309999999999</v>
      </c>
      <c r="X12" t="s">
        <v>21</v>
      </c>
      <c r="Y12">
        <v>0</v>
      </c>
      <c r="Z12">
        <v>6.4850000000000004E-5</v>
      </c>
      <c r="AA12">
        <v>1.9551480000000001</v>
      </c>
      <c r="AB12" t="s">
        <v>21</v>
      </c>
      <c r="AC12">
        <v>0</v>
      </c>
      <c r="AD12">
        <v>6.4850000000000004E-5</v>
      </c>
      <c r="AE12">
        <v>1.9859039999999999</v>
      </c>
      <c r="AF12" s="32" t="s">
        <v>21</v>
      </c>
      <c r="AG12" s="32">
        <v>0</v>
      </c>
      <c r="AH12" s="32">
        <v>6.4850000000000004E-5</v>
      </c>
      <c r="AI12" s="32">
        <v>1.8029029999999999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7.9253580000000001</v>
      </c>
      <c r="F13" t="s">
        <v>22</v>
      </c>
      <c r="G13">
        <v>0</v>
      </c>
      <c r="H13">
        <v>2.167E-7</v>
      </c>
      <c r="I13">
        <v>7.8306480000000001</v>
      </c>
      <c r="J13" t="s">
        <v>22</v>
      </c>
      <c r="K13">
        <v>0</v>
      </c>
      <c r="L13">
        <v>2.4340000000000002E-7</v>
      </c>
      <c r="M13">
        <v>7.8327650000000002</v>
      </c>
      <c r="N13" s="32" t="s">
        <v>22</v>
      </c>
      <c r="O13" s="32">
        <v>0</v>
      </c>
      <c r="P13" s="32">
        <v>2.7189999999999999E-7</v>
      </c>
      <c r="Q13" s="32">
        <v>7.2097699999999998</v>
      </c>
      <c r="S13" s="63"/>
      <c r="T13" t="s">
        <v>22</v>
      </c>
      <c r="U13">
        <v>0</v>
      </c>
      <c r="V13">
        <v>4.8799999999999999E-6</v>
      </c>
      <c r="W13">
        <v>7.657616</v>
      </c>
      <c r="X13" t="s">
        <v>22</v>
      </c>
      <c r="Y13">
        <v>0</v>
      </c>
      <c r="Z13">
        <v>5.2989999999999996E-6</v>
      </c>
      <c r="AA13">
        <v>7.5745579999999997</v>
      </c>
      <c r="AB13" t="s">
        <v>22</v>
      </c>
      <c r="AC13">
        <v>0</v>
      </c>
      <c r="AD13">
        <v>5.7459999999999997E-6</v>
      </c>
      <c r="AE13">
        <v>7.6429590000000003</v>
      </c>
      <c r="AF13" s="32" t="s">
        <v>22</v>
      </c>
      <c r="AG13" s="32">
        <v>0</v>
      </c>
      <c r="AH13" s="32">
        <v>4.8799999999999999E-6</v>
      </c>
      <c r="AI13" s="32">
        <v>7.2247870000000001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0</v>
      </c>
      <c r="AH18" s="4">
        <v>2.5999999999999999E-3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0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0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2" t="s">
        <v>129</v>
      </c>
      <c r="O23" s="72"/>
      <c r="P23" s="72"/>
      <c r="Q23" s="72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2" t="s">
        <v>129</v>
      </c>
      <c r="AG23" s="72"/>
      <c r="AH23" s="72"/>
      <c r="AI23" s="72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2" t="s">
        <v>25</v>
      </c>
      <c r="O24" s="72"/>
      <c r="P24" s="72"/>
      <c r="Q24" s="4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2" t="s">
        <v>25</v>
      </c>
      <c r="AG24" s="72"/>
      <c r="AH24" s="72"/>
      <c r="AI24" s="4" t="s">
        <v>19</v>
      </c>
    </row>
    <row r="25" spans="1:35" x14ac:dyDescent="0.25">
      <c r="A25" s="65"/>
      <c r="B25" s="5">
        <v>0</v>
      </c>
      <c r="C25" s="5"/>
      <c r="D25" s="5"/>
      <c r="E25">
        <v>9.3436649999999997</v>
      </c>
      <c r="F25" s="5">
        <v>0</v>
      </c>
      <c r="G25" s="5"/>
      <c r="H25" s="5"/>
      <c r="I25">
        <v>6.8826049999999999</v>
      </c>
      <c r="J25">
        <v>0</v>
      </c>
      <c r="K25" s="5"/>
      <c r="L25" s="5"/>
      <c r="M25" s="17">
        <v>6.989115</v>
      </c>
      <c r="N25" s="10">
        <v>0</v>
      </c>
      <c r="O25" s="10"/>
      <c r="P25" s="10"/>
      <c r="Q25" s="4">
        <v>7.4384249999999996</v>
      </c>
      <c r="S25" s="65"/>
      <c r="T25" s="5">
        <v>0</v>
      </c>
      <c r="U25" s="5"/>
      <c r="V25" s="5"/>
      <c r="W25">
        <v>6.8617910000000002</v>
      </c>
      <c r="X25" s="5">
        <v>0</v>
      </c>
      <c r="Y25" s="5"/>
      <c r="Z25" s="5"/>
      <c r="AA25">
        <v>7.1788020000000001</v>
      </c>
      <c r="AB25" s="5">
        <v>0</v>
      </c>
      <c r="AC25" s="5"/>
      <c r="AD25" s="5"/>
      <c r="AE25">
        <v>6.9247290000000001</v>
      </c>
      <c r="AF25" s="10">
        <v>0</v>
      </c>
      <c r="AG25" s="10"/>
      <c r="AH25" s="10"/>
      <c r="AI25" s="4">
        <v>7.6783840000000003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1.1798059999999999</v>
      </c>
      <c r="F32" t="s">
        <v>20</v>
      </c>
      <c r="G32">
        <v>0</v>
      </c>
      <c r="H32">
        <v>2.5999999999999999E-3</v>
      </c>
      <c r="I32">
        <v>1.1830020000000001</v>
      </c>
      <c r="J32" t="s">
        <v>20</v>
      </c>
      <c r="K32">
        <v>0</v>
      </c>
      <c r="L32">
        <v>2.5999999999999999E-3</v>
      </c>
      <c r="M32">
        <v>1.168409</v>
      </c>
      <c r="N32" s="32" t="s">
        <v>20</v>
      </c>
      <c r="O32" s="32">
        <v>0</v>
      </c>
      <c r="P32" s="32">
        <v>2.5999999999999999E-3</v>
      </c>
      <c r="Q32" s="32">
        <v>1.075034</v>
      </c>
      <c r="S32" s="63"/>
      <c r="T32" t="s">
        <v>20</v>
      </c>
      <c r="U32">
        <v>0</v>
      </c>
      <c r="V32">
        <v>2.5999999999999999E-3</v>
      </c>
      <c r="W32">
        <v>1.157789</v>
      </c>
      <c r="X32" t="s">
        <v>20</v>
      </c>
      <c r="Y32">
        <v>0</v>
      </c>
      <c r="Z32">
        <v>2.5999999999999999E-3</v>
      </c>
      <c r="AA32">
        <v>1.0407709999999999</v>
      </c>
      <c r="AB32" t="s">
        <v>20</v>
      </c>
      <c r="AC32">
        <v>0</v>
      </c>
      <c r="AD32">
        <v>2.5999999999999999E-3</v>
      </c>
      <c r="AE32">
        <v>1.240583</v>
      </c>
      <c r="AF32" s="32" t="s">
        <v>20</v>
      </c>
      <c r="AG32" s="32">
        <v>0</v>
      </c>
      <c r="AH32" s="32">
        <v>2.5999999999999999E-3</v>
      </c>
      <c r="AI32" s="32">
        <v>1.06151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1.963246</v>
      </c>
      <c r="F33" t="s">
        <v>21</v>
      </c>
      <c r="G33">
        <v>0</v>
      </c>
      <c r="H33">
        <v>1.964E-4</v>
      </c>
      <c r="I33">
        <v>1.8984049999999999</v>
      </c>
      <c r="J33" t="s">
        <v>21</v>
      </c>
      <c r="K33">
        <v>0</v>
      </c>
      <c r="L33">
        <v>1.964E-4</v>
      </c>
      <c r="M33">
        <v>1.905203</v>
      </c>
      <c r="N33" s="32" t="s">
        <v>21</v>
      </c>
      <c r="O33" s="32">
        <v>0</v>
      </c>
      <c r="P33" s="32">
        <v>1.964E-4</v>
      </c>
      <c r="Q33" s="32">
        <v>1.7064079999999999</v>
      </c>
      <c r="S33" s="63"/>
      <c r="T33" t="s">
        <v>21</v>
      </c>
      <c r="U33">
        <v>0</v>
      </c>
      <c r="V33">
        <v>5.0279999999999997E-4</v>
      </c>
      <c r="W33">
        <v>1.8070980000000001</v>
      </c>
      <c r="X33" t="s">
        <v>21</v>
      </c>
      <c r="Y33">
        <v>0</v>
      </c>
      <c r="Z33">
        <v>5.0279999999999997E-4</v>
      </c>
      <c r="AA33">
        <v>1.8649579999999999</v>
      </c>
      <c r="AB33" t="s">
        <v>21</v>
      </c>
      <c r="AC33">
        <v>0</v>
      </c>
      <c r="AD33">
        <v>5.0279999999999997E-4</v>
      </c>
      <c r="AE33">
        <v>1.842562</v>
      </c>
      <c r="AF33" s="32" t="s">
        <v>21</v>
      </c>
      <c r="AG33" s="32">
        <v>0</v>
      </c>
      <c r="AH33" s="32">
        <v>5.0279999999999997E-4</v>
      </c>
      <c r="AI33" s="32">
        <v>1.685252</v>
      </c>
    </row>
    <row r="34" spans="1:35" x14ac:dyDescent="0.25">
      <c r="A34" s="63"/>
      <c r="B34" t="s">
        <v>22</v>
      </c>
      <c r="C34">
        <v>0</v>
      </c>
      <c r="D34">
        <v>3.5920000000000002E-5</v>
      </c>
      <c r="E34">
        <v>5.8334849999999996</v>
      </c>
      <c r="F34" t="s">
        <v>22</v>
      </c>
      <c r="G34">
        <v>0</v>
      </c>
      <c r="H34">
        <v>3.8099999999999998E-5</v>
      </c>
      <c r="I34">
        <v>7.4007949999999996</v>
      </c>
      <c r="J34" t="s">
        <v>22</v>
      </c>
      <c r="K34">
        <v>0</v>
      </c>
      <c r="L34">
        <v>4.0410000000000001E-5</v>
      </c>
      <c r="M34">
        <v>6.9463309999999998</v>
      </c>
      <c r="N34" s="32" t="s">
        <v>22</v>
      </c>
      <c r="O34" s="32">
        <v>0</v>
      </c>
      <c r="P34" s="32">
        <v>4.0899999999999998E-5</v>
      </c>
      <c r="Q34" s="32">
        <v>6.3011239999999997</v>
      </c>
      <c r="S34" s="63"/>
      <c r="T34" t="s">
        <v>22</v>
      </c>
      <c r="U34">
        <v>0</v>
      </c>
      <c r="V34">
        <v>1.6880000000000001E-4</v>
      </c>
      <c r="W34">
        <v>6.1915360000000002</v>
      </c>
      <c r="X34" t="s">
        <v>22</v>
      </c>
      <c r="Y34">
        <v>0</v>
      </c>
      <c r="Z34">
        <v>1.763E-4</v>
      </c>
      <c r="AA34">
        <v>6.2087349999999999</v>
      </c>
      <c r="AB34" t="s">
        <v>22</v>
      </c>
      <c r="AC34">
        <v>0</v>
      </c>
      <c r="AD34">
        <v>1.8420000000000001E-4</v>
      </c>
      <c r="AE34">
        <v>6.2603970000000002</v>
      </c>
      <c r="AF34" s="32" t="s">
        <v>22</v>
      </c>
      <c r="AG34" s="32">
        <v>0</v>
      </c>
      <c r="AH34" s="32">
        <v>1.9259999999999999E-4</v>
      </c>
      <c r="AI34" s="32">
        <v>5.6353369999999998</v>
      </c>
    </row>
    <row r="35" spans="1:35" x14ac:dyDescent="0.25">
      <c r="N35" s="4"/>
      <c r="O35" s="4"/>
      <c r="P35" s="4"/>
      <c r="Q35" s="4"/>
      <c r="AF35" s="32"/>
      <c r="AG35" s="32"/>
      <c r="AH35" s="32"/>
      <c r="AI35" s="32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32"/>
      <c r="O42" s="32"/>
      <c r="P42" s="32"/>
      <c r="Q42" s="32"/>
      <c r="AF42" s="4"/>
      <c r="AG42" s="4"/>
      <c r="AH42" s="4"/>
      <c r="AI42" s="4"/>
    </row>
    <row r="43" spans="1:35" x14ac:dyDescent="0.25">
      <c r="N43" s="32"/>
      <c r="O43" s="32"/>
      <c r="P43" s="32"/>
      <c r="Q43" s="32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7.0588090000000001</v>
      </c>
      <c r="F46" s="5">
        <v>0</v>
      </c>
      <c r="G46" s="5"/>
      <c r="H46" s="5"/>
      <c r="I46">
        <v>6.9730990000000004</v>
      </c>
      <c r="J46" s="5">
        <v>0</v>
      </c>
      <c r="K46" s="5"/>
      <c r="L46" s="5"/>
      <c r="M46">
        <v>6.9175389999999997</v>
      </c>
      <c r="N46" s="33">
        <v>0</v>
      </c>
      <c r="O46" s="33"/>
      <c r="P46" s="33"/>
      <c r="Q46" s="32">
        <v>6.9827979999999998</v>
      </c>
      <c r="S46" s="65"/>
      <c r="T46" s="19">
        <v>5.5999999999999997E-6</v>
      </c>
      <c r="U46" s="5"/>
      <c r="V46" s="5"/>
      <c r="W46">
        <v>6.8579699999999999</v>
      </c>
      <c r="X46" s="19">
        <v>3.8999999999999999E-6</v>
      </c>
      <c r="Y46" s="5"/>
      <c r="Z46" s="5"/>
      <c r="AA46">
        <v>6.8919600000000001</v>
      </c>
      <c r="AB46" s="19">
        <v>5.9000000000000003E-6</v>
      </c>
      <c r="AC46" s="5"/>
      <c r="AD46" s="5"/>
      <c r="AE46">
        <v>6.916652</v>
      </c>
      <c r="AF46" s="35">
        <v>5.1000000000000003E-6</v>
      </c>
      <c r="AG46" s="33"/>
      <c r="AH46" s="33"/>
      <c r="AI46" s="32">
        <v>6.7787420000000003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1.190555</v>
      </c>
      <c r="F52" t="s">
        <v>20</v>
      </c>
      <c r="G52">
        <v>0</v>
      </c>
      <c r="H52">
        <v>2.5999999999999999E-3</v>
      </c>
      <c r="I52">
        <v>1.0479240000000001</v>
      </c>
      <c r="J52" t="s">
        <v>20</v>
      </c>
      <c r="K52">
        <v>0</v>
      </c>
      <c r="L52">
        <v>2.5999999999999999E-3</v>
      </c>
      <c r="M52">
        <v>1.0554239999999999</v>
      </c>
      <c r="N52" s="32" t="s">
        <v>20</v>
      </c>
      <c r="O52" s="32">
        <v>0</v>
      </c>
      <c r="P52" s="32">
        <v>2.5999999999999999E-3</v>
      </c>
      <c r="Q52" s="32">
        <v>1.0944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1.701276</v>
      </c>
      <c r="F53" t="s">
        <v>21</v>
      </c>
      <c r="G53">
        <v>0</v>
      </c>
      <c r="H53">
        <v>1.2999999999999999E-3</v>
      </c>
      <c r="I53">
        <v>1.692652</v>
      </c>
      <c r="J53" t="s">
        <v>21</v>
      </c>
      <c r="K53">
        <v>0</v>
      </c>
      <c r="L53">
        <v>1.2999999999999999E-3</v>
      </c>
      <c r="M53">
        <v>1.754302</v>
      </c>
      <c r="N53" s="32" t="s">
        <v>21</v>
      </c>
      <c r="O53" s="32">
        <v>0</v>
      </c>
      <c r="P53" s="32">
        <v>1.2999999999999999E-3</v>
      </c>
      <c r="Q53" s="32">
        <v>1.5739449999999999</v>
      </c>
    </row>
    <row r="54" spans="1:17" x14ac:dyDescent="0.25">
      <c r="A54" s="63"/>
      <c r="B54" t="s">
        <v>22</v>
      </c>
      <c r="C54">
        <v>0</v>
      </c>
      <c r="D54">
        <v>7.6099999999999996E-4</v>
      </c>
      <c r="E54">
        <v>4.8999959999999998</v>
      </c>
      <c r="F54" t="s">
        <v>22</v>
      </c>
      <c r="G54">
        <v>0</v>
      </c>
      <c r="H54">
        <v>7.8470000000000005E-4</v>
      </c>
      <c r="I54">
        <v>4.8761900000000002</v>
      </c>
      <c r="J54" t="s">
        <v>22</v>
      </c>
      <c r="K54">
        <v>0</v>
      </c>
      <c r="L54">
        <v>8.097E-4</v>
      </c>
      <c r="M54">
        <v>4.8430239999999998</v>
      </c>
      <c r="N54" s="32" t="s">
        <v>22</v>
      </c>
      <c r="O54" s="32">
        <v>0</v>
      </c>
      <c r="P54" s="32">
        <v>8.3609999999999999E-4</v>
      </c>
      <c r="Q54" s="32">
        <v>4.4581109999999997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1.783E-4</v>
      </c>
      <c r="C66" s="5"/>
      <c r="D66" s="5"/>
      <c r="E66">
        <v>6.9014379999999997</v>
      </c>
      <c r="F66" s="19"/>
      <c r="G66" s="19">
        <v>1.7770000000000001E-4</v>
      </c>
      <c r="H66" s="5"/>
      <c r="I66">
        <v>7.057531</v>
      </c>
      <c r="J66" s="19">
        <v>1.862E-4</v>
      </c>
      <c r="K66" s="5"/>
      <c r="L66" s="5"/>
      <c r="M66">
        <v>6.9767210000000004</v>
      </c>
      <c r="N66" s="35">
        <v>1.864E-4</v>
      </c>
      <c r="O66" s="33"/>
      <c r="P66" s="33"/>
      <c r="Q66" s="32">
        <v>6.4952819999999996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2.5854409999999999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16.22627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4.0842600000000004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1.9342499999999997E-7</v>
      </c>
      <c r="H75">
        <f t="shared" si="2"/>
        <v>15.756005999999999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1.9465000000000001E-7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1.9709999999999998E-7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1.9954999999999998E-7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3.6330689999999999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23.215384999999998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6.1129419999999994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1.9465550000000001E-7</v>
      </c>
      <c r="H88">
        <f t="shared" si="20"/>
        <v>23.588771000000001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1.9712200000000001E-7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2.02088E-7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2.0709799999999999E-7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4.7421979999999992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30.65381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7.9270480000000001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1.9589144999999996E-7</v>
      </c>
      <c r="H101">
        <f t="shared" si="38"/>
        <v>30.798541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1.9961559999999998E-7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2.071608E-7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2.1483319999999999E-7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2.3519549999999998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14.040593000000001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3.9025790000000002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4.9009499999999992E-6</v>
      </c>
      <c r="H114">
        <f t="shared" si="56"/>
        <v>15.232174000000001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4.9218999999999994E-6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4.9637999999999998E-6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5.0056999999999994E-6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3.5099699999999996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20.965322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5.8884829999999999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4.9219700000000001E-6</v>
      </c>
      <c r="H127">
        <f t="shared" si="74"/>
        <v>22.875133000000002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4.9640800000000008E-6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5.0487199999999993E-6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5.1339199999999998E-6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4.6205789999999993</v>
      </c>
      <c r="I138">
        <f t="shared" ref="I138:I140" si="93">3*0.05*(1-0.05)*(1-0.05)*Y18+3*0.05*0.05*(1-0.05)*AC18+0.05*0.05*0.05*AG18+(1-3*0.05*(1-0.05)*(1-0.05)-3*0.05*0.05*(1-0.05)-0.05*0.05*0.05)*U18</f>
        <v>1.4850874999999997E-3</v>
      </c>
      <c r="J138">
        <f t="shared" ref="J138:J140" si="94">3*0.05*(1-0.05)*(1-0.05)*Z18+3*0.05*0.05*(1-0.05)*AD18+0.05*0.05*0.05*AH18+(1-3*0.05*(1-0.05)*(1-0.05)-3*0.05*0.05*(1-0.05)-0.05*0.05*0.05)*V18</f>
        <v>2.0391599999999996E-2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28.643706000000002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1.6497E-3</v>
      </c>
      <c r="V138">
        <f t="shared" ref="V138:V140" si="99">3*0.1*(1-0.1)*(1-0.1)*Z18+3*0.1*0.1*(1-0.1)*AD18+0.1*0.1*0.1*AH18+(1-3*0.1*(1-0.1)*(1-0.1)-3*0.1*0.1*(1-0.1)-0.1*0.1*0.1)*V18</f>
        <v>2.0565799999999999E-2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7.6913859999999996</v>
      </c>
      <c r="I139">
        <f t="shared" si="93"/>
        <v>1.78474125E-2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1.79793E-2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4.9428923749999997E-6</v>
      </c>
      <c r="H140">
        <f t="shared" si="92"/>
        <v>30.099920000000001</v>
      </c>
      <c r="I140">
        <f t="shared" si="93"/>
        <v>1.8047387499999998E-2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5.0051989999999997E-6</v>
      </c>
      <c r="U140">
        <f t="shared" si="98"/>
        <v>1.81791E-2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1.9135999999999999E-3</v>
      </c>
      <c r="J144">
        <f t="shared" ref="J144:J146" si="103">3*0.2*(1-0.2)*(1-0.2)*Z18+3*0.2*0.2*(1-0.2)*AD18+0.2*0.2*0.2*AH18+(1-3*0.2*(1-0.2)*(1-0.2)-3*0.2*0.2*(1-0.2)-0.2*0.2*0.2)*V18</f>
        <v>2.0798399999999995E-2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2.0838999999999996E-3</v>
      </c>
      <c r="V144">
        <f t="shared" ref="V144:V146" si="107">3*0.3*(1-0.3)*(1-0.3)*Z18+3*0.3*0.3*(1-0.3)*AD18+0.3*0.3*0.3*AH18+(1-3*0.3*(1-0.3)*(1-0.3)-3*0.3*0.3*(1-0.3)-0.3*0.3*0.3)*V18</f>
        <v>2.07706E-2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1.8134400000000002E-2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1.8041100000000001E-2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5.1240319999999996E-6</v>
      </c>
      <c r="I146">
        <f t="shared" si="102"/>
        <v>1.8332799999999996E-2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5.2284529999999998E-6</v>
      </c>
      <c r="U146">
        <f t="shared" si="106"/>
        <v>1.8235700000000001E-2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2.3628080000000002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14.031908000000001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3.8616510000000002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3.6029000000000004E-5</v>
      </c>
      <c r="H153">
        <f t="shared" si="110"/>
        <v>13.234279999999998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3.6137999999999999E-5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3.6356000000000002E-5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3.6573999999999999E-5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3.5312169999999998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20.949446999999999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5.7668539999999995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3.6138325000000008E-5</v>
      </c>
      <c r="H166">
        <f t="shared" si="128"/>
        <v>20.180610999999999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3.6357300000000005E-5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3.6797200000000001E-5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3.7239700000000002E-5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4.6062510000000003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27.932245000000002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7.4732620000000001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3.6247731249999999E-5</v>
      </c>
      <c r="H179">
        <f t="shared" si="146"/>
        <v>26.481734999999997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3.657595E-5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3.7227999999999997E-5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3.786445E-5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2.1985599999999996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5.5149999999999997E-6</v>
      </c>
      <c r="M190">
        <f>AA46+W46</f>
        <v>13.749929999999999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5.4299999999999997E-6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3.672056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1.6917499999999998E-4</v>
      </c>
      <c r="H192">
        <f t="shared" si="164"/>
        <v>12.400271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1.6955000000000003E-4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5.2600000000000005E-6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5.0899999999999995E-6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1.7030000000000002E-4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1.7104999999999998E-4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3.4391429999999996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5.4392500000000005E-6</v>
      </c>
      <c r="M203">
        <f>AE46+AA46+W46</f>
        <v>20.666581999999998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5.2970000000000003E-6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5.5146179999999996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1.6955100000000002E-4</v>
      </c>
      <c r="H205">
        <f t="shared" si="182"/>
        <v>18.660668000000001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1.7030400000000003E-4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5.0679999999999996E-6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4.9130000000000002E-6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1.7181599999999998E-4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1.7333600000000001E-4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4.5006529999999998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5.3719374999999994E-6</v>
      </c>
      <c r="M216">
        <f>AI46+AE46+AA46+W46</f>
        <v>27.445323999999999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5.1944999999999991E-6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7.1998699999999998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1.6992801249999999E-4</v>
      </c>
      <c r="H218">
        <f t="shared" si="199"/>
        <v>24.296005000000001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1.7106210000000002E-4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4.9719999999999992E-6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4.8935000000000007E-6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1.7334880000000001E-4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1.7566070000000003E-4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2.2384789999999999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1.7826999999999999E-4</v>
      </c>
      <c r="M229">
        <f>I66+E66</f>
        <v>13.958969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1.7824000000000003E-4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3.3939279999999998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7.6218499999999986E-4</v>
      </c>
      <c r="H231">
        <f t="shared" si="217"/>
        <v>9.7761859999999992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7.6336999999999998E-4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1.7818000000000001E-4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1.7811999999999998E-4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7.6574000000000011E-4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7.6810999999999991E-4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3.2939030000000002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1.7826275000000001E-4</v>
      </c>
      <c r="M242">
        <f>M66+I66+E66</f>
        <v>20.935690000000001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1.78271E-4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5.1482299999999999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7.6337325E-4</v>
      </c>
      <c r="H244">
        <f t="shared" si="235"/>
        <v>14.619210000000001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7.6575299999999998E-4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1.78424E-4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1.7875900000000001E-4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7.7053199999999999E-4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7.7533700000000007E-4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4.3883029999999996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1.7827607499999997E-4</v>
      </c>
      <c r="M255">
        <f>Q66+M66+I66+E66</f>
        <v>27.430972000000001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1.7837559999999997E-4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6.722175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7.6456476249999979E-4</v>
      </c>
      <c r="H257">
        <f t="shared" si="253"/>
        <v>19.077320999999998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7.6814909999999991E-4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1.788928E-4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1.7974720000000003E-4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7.7537679999999999E-4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7.8268370000000019E-4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263"/>
  <sheetViews>
    <sheetView topLeftCell="A11" zoomScale="55" zoomScaleNormal="55" workbookViewId="0">
      <selection activeCell="C54" sqref="C54:D54"/>
    </sheetView>
  </sheetViews>
  <sheetFormatPr defaultColWidth="9" defaultRowHeight="14.4" x14ac:dyDescent="0.25"/>
  <cols>
    <col min="2" max="2" width="14.3320312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143</v>
      </c>
      <c r="C9" s="74"/>
      <c r="D9" s="74"/>
      <c r="E9" s="74"/>
      <c r="F9" s="74" t="s">
        <v>144</v>
      </c>
      <c r="G9" s="74"/>
      <c r="H9" s="74"/>
      <c r="I9" s="74"/>
      <c r="J9" s="74" t="s">
        <v>145</v>
      </c>
      <c r="K9" s="74"/>
      <c r="L9" s="74"/>
      <c r="M9" s="74"/>
      <c r="N9" s="73" t="s">
        <v>146</v>
      </c>
      <c r="O9" s="73"/>
      <c r="P9" s="73"/>
      <c r="Q9" s="73"/>
      <c r="S9" s="63" t="s">
        <v>12</v>
      </c>
      <c r="T9" s="74" t="s">
        <v>143</v>
      </c>
      <c r="U9" s="74"/>
      <c r="V9" s="74"/>
      <c r="W9" s="74"/>
      <c r="X9" s="74" t="s">
        <v>144</v>
      </c>
      <c r="Y9" s="74"/>
      <c r="Z9" s="74"/>
      <c r="AA9" s="74"/>
      <c r="AB9" s="74" t="s">
        <v>145</v>
      </c>
      <c r="AC9" s="74"/>
      <c r="AD9" s="74"/>
      <c r="AE9" s="74"/>
      <c r="AF9" s="73" t="s">
        <v>146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1.0645899999999999</v>
      </c>
      <c r="F11" s="36" t="s">
        <v>20</v>
      </c>
      <c r="G11" s="38">
        <v>0</v>
      </c>
      <c r="H11" s="38">
        <v>2.5999999999999999E-3</v>
      </c>
      <c r="I11" s="38">
        <v>0.98358800000000002</v>
      </c>
      <c r="J11" s="36" t="s">
        <v>20</v>
      </c>
      <c r="K11" s="38">
        <v>0</v>
      </c>
      <c r="L11" s="38">
        <v>2.5999999999999999E-3</v>
      </c>
      <c r="M11" s="38">
        <v>1.077731</v>
      </c>
      <c r="N11" s="32" t="s">
        <v>20</v>
      </c>
      <c r="O11" s="32">
        <v>0</v>
      </c>
      <c r="P11" s="32">
        <v>2.5999999999999999E-3</v>
      </c>
      <c r="Q11" s="32">
        <v>1.109021</v>
      </c>
      <c r="S11" s="63"/>
      <c r="T11" s="36" t="s">
        <v>20</v>
      </c>
      <c r="U11" s="38">
        <v>0</v>
      </c>
      <c r="V11" s="38">
        <v>2.5999999999999999E-3</v>
      </c>
      <c r="W11" s="38">
        <v>1.084881</v>
      </c>
      <c r="X11" s="36" t="s">
        <v>20</v>
      </c>
      <c r="Y11" s="38">
        <v>0</v>
      </c>
      <c r="Z11" s="38">
        <v>2.5999999999999999E-3</v>
      </c>
      <c r="AA11" s="38">
        <v>1.1887300000000001</v>
      </c>
      <c r="AB11" s="36" t="s">
        <v>20</v>
      </c>
      <c r="AC11" s="38">
        <v>0</v>
      </c>
      <c r="AD11" s="38">
        <v>2.5999999999999999E-3</v>
      </c>
      <c r="AE11" s="38">
        <v>1.0731170000000001</v>
      </c>
      <c r="AF11" s="32" t="s">
        <v>20</v>
      </c>
      <c r="AG11" s="32">
        <v>0</v>
      </c>
      <c r="AH11" s="32">
        <v>2.5999999999999999E-3</v>
      </c>
      <c r="AI11" s="32">
        <v>9.2898399999999999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2.0836890000000001</v>
      </c>
      <c r="F12" s="36" t="s">
        <v>21</v>
      </c>
      <c r="G12" s="38">
        <v>0</v>
      </c>
      <c r="H12" s="38">
        <v>1.579E-5</v>
      </c>
      <c r="I12" s="38">
        <v>2.1341359999999998</v>
      </c>
      <c r="J12" s="36" t="s">
        <v>21</v>
      </c>
      <c r="K12" s="38">
        <v>0</v>
      </c>
      <c r="L12" s="38">
        <v>1.579E-5</v>
      </c>
      <c r="M12" s="38">
        <v>2.0825420000000001</v>
      </c>
      <c r="N12" s="32" t="s">
        <v>21</v>
      </c>
      <c r="O12" s="32">
        <v>0</v>
      </c>
      <c r="P12" s="32">
        <v>3.8600000000000002E-2</v>
      </c>
      <c r="Q12" s="32">
        <v>2.0477639999999999</v>
      </c>
      <c r="S12" s="63"/>
      <c r="T12" s="36" t="s">
        <v>21</v>
      </c>
      <c r="U12" s="38">
        <v>0</v>
      </c>
      <c r="V12" s="38">
        <v>6.4850000000000004E-5</v>
      </c>
      <c r="W12" s="38">
        <v>2.1234350000000002</v>
      </c>
      <c r="X12" s="36" t="s">
        <v>21</v>
      </c>
      <c r="Y12" s="38">
        <v>0</v>
      </c>
      <c r="Z12" s="38">
        <v>6.4850000000000004E-5</v>
      </c>
      <c r="AA12" s="38">
        <v>2.0663589999999998</v>
      </c>
      <c r="AB12" s="36" t="s">
        <v>21</v>
      </c>
      <c r="AC12" s="38">
        <v>0</v>
      </c>
      <c r="AD12" s="38">
        <v>6.4850000000000004E-5</v>
      </c>
      <c r="AE12" s="38">
        <v>2.0975609999999998</v>
      </c>
      <c r="AF12" s="32" t="s">
        <v>21</v>
      </c>
      <c r="AG12" s="32">
        <v>0</v>
      </c>
      <c r="AH12" s="32">
        <v>3.7999999999999999E-2</v>
      </c>
      <c r="AI12" s="32">
        <v>1.987158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9.3582680000000007</v>
      </c>
      <c r="F13" s="36" t="s">
        <v>22</v>
      </c>
      <c r="G13" s="38">
        <v>0</v>
      </c>
      <c r="H13" s="38">
        <v>2.1579999999999999E-7</v>
      </c>
      <c r="I13" s="38">
        <v>9.2614190000000001</v>
      </c>
      <c r="J13" s="36" t="s">
        <v>22</v>
      </c>
      <c r="K13" s="38">
        <v>0</v>
      </c>
      <c r="L13" s="38">
        <v>2.4139999999999998E-7</v>
      </c>
      <c r="M13" s="38">
        <v>9.2358019999999996</v>
      </c>
      <c r="N13" s="32" t="s">
        <v>22</v>
      </c>
      <c r="O13" s="32">
        <v>0</v>
      </c>
      <c r="P13" s="32">
        <v>2.6870000000000002E-7</v>
      </c>
      <c r="Q13" s="32">
        <v>9.2898399999999999</v>
      </c>
      <c r="S13" s="63"/>
      <c r="T13" s="36" t="s">
        <v>22</v>
      </c>
      <c r="U13" s="38">
        <v>0</v>
      </c>
      <c r="V13" s="38">
        <v>4.8799999999999999E-6</v>
      </c>
      <c r="W13" s="38">
        <v>9.1013850000000005</v>
      </c>
      <c r="X13" s="36" t="s">
        <v>22</v>
      </c>
      <c r="Y13" s="38">
        <v>0</v>
      </c>
      <c r="Z13" s="38">
        <v>5.2839999999999997E-6</v>
      </c>
      <c r="AA13" s="38">
        <v>9.0886220000000009</v>
      </c>
      <c r="AB13" s="36" t="s">
        <v>22</v>
      </c>
      <c r="AC13" s="38">
        <v>0</v>
      </c>
      <c r="AD13" s="38">
        <v>5.7309999999999998E-6</v>
      </c>
      <c r="AE13" s="38">
        <v>9.0886680000000002</v>
      </c>
      <c r="AF13" s="32" t="s">
        <v>22</v>
      </c>
      <c r="AG13" s="32">
        <v>0</v>
      </c>
      <c r="AH13" s="32">
        <v>4.8799999999999999E-6</v>
      </c>
      <c r="AI13" s="32">
        <v>8.5613019999999995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8"/>
      <c r="O14" s="48"/>
      <c r="P14" s="48"/>
      <c r="Q14" s="48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8"/>
      <c r="AG14" s="48"/>
      <c r="AH14" s="48"/>
      <c r="AI14" s="48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8"/>
      <c r="O15" s="48"/>
      <c r="P15" s="48"/>
      <c r="Q15" s="48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8"/>
      <c r="AG15" s="48"/>
      <c r="AH15" s="48"/>
      <c r="AI15" s="48"/>
    </row>
    <row r="16" spans="1:35" x14ac:dyDescent="0.25">
      <c r="A16" s="64" t="s">
        <v>23</v>
      </c>
      <c r="B16" s="74" t="s">
        <v>143</v>
      </c>
      <c r="C16" s="74"/>
      <c r="D16" s="74"/>
      <c r="E16" s="74"/>
      <c r="F16" s="74" t="s">
        <v>144</v>
      </c>
      <c r="G16" s="74"/>
      <c r="H16" s="74"/>
      <c r="I16" s="74"/>
      <c r="J16" s="74" t="s">
        <v>145</v>
      </c>
      <c r="K16" s="74"/>
      <c r="L16" s="74"/>
      <c r="M16" s="74"/>
      <c r="N16" s="78" t="s">
        <v>146</v>
      </c>
      <c r="O16" s="78"/>
      <c r="P16" s="78"/>
      <c r="Q16" s="78"/>
      <c r="S16" s="64" t="s">
        <v>23</v>
      </c>
      <c r="T16" s="80" t="s">
        <v>143</v>
      </c>
      <c r="U16" s="80"/>
      <c r="V16" s="80"/>
      <c r="W16" s="80"/>
      <c r="X16" s="74" t="s">
        <v>144</v>
      </c>
      <c r="Y16" s="74"/>
      <c r="Z16" s="74"/>
      <c r="AA16" s="74"/>
      <c r="AB16" s="74" t="s">
        <v>145</v>
      </c>
      <c r="AC16" s="74"/>
      <c r="AD16" s="74"/>
      <c r="AE16" s="74"/>
      <c r="AF16" s="78" t="s">
        <v>146</v>
      </c>
      <c r="AG16" s="78"/>
      <c r="AH16" s="78"/>
      <c r="AI16" s="78"/>
    </row>
    <row r="17" spans="1:35" x14ac:dyDescent="0.25">
      <c r="A17" s="64"/>
      <c r="B17" s="47"/>
      <c r="C17" s="47" t="s">
        <v>17</v>
      </c>
      <c r="D17" s="47" t="s">
        <v>18</v>
      </c>
      <c r="E17" s="47" t="s">
        <v>19</v>
      </c>
      <c r="F17" s="47"/>
      <c r="G17" s="47" t="s">
        <v>17</v>
      </c>
      <c r="H17" s="47" t="s">
        <v>18</v>
      </c>
      <c r="I17" s="47" t="s">
        <v>19</v>
      </c>
      <c r="J17" s="47"/>
      <c r="K17" s="47" t="s">
        <v>17</v>
      </c>
      <c r="L17" s="47" t="s">
        <v>18</v>
      </c>
      <c r="M17" s="47" t="s">
        <v>19</v>
      </c>
      <c r="N17" s="48"/>
      <c r="O17" s="48" t="s">
        <v>17</v>
      </c>
      <c r="P17" s="48" t="s">
        <v>18</v>
      </c>
      <c r="Q17" s="48" t="s">
        <v>19</v>
      </c>
      <c r="S17" s="64"/>
      <c r="T17" s="47"/>
      <c r="U17" s="47" t="s">
        <v>17</v>
      </c>
      <c r="V17" s="47" t="s">
        <v>18</v>
      </c>
      <c r="W17" s="47" t="s">
        <v>19</v>
      </c>
      <c r="X17" s="47"/>
      <c r="Y17" s="47" t="s">
        <v>17</v>
      </c>
      <c r="Z17" s="47" t="s">
        <v>18</v>
      </c>
      <c r="AA17" s="47" t="s">
        <v>19</v>
      </c>
      <c r="AB17" s="47"/>
      <c r="AC17" s="47" t="s">
        <v>17</v>
      </c>
      <c r="AD17" s="47" t="s">
        <v>18</v>
      </c>
      <c r="AE17" s="47" t="s">
        <v>19</v>
      </c>
      <c r="AF17" s="48"/>
      <c r="AG17" s="48" t="s">
        <v>17</v>
      </c>
      <c r="AH17" s="48" t="s">
        <v>18</v>
      </c>
      <c r="AI17" s="48" t="s">
        <v>19</v>
      </c>
    </row>
    <row r="18" spans="1:35" x14ac:dyDescent="0.25">
      <c r="A18" s="64"/>
      <c r="B18" s="47" t="s">
        <v>20</v>
      </c>
      <c r="C18" s="47">
        <v>1.2999999999999999E-3</v>
      </c>
      <c r="D18" s="47">
        <v>2.0199999999999999E-2</v>
      </c>
      <c r="E18" s="47">
        <v>30.079193</v>
      </c>
      <c r="F18" s="47" t="s">
        <v>20</v>
      </c>
      <c r="G18" s="47">
        <v>2.5999999999999999E-3</v>
      </c>
      <c r="H18" s="47">
        <v>2.1499999999999998E-2</v>
      </c>
      <c r="I18" s="47">
        <v>34.510630999999997</v>
      </c>
      <c r="J18" s="47" t="s">
        <v>20</v>
      </c>
      <c r="K18" s="47">
        <v>2.5999999999999999E-3</v>
      </c>
      <c r="L18" s="47">
        <v>2.2700000000000001E-2</v>
      </c>
      <c r="M18" s="47">
        <v>28.601323000000001</v>
      </c>
      <c r="N18" s="48" t="s">
        <v>20</v>
      </c>
      <c r="O18" s="48">
        <v>2.5999999999999999E-3</v>
      </c>
      <c r="P18" s="48">
        <v>2.3900000000000001E-2</v>
      </c>
      <c r="Q18" s="48">
        <v>28.720002000000001</v>
      </c>
      <c r="S18" s="64"/>
      <c r="T18" s="47" t="s">
        <v>20</v>
      </c>
      <c r="U18" s="47">
        <v>1.2999999999999999E-3</v>
      </c>
      <c r="V18" s="47">
        <v>2.0199999999999999E-2</v>
      </c>
      <c r="W18" s="47">
        <v>28.892620000000001</v>
      </c>
      <c r="X18" s="47" t="s">
        <v>20</v>
      </c>
      <c r="Y18" s="47">
        <v>2.5999999999999999E-3</v>
      </c>
      <c r="Z18" s="47">
        <v>2.1499999999999998E-2</v>
      </c>
      <c r="AA18" s="47">
        <v>32.570383</v>
      </c>
      <c r="AB18" s="47" t="s">
        <v>20</v>
      </c>
      <c r="AC18" s="47">
        <v>2.5999999999999999E-3</v>
      </c>
      <c r="AD18" s="47">
        <v>2.2700000000000001E-2</v>
      </c>
      <c r="AE18" s="47">
        <v>33.057918000000001</v>
      </c>
      <c r="AF18" s="48" t="s">
        <v>20</v>
      </c>
      <c r="AG18" s="48">
        <v>2.5999999999999999E-3</v>
      </c>
      <c r="AH18" s="48">
        <v>2.3900000000000001E-2</v>
      </c>
      <c r="AI18" s="48">
        <v>30.236464999999999</v>
      </c>
    </row>
    <row r="19" spans="1:35" x14ac:dyDescent="0.25">
      <c r="A19" s="64"/>
      <c r="B19" s="47" t="s">
        <v>21</v>
      </c>
      <c r="C19" s="47">
        <v>1.9699999999999999E-2</v>
      </c>
      <c r="D19" s="47">
        <v>2.0199999999999999E-2</v>
      </c>
      <c r="E19" s="47">
        <v>82.092314999999999</v>
      </c>
      <c r="F19" s="47" t="s">
        <v>21</v>
      </c>
      <c r="G19" s="47">
        <v>2.0899999999999998E-2</v>
      </c>
      <c r="H19" s="47">
        <v>2.1299999999999999E-2</v>
      </c>
      <c r="I19" s="47">
        <v>84.700119000000001</v>
      </c>
      <c r="J19" s="47" t="s">
        <v>21</v>
      </c>
      <c r="K19" s="47">
        <v>2.1999999999999999E-2</v>
      </c>
      <c r="L19" s="47">
        <v>2.2499999999999999E-2</v>
      </c>
      <c r="M19" s="47">
        <v>77.806233000000006</v>
      </c>
      <c r="N19" s="48" t="s">
        <v>21</v>
      </c>
      <c r="O19" s="48">
        <v>2.3199999999999998E-2</v>
      </c>
      <c r="P19" s="48">
        <v>2.3699999999999999E-2</v>
      </c>
      <c r="Q19" s="48">
        <v>76.667008999999993</v>
      </c>
      <c r="S19" s="64"/>
      <c r="T19" s="47" t="s">
        <v>21</v>
      </c>
      <c r="U19" s="47">
        <v>1.77E-2</v>
      </c>
      <c r="V19" s="47">
        <v>1.9900000000000001E-2</v>
      </c>
      <c r="W19" s="47">
        <v>79.589035999999993</v>
      </c>
      <c r="X19" s="47" t="s">
        <v>21</v>
      </c>
      <c r="Y19" s="47">
        <v>1.8700000000000001E-2</v>
      </c>
      <c r="Z19" s="47">
        <v>2.0899999999999998E-2</v>
      </c>
      <c r="AA19" s="47">
        <v>81.277517000000003</v>
      </c>
      <c r="AB19" s="47" t="s">
        <v>21</v>
      </c>
      <c r="AC19" s="47">
        <v>1.9699999999999999E-2</v>
      </c>
      <c r="AD19" s="47">
        <v>2.2100000000000002E-2</v>
      </c>
      <c r="AE19" s="47">
        <v>79.607797000000005</v>
      </c>
      <c r="AF19" s="48" t="s">
        <v>21</v>
      </c>
      <c r="AG19" s="48">
        <v>2.07E-2</v>
      </c>
      <c r="AH19" s="48">
        <v>2.3300000000000001E-2</v>
      </c>
      <c r="AI19" s="48">
        <v>77.369028</v>
      </c>
    </row>
    <row r="20" spans="1:35" x14ac:dyDescent="0.25">
      <c r="A20" s="64"/>
      <c r="B20" s="47" t="s">
        <v>22</v>
      </c>
      <c r="C20" s="47">
        <v>1.9699999999999999E-2</v>
      </c>
      <c r="D20" s="47">
        <v>1.9800000000000002E-2</v>
      </c>
      <c r="E20" s="47">
        <v>543.00650800000005</v>
      </c>
      <c r="F20" s="47" t="s">
        <v>22</v>
      </c>
      <c r="G20" s="47">
        <v>2.0899999999999998E-2</v>
      </c>
      <c r="H20" s="47">
        <v>2.0899999999999998E-2</v>
      </c>
      <c r="I20" s="47">
        <v>380.05642999999998</v>
      </c>
      <c r="J20" s="47" t="s">
        <v>22</v>
      </c>
      <c r="K20" s="47">
        <v>2.1999999999999999E-2</v>
      </c>
      <c r="L20" s="47">
        <v>2.2100000000000002E-2</v>
      </c>
      <c r="M20" s="47">
        <v>335.71965999999998</v>
      </c>
      <c r="N20" s="48" t="s">
        <v>22</v>
      </c>
      <c r="O20" s="48">
        <v>2.3199999999999998E-2</v>
      </c>
      <c r="P20" s="48">
        <v>2.3199999999999998E-2</v>
      </c>
      <c r="Q20" s="48">
        <v>378.594853</v>
      </c>
      <c r="S20" s="64"/>
      <c r="T20" s="47" t="s">
        <v>22</v>
      </c>
      <c r="U20" s="47">
        <v>1.7899999999999999E-2</v>
      </c>
      <c r="V20" s="47">
        <v>1.84E-2</v>
      </c>
      <c r="W20" s="47">
        <v>401.51507199999998</v>
      </c>
      <c r="X20" s="47" t="s">
        <v>22</v>
      </c>
      <c r="Y20" s="47">
        <v>1.89E-2</v>
      </c>
      <c r="Z20" s="47">
        <v>1.9400000000000001E-2</v>
      </c>
      <c r="AA20" s="47">
        <v>379.953823</v>
      </c>
      <c r="AB20" s="47" t="s">
        <v>22</v>
      </c>
      <c r="AC20" s="47">
        <v>1.9900000000000001E-2</v>
      </c>
      <c r="AD20" s="47">
        <v>2.0500000000000001E-2</v>
      </c>
      <c r="AE20" s="47">
        <v>520.54528300000004</v>
      </c>
      <c r="AF20" s="48" t="s">
        <v>22</v>
      </c>
      <c r="AG20" s="48">
        <v>2.0899999999999998E-2</v>
      </c>
      <c r="AH20" s="48">
        <v>2.1499999999999998E-2</v>
      </c>
      <c r="AI20" s="48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8"/>
      <c r="O21" s="48"/>
      <c r="P21" s="48"/>
      <c r="Q21" s="48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8"/>
      <c r="AG21" s="48"/>
      <c r="AH21" s="48"/>
      <c r="AI21" s="48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8"/>
      <c r="O22" s="48"/>
      <c r="P22" s="48"/>
      <c r="Q22" s="48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8"/>
      <c r="AG22" s="48"/>
      <c r="AH22" s="48"/>
      <c r="AI22" s="48"/>
    </row>
    <row r="23" spans="1:35" x14ac:dyDescent="0.25">
      <c r="A23" s="65" t="s">
        <v>24</v>
      </c>
      <c r="B23" s="74" t="s">
        <v>143</v>
      </c>
      <c r="C23" s="74"/>
      <c r="D23" s="74"/>
      <c r="E23" s="74"/>
      <c r="F23" s="74" t="s">
        <v>144</v>
      </c>
      <c r="G23" s="74"/>
      <c r="H23" s="74"/>
      <c r="I23" s="74"/>
      <c r="J23" s="74" t="s">
        <v>145</v>
      </c>
      <c r="K23" s="74"/>
      <c r="L23" s="74"/>
      <c r="M23" s="74"/>
      <c r="N23" s="73" t="s">
        <v>146</v>
      </c>
      <c r="O23" s="73"/>
      <c r="P23" s="73"/>
      <c r="Q23" s="73"/>
      <c r="S23" s="65" t="s">
        <v>24</v>
      </c>
      <c r="T23" s="74" t="s">
        <v>143</v>
      </c>
      <c r="U23" s="74"/>
      <c r="V23" s="74"/>
      <c r="W23" s="74"/>
      <c r="X23" s="74" t="s">
        <v>144</v>
      </c>
      <c r="Y23" s="74"/>
      <c r="Z23" s="74"/>
      <c r="AA23" s="74"/>
      <c r="AB23" s="74" t="s">
        <v>145</v>
      </c>
      <c r="AC23" s="74"/>
      <c r="AD23" s="74"/>
      <c r="AE23" s="74"/>
      <c r="AF23" s="73" t="s">
        <v>146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7.5562699999999996</v>
      </c>
      <c r="F25" s="39">
        <v>0</v>
      </c>
      <c r="G25" s="39"/>
      <c r="H25" s="39"/>
      <c r="I25" s="38">
        <v>7.5669519999999997</v>
      </c>
      <c r="J25" s="36">
        <v>0</v>
      </c>
      <c r="K25" s="39"/>
      <c r="L25" s="39"/>
      <c r="M25" s="38">
        <v>7.7025949999999996</v>
      </c>
      <c r="N25" s="33">
        <v>0</v>
      </c>
      <c r="O25" s="33"/>
      <c r="P25" s="33"/>
      <c r="Q25" s="32">
        <v>7.9288379999999998</v>
      </c>
      <c r="S25" s="65"/>
      <c r="T25" s="39">
        <v>0</v>
      </c>
      <c r="U25" s="39"/>
      <c r="V25" s="39"/>
      <c r="W25" s="38">
        <v>7.6785810000000003</v>
      </c>
      <c r="X25" s="39">
        <v>0</v>
      </c>
      <c r="Y25" s="39"/>
      <c r="Z25" s="39"/>
      <c r="AA25" s="38">
        <v>7.8141970000000001</v>
      </c>
      <c r="AB25" s="39">
        <v>0</v>
      </c>
      <c r="AC25" s="39"/>
      <c r="AD25" s="39"/>
      <c r="AE25" s="38">
        <v>7.5807880000000001</v>
      </c>
      <c r="AF25" s="33">
        <v>0</v>
      </c>
      <c r="AG25" s="33"/>
      <c r="AH25" s="33"/>
      <c r="AI25" s="32">
        <v>7.2596189999999998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8"/>
      <c r="O26" s="48"/>
      <c r="P26" s="48"/>
      <c r="Q26" s="48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8"/>
      <c r="AG26" s="48"/>
      <c r="AH26" s="48"/>
      <c r="AI26" s="48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2"/>
      <c r="O27" s="52"/>
      <c r="P27" s="52"/>
      <c r="Q27" s="52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8"/>
      <c r="AG27" s="48"/>
      <c r="AH27" s="48"/>
      <c r="AI27" s="48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8"/>
      <c r="O28" s="48"/>
      <c r="P28" s="48"/>
      <c r="Q28" s="48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8"/>
      <c r="AG28" s="48"/>
      <c r="AH28" s="48"/>
      <c r="AI28" s="48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143</v>
      </c>
      <c r="C30" s="74"/>
      <c r="D30" s="74"/>
      <c r="E30" s="74"/>
      <c r="F30" s="74" t="s">
        <v>144</v>
      </c>
      <c r="G30" s="74"/>
      <c r="H30" s="74"/>
      <c r="I30" s="74"/>
      <c r="J30" s="74" t="s">
        <v>145</v>
      </c>
      <c r="K30" s="74"/>
      <c r="L30" s="74"/>
      <c r="M30" s="74"/>
      <c r="N30" s="73" t="s">
        <v>146</v>
      </c>
      <c r="O30" s="73"/>
      <c r="P30" s="73"/>
      <c r="Q30" s="73"/>
      <c r="S30" s="63" t="s">
        <v>12</v>
      </c>
      <c r="T30" s="74" t="s">
        <v>143</v>
      </c>
      <c r="U30" s="74"/>
      <c r="V30" s="74"/>
      <c r="W30" s="74"/>
      <c r="X30" s="74" t="s">
        <v>144</v>
      </c>
      <c r="Y30" s="74"/>
      <c r="Z30" s="74"/>
      <c r="AA30" s="74"/>
      <c r="AB30" s="74" t="s">
        <v>145</v>
      </c>
      <c r="AC30" s="74"/>
      <c r="AD30" s="74"/>
      <c r="AE30" s="74"/>
      <c r="AF30" s="73" t="s">
        <v>146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1.0840620000000001</v>
      </c>
      <c r="F32" s="36" t="s">
        <v>20</v>
      </c>
      <c r="G32" s="38">
        <v>0</v>
      </c>
      <c r="H32" s="38">
        <v>2.5999999999999999E-3</v>
      </c>
      <c r="I32" s="38">
        <v>1.1116520000000001</v>
      </c>
      <c r="J32" s="36" t="s">
        <v>20</v>
      </c>
      <c r="K32" s="38">
        <v>0</v>
      </c>
      <c r="L32" s="38">
        <v>2.5999999999999999E-3</v>
      </c>
      <c r="M32" s="38">
        <v>1.0967309999999999</v>
      </c>
      <c r="N32" s="32" t="s">
        <v>20</v>
      </c>
      <c r="O32" s="32">
        <v>0</v>
      </c>
      <c r="P32" s="32">
        <v>2.5999999999999999E-3</v>
      </c>
      <c r="Q32" s="32">
        <v>1.068983</v>
      </c>
      <c r="S32" s="63"/>
      <c r="T32" s="36" t="s">
        <v>20</v>
      </c>
      <c r="U32" s="38">
        <v>0</v>
      </c>
      <c r="V32" s="38">
        <v>2.5999999999999999E-3</v>
      </c>
      <c r="W32" s="38">
        <v>1.095332</v>
      </c>
      <c r="X32" s="36" t="s">
        <v>20</v>
      </c>
      <c r="Y32" s="38">
        <v>0</v>
      </c>
      <c r="Z32" s="38">
        <v>2.5999999999999999E-3</v>
      </c>
      <c r="AA32" s="38">
        <v>0.98362000000000005</v>
      </c>
      <c r="AB32" s="36" t="s">
        <v>20</v>
      </c>
      <c r="AC32" s="38">
        <v>0</v>
      </c>
      <c r="AD32" s="38">
        <v>2.5999999999999999E-3</v>
      </c>
      <c r="AE32" s="38">
        <v>1.1044590000000001</v>
      </c>
      <c r="AF32" s="32" t="s">
        <v>20</v>
      </c>
      <c r="AG32" s="54">
        <v>0</v>
      </c>
      <c r="AH32" s="54">
        <v>2.5999999999999999E-3</v>
      </c>
      <c r="AI32" s="32">
        <v>1.0812170000000001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2.0242490000000002</v>
      </c>
      <c r="F33" s="36" t="s">
        <v>21</v>
      </c>
      <c r="G33" s="38">
        <v>0</v>
      </c>
      <c r="H33" s="38">
        <v>1.964E-4</v>
      </c>
      <c r="I33" s="38">
        <v>2.0249060000000001</v>
      </c>
      <c r="J33" s="36" t="s">
        <v>21</v>
      </c>
      <c r="K33" s="38">
        <v>0</v>
      </c>
      <c r="L33" s="38">
        <v>1.964E-4</v>
      </c>
      <c r="M33" s="38">
        <v>1.921778</v>
      </c>
      <c r="N33" s="32" t="s">
        <v>21</v>
      </c>
      <c r="O33" s="32">
        <v>0</v>
      </c>
      <c r="P33" s="32">
        <v>1.964E-4</v>
      </c>
      <c r="Q33" s="32">
        <v>1.889384</v>
      </c>
      <c r="S33" s="63"/>
      <c r="T33" s="36" t="s">
        <v>21</v>
      </c>
      <c r="U33" s="38">
        <v>0</v>
      </c>
      <c r="V33" s="38">
        <v>5.0279999999999997E-4</v>
      </c>
      <c r="W33" s="38">
        <v>1.913816</v>
      </c>
      <c r="X33" s="36" t="s">
        <v>21</v>
      </c>
      <c r="Y33" s="38">
        <v>0</v>
      </c>
      <c r="Z33" s="38">
        <v>5.0279999999999997E-4</v>
      </c>
      <c r="AA33" s="38">
        <v>1.8323119999999999</v>
      </c>
      <c r="AB33" s="36" t="s">
        <v>21</v>
      </c>
      <c r="AC33" s="38">
        <v>0</v>
      </c>
      <c r="AD33" s="38">
        <v>5.0279999999999997E-4</v>
      </c>
      <c r="AE33" s="38">
        <v>1.886442</v>
      </c>
      <c r="AF33" s="32" t="s">
        <v>21</v>
      </c>
      <c r="AG33" s="54">
        <v>0</v>
      </c>
      <c r="AH33" s="54">
        <v>5.0279999999999997E-4</v>
      </c>
      <c r="AI33" s="32">
        <v>1.7886310000000001</v>
      </c>
    </row>
    <row r="34" spans="1:35" x14ac:dyDescent="0.25">
      <c r="A34" s="63"/>
      <c r="B34" s="36" t="s">
        <v>22</v>
      </c>
      <c r="C34" s="38">
        <v>0</v>
      </c>
      <c r="D34" s="38">
        <v>3.5800000000000003E-5</v>
      </c>
      <c r="E34" s="38">
        <v>8.3200099999999999</v>
      </c>
      <c r="F34" s="36" t="s">
        <v>22</v>
      </c>
      <c r="G34" s="38">
        <v>0</v>
      </c>
      <c r="H34" s="38">
        <v>3.79E-5</v>
      </c>
      <c r="I34" s="38">
        <v>8.075863</v>
      </c>
      <c r="J34" s="36" t="s">
        <v>22</v>
      </c>
      <c r="K34" s="38">
        <v>0</v>
      </c>
      <c r="L34" s="38">
        <v>4.0120000000000002E-5</v>
      </c>
      <c r="M34" s="38">
        <v>5.1662809999999997</v>
      </c>
      <c r="N34" s="32" t="s">
        <v>22</v>
      </c>
      <c r="O34" s="32">
        <v>0</v>
      </c>
      <c r="P34" s="32">
        <v>4.0899999999999998E-5</v>
      </c>
      <c r="Q34" s="32">
        <v>8.2139170000000004</v>
      </c>
      <c r="S34" s="63"/>
      <c r="T34" s="36" t="s">
        <v>22</v>
      </c>
      <c r="U34" s="38">
        <v>0</v>
      </c>
      <c r="V34" s="38">
        <v>1.684E-4</v>
      </c>
      <c r="W34" s="38">
        <v>7.38436</v>
      </c>
      <c r="X34" s="36" t="s">
        <v>22</v>
      </c>
      <c r="Y34" s="38">
        <v>0</v>
      </c>
      <c r="Z34" s="38">
        <v>1.7560000000000001E-4</v>
      </c>
      <c r="AA34" s="38">
        <v>7.1518949999999997</v>
      </c>
      <c r="AB34" s="36" t="s">
        <v>22</v>
      </c>
      <c r="AC34" s="38">
        <v>0</v>
      </c>
      <c r="AD34" s="38">
        <v>1.8320000000000001E-4</v>
      </c>
      <c r="AE34" s="38">
        <v>7.076759</v>
      </c>
      <c r="AF34" s="32" t="s">
        <v>22</v>
      </c>
      <c r="AG34" s="54">
        <v>0</v>
      </c>
      <c r="AH34" s="54">
        <v>1.8320000000000001E-4</v>
      </c>
      <c r="AI34" s="32">
        <v>7.4062239999999999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8"/>
      <c r="O35" s="48"/>
      <c r="P35" s="48"/>
      <c r="Q35" s="48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8"/>
      <c r="AG35" s="48"/>
      <c r="AH35" s="48"/>
      <c r="AI35" s="48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8"/>
      <c r="O36" s="48"/>
      <c r="P36" s="48"/>
      <c r="Q36" s="48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8"/>
      <c r="AG36" s="48"/>
      <c r="AH36" s="48"/>
      <c r="AI36" s="48"/>
    </row>
    <row r="37" spans="1:35" x14ac:dyDescent="0.25">
      <c r="A37" s="64" t="s">
        <v>23</v>
      </c>
      <c r="B37" s="74" t="s">
        <v>143</v>
      </c>
      <c r="C37" s="74"/>
      <c r="D37" s="74"/>
      <c r="E37" s="74"/>
      <c r="F37" s="74" t="s">
        <v>144</v>
      </c>
      <c r="G37" s="74"/>
      <c r="H37" s="74"/>
      <c r="I37" s="74"/>
      <c r="J37" s="74" t="s">
        <v>145</v>
      </c>
      <c r="K37" s="74"/>
      <c r="L37" s="74"/>
      <c r="M37" s="74"/>
      <c r="N37" s="78" t="s">
        <v>146</v>
      </c>
      <c r="O37" s="78"/>
      <c r="P37" s="78"/>
      <c r="Q37" s="78"/>
      <c r="S37" s="64" t="s">
        <v>23</v>
      </c>
      <c r="T37" s="80" t="s">
        <v>143</v>
      </c>
      <c r="U37" s="80"/>
      <c r="V37" s="80"/>
      <c r="W37" s="80"/>
      <c r="X37" s="74" t="s">
        <v>144</v>
      </c>
      <c r="Y37" s="74"/>
      <c r="Z37" s="74"/>
      <c r="AA37" s="74"/>
      <c r="AB37" s="74" t="s">
        <v>145</v>
      </c>
      <c r="AC37" s="74"/>
      <c r="AD37" s="74"/>
      <c r="AE37" s="74"/>
      <c r="AF37" s="78" t="s">
        <v>146</v>
      </c>
      <c r="AG37" s="78"/>
      <c r="AH37" s="78"/>
      <c r="AI37" s="78"/>
    </row>
    <row r="38" spans="1:35" x14ac:dyDescent="0.25">
      <c r="A38" s="64"/>
      <c r="B38" s="47"/>
      <c r="C38" s="47" t="s">
        <v>17</v>
      </c>
      <c r="D38" s="47" t="s">
        <v>18</v>
      </c>
      <c r="E38" s="47" t="s">
        <v>19</v>
      </c>
      <c r="F38" s="47"/>
      <c r="G38" s="47" t="s">
        <v>17</v>
      </c>
      <c r="H38" s="47" t="s">
        <v>18</v>
      </c>
      <c r="I38" s="47" t="s">
        <v>19</v>
      </c>
      <c r="J38" s="47"/>
      <c r="K38" s="47" t="s">
        <v>17</v>
      </c>
      <c r="L38" s="47" t="s">
        <v>18</v>
      </c>
      <c r="M38" s="47" t="s">
        <v>19</v>
      </c>
      <c r="N38" s="48"/>
      <c r="O38" s="48" t="s">
        <v>17</v>
      </c>
      <c r="P38" s="48" t="s">
        <v>18</v>
      </c>
      <c r="Q38" s="48" t="s">
        <v>19</v>
      </c>
      <c r="S38" s="64"/>
      <c r="T38" s="47"/>
      <c r="U38" s="47" t="s">
        <v>17</v>
      </c>
      <c r="V38" s="47" t="s">
        <v>18</v>
      </c>
      <c r="W38" s="47" t="s">
        <v>19</v>
      </c>
      <c r="X38" s="47"/>
      <c r="Y38" s="47" t="s">
        <v>17</v>
      </c>
      <c r="Z38" s="47" t="s">
        <v>18</v>
      </c>
      <c r="AA38" s="47" t="s">
        <v>19</v>
      </c>
      <c r="AB38" s="47"/>
      <c r="AC38" s="47" t="s">
        <v>17</v>
      </c>
      <c r="AD38" s="47" t="s">
        <v>18</v>
      </c>
      <c r="AE38" s="47" t="s">
        <v>19</v>
      </c>
      <c r="AF38" s="48"/>
      <c r="AG38" s="48" t="s">
        <v>17</v>
      </c>
      <c r="AH38" s="48" t="s">
        <v>18</v>
      </c>
      <c r="AI38" s="48" t="s">
        <v>19</v>
      </c>
    </row>
    <row r="39" spans="1:35" x14ac:dyDescent="0.25">
      <c r="A39" s="64"/>
      <c r="B39" s="47" t="s">
        <v>20</v>
      </c>
      <c r="C39" s="47">
        <v>1.2999999999999999E-3</v>
      </c>
      <c r="D39" s="47">
        <v>2.0199999999999999E-2</v>
      </c>
      <c r="E39" s="47">
        <v>36.553438</v>
      </c>
      <c r="F39" s="47" t="s">
        <v>20</v>
      </c>
      <c r="G39" s="47">
        <v>2.5999999999999999E-3</v>
      </c>
      <c r="H39" s="47">
        <v>2.1499999999999998E-2</v>
      </c>
      <c r="I39" s="47">
        <v>28.815446000000001</v>
      </c>
      <c r="J39" s="47" t="s">
        <v>20</v>
      </c>
      <c r="K39" s="47">
        <v>2.5999999999999999E-3</v>
      </c>
      <c r="L39" s="47">
        <v>2.2700000000000001E-2</v>
      </c>
      <c r="M39" s="47">
        <v>35.726975000000003</v>
      </c>
      <c r="N39" s="48" t="s">
        <v>20</v>
      </c>
      <c r="O39" s="48">
        <v>2.5999999999999999E-3</v>
      </c>
      <c r="P39" s="48">
        <v>2.3900000000000001E-2</v>
      </c>
      <c r="Q39" s="48">
        <v>29.099378999999999</v>
      </c>
      <c r="S39" s="64"/>
      <c r="T39" s="47" t="s">
        <v>20</v>
      </c>
      <c r="U39" s="47">
        <v>1.2999999999999999E-3</v>
      </c>
      <c r="V39" s="47">
        <v>2.0199999999999999E-2</v>
      </c>
      <c r="W39" s="47">
        <v>28.718575000000001</v>
      </c>
      <c r="X39" s="47" t="s">
        <v>20</v>
      </c>
      <c r="Y39" s="47">
        <v>2.5999999999999999E-3</v>
      </c>
      <c r="Z39" s="47">
        <v>2.1499999999999998E-2</v>
      </c>
      <c r="AA39" s="47">
        <v>28.701647000000001</v>
      </c>
      <c r="AB39" s="47" t="s">
        <v>20</v>
      </c>
      <c r="AC39" s="47">
        <v>2.5999999999999999E-3</v>
      </c>
      <c r="AD39" s="47">
        <v>2.2700000000000001E-2</v>
      </c>
      <c r="AE39" s="47">
        <v>28.789135000000002</v>
      </c>
      <c r="AF39" s="48" t="s">
        <v>20</v>
      </c>
      <c r="AG39" s="48">
        <v>2.5999999999999999E-3</v>
      </c>
      <c r="AH39" s="48">
        <v>2.3900000000000001E-2</v>
      </c>
      <c r="AI39" s="48">
        <v>33.677200999999997</v>
      </c>
    </row>
    <row r="40" spans="1:35" x14ac:dyDescent="0.25">
      <c r="A40" s="64"/>
      <c r="B40" s="47" t="s">
        <v>21</v>
      </c>
      <c r="C40" s="47">
        <v>1.17E-2</v>
      </c>
      <c r="D40" s="47">
        <v>1.9099999999999999E-2</v>
      </c>
      <c r="E40" s="47">
        <v>77.832635999999994</v>
      </c>
      <c r="F40" s="47" t="s">
        <v>21</v>
      </c>
      <c r="G40" s="47">
        <v>1.23E-2</v>
      </c>
      <c r="H40" s="47">
        <v>1.9699999999999999E-2</v>
      </c>
      <c r="I40" s="47">
        <v>79.912403999999995</v>
      </c>
      <c r="J40" s="47" t="s">
        <v>21</v>
      </c>
      <c r="K40" s="47">
        <v>1.2800000000000001E-2</v>
      </c>
      <c r="L40" s="47">
        <v>2.0799999999999999E-2</v>
      </c>
      <c r="M40" s="47">
        <v>86.851117000000002</v>
      </c>
      <c r="N40" s="48" t="s">
        <v>21</v>
      </c>
      <c r="O40" s="48">
        <v>1.34E-2</v>
      </c>
      <c r="P40" s="48">
        <v>2.1999999999999999E-2</v>
      </c>
      <c r="Q40" s="48">
        <v>79.884422000000001</v>
      </c>
      <c r="S40" s="64"/>
      <c r="T40" s="47" t="s">
        <v>21</v>
      </c>
      <c r="U40" s="47">
        <v>6.1000000000000004E-3</v>
      </c>
      <c r="V40" s="47">
        <v>1.7000000000000001E-2</v>
      </c>
      <c r="W40" s="47">
        <v>82.519272999999998</v>
      </c>
      <c r="X40" s="47" t="s">
        <v>21</v>
      </c>
      <c r="Y40" s="47">
        <v>6.4999999999999997E-3</v>
      </c>
      <c r="Z40" s="47">
        <v>1.6799999999999999E-2</v>
      </c>
      <c r="AA40" s="47">
        <v>82.628365000000002</v>
      </c>
      <c r="AB40" s="47" t="s">
        <v>21</v>
      </c>
      <c r="AC40" s="47">
        <v>6.8999999999999999E-3</v>
      </c>
      <c r="AD40" s="47">
        <v>1.78E-2</v>
      </c>
      <c r="AE40" s="47">
        <v>82.184139000000002</v>
      </c>
      <c r="AF40" s="48" t="s">
        <v>21</v>
      </c>
      <c r="AG40" s="48">
        <v>7.3000000000000001E-3</v>
      </c>
      <c r="AH40" s="48">
        <v>1.89E-2</v>
      </c>
      <c r="AI40" s="48">
        <v>78.689691999999994</v>
      </c>
    </row>
    <row r="41" spans="1:35" x14ac:dyDescent="0.25">
      <c r="A41" s="64"/>
      <c r="B41" s="47" t="s">
        <v>22</v>
      </c>
      <c r="C41" s="47">
        <v>1.2999999999999999E-2</v>
      </c>
      <c r="D41" s="47">
        <v>1.6299999999999999E-2</v>
      </c>
      <c r="E41" s="47">
        <v>540.35019599999998</v>
      </c>
      <c r="F41" s="47" t="s">
        <v>22</v>
      </c>
      <c r="G41" s="47">
        <v>1.41E-2</v>
      </c>
      <c r="H41" s="47">
        <v>1.72E-2</v>
      </c>
      <c r="I41" s="47">
        <v>548.45995600000003</v>
      </c>
      <c r="J41" s="47" t="s">
        <v>22</v>
      </c>
      <c r="K41" s="47">
        <v>1.4800000000000001E-2</v>
      </c>
      <c r="L41" s="47">
        <v>1.8499999999999999E-2</v>
      </c>
      <c r="M41" s="47">
        <v>565.99071100000003</v>
      </c>
      <c r="N41" s="48" t="s">
        <v>22</v>
      </c>
      <c r="O41" s="48">
        <v>1.54E-2</v>
      </c>
      <c r="P41" s="48">
        <v>1.9E-2</v>
      </c>
      <c r="Q41" s="48">
        <v>510.50530700000002</v>
      </c>
      <c r="S41" s="64"/>
      <c r="T41" s="47" t="s">
        <v>22</v>
      </c>
      <c r="U41" s="47">
        <v>7.4999999999999997E-3</v>
      </c>
      <c r="V41" s="47">
        <v>1.32E-2</v>
      </c>
      <c r="W41" s="47">
        <v>491.26918599999999</v>
      </c>
      <c r="X41" s="47" t="s">
        <v>22</v>
      </c>
      <c r="Y41" s="47">
        <v>8.3999999999999995E-3</v>
      </c>
      <c r="Z41" s="47">
        <v>1.3899999999999999E-2</v>
      </c>
      <c r="AA41" s="47">
        <v>673.61850000000004</v>
      </c>
      <c r="AB41" s="47" t="s">
        <v>22</v>
      </c>
      <c r="AC41" s="47">
        <v>8.8000000000000005E-3</v>
      </c>
      <c r="AD41" s="47">
        <v>1.47E-2</v>
      </c>
      <c r="AE41" s="47">
        <v>809.07302900000002</v>
      </c>
      <c r="AF41" s="48" t="s">
        <v>22</v>
      </c>
      <c r="AG41" s="48">
        <v>9.1999999999999998E-3</v>
      </c>
      <c r="AH41" s="48">
        <v>1.5599999999999999E-2</v>
      </c>
      <c r="AI41" s="48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8"/>
      <c r="O42" s="48"/>
      <c r="P42" s="48"/>
      <c r="Q42" s="4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8"/>
      <c r="AG42" s="48"/>
      <c r="AH42" s="48"/>
      <c r="AI42" s="48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8"/>
      <c r="O43" s="48"/>
      <c r="P43" s="48"/>
      <c r="Q43" s="48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8"/>
      <c r="AG43" s="48"/>
      <c r="AH43" s="48"/>
      <c r="AI43" s="48"/>
    </row>
    <row r="44" spans="1:35" x14ac:dyDescent="0.25">
      <c r="A44" s="65" t="s">
        <v>24</v>
      </c>
      <c r="B44" s="74" t="s">
        <v>143</v>
      </c>
      <c r="C44" s="74"/>
      <c r="D44" s="74"/>
      <c r="E44" s="74"/>
      <c r="F44" s="74" t="s">
        <v>144</v>
      </c>
      <c r="G44" s="74"/>
      <c r="H44" s="74"/>
      <c r="I44" s="74"/>
      <c r="J44" s="74" t="s">
        <v>145</v>
      </c>
      <c r="K44" s="74"/>
      <c r="L44" s="74"/>
      <c r="M44" s="74"/>
      <c r="N44" s="73" t="s">
        <v>146</v>
      </c>
      <c r="O44" s="73"/>
      <c r="P44" s="73"/>
      <c r="Q44" s="73"/>
      <c r="S44" s="65" t="s">
        <v>24</v>
      </c>
      <c r="T44" s="74" t="s">
        <v>143</v>
      </c>
      <c r="U44" s="74"/>
      <c r="V44" s="74"/>
      <c r="W44" s="74"/>
      <c r="X44" s="74" t="s">
        <v>144</v>
      </c>
      <c r="Y44" s="74"/>
      <c r="Z44" s="74"/>
      <c r="AA44" s="74"/>
      <c r="AB44" s="74" t="s">
        <v>145</v>
      </c>
      <c r="AC44" s="74"/>
      <c r="AD44" s="74"/>
      <c r="AE44" s="74"/>
      <c r="AF44" s="73" t="s">
        <v>146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9.9999999999999995E-8</v>
      </c>
      <c r="C46" s="39"/>
      <c r="D46" s="39"/>
      <c r="E46" s="38">
        <v>7.0524500000000003</v>
      </c>
      <c r="F46" s="39">
        <v>0</v>
      </c>
      <c r="G46" s="39"/>
      <c r="H46" s="39"/>
      <c r="I46" s="38">
        <v>7.6341900000000003</v>
      </c>
      <c r="J46" s="39">
        <v>0</v>
      </c>
      <c r="K46" s="39"/>
      <c r="L46" s="39"/>
      <c r="M46" s="38">
        <v>7.6197619999999997</v>
      </c>
      <c r="N46" s="33">
        <v>0</v>
      </c>
      <c r="O46" s="33"/>
      <c r="P46" s="33"/>
      <c r="Q46" s="32">
        <v>7.2704149999999998</v>
      </c>
      <c r="S46" s="65"/>
      <c r="T46" s="41">
        <v>4.0999999999999997E-6</v>
      </c>
      <c r="U46" s="39"/>
      <c r="V46" s="39"/>
      <c r="W46" s="38">
        <v>7.6053199999999999</v>
      </c>
      <c r="X46" s="41">
        <v>4.4000000000000002E-6</v>
      </c>
      <c r="Y46" s="39"/>
      <c r="Z46" s="39"/>
      <c r="AA46" s="38">
        <v>7.6324529999999999</v>
      </c>
      <c r="AB46" s="41">
        <v>4.5000000000000001E-6</v>
      </c>
      <c r="AC46" s="39"/>
      <c r="AD46" s="39"/>
      <c r="AE46" s="38">
        <v>7.5690619999999997</v>
      </c>
      <c r="AF46" s="35">
        <v>3.4999999999999999E-6</v>
      </c>
      <c r="AG46" s="33"/>
      <c r="AH46" s="33"/>
      <c r="AI46" s="32">
        <v>6.7983149999999997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8"/>
      <c r="O47" s="48"/>
      <c r="P47" s="48"/>
      <c r="Q47" s="48"/>
      <c r="AF47" s="48"/>
      <c r="AG47" s="48"/>
      <c r="AH47" s="48"/>
      <c r="AI47" s="48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8"/>
      <c r="O48" s="48"/>
      <c r="P48" s="48"/>
      <c r="Q48" s="48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143</v>
      </c>
      <c r="C50" s="74"/>
      <c r="D50" s="74"/>
      <c r="E50" s="74"/>
      <c r="F50" s="74" t="s">
        <v>144</v>
      </c>
      <c r="G50" s="74"/>
      <c r="H50" s="74"/>
      <c r="I50" s="74"/>
      <c r="J50" s="74" t="s">
        <v>145</v>
      </c>
      <c r="K50" s="74"/>
      <c r="L50" s="74"/>
      <c r="M50" s="74"/>
      <c r="N50" s="73" t="s">
        <v>146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0.99348599999999998</v>
      </c>
      <c r="F52" s="36" t="s">
        <v>20</v>
      </c>
      <c r="G52" s="38">
        <v>0</v>
      </c>
      <c r="H52" s="38">
        <v>2.5999999999999999E-3</v>
      </c>
      <c r="I52" s="38">
        <v>1.016035</v>
      </c>
      <c r="J52" s="36" t="s">
        <v>20</v>
      </c>
      <c r="K52" s="38">
        <v>0</v>
      </c>
      <c r="L52" s="38">
        <v>2.5999999999999999E-3</v>
      </c>
      <c r="M52" s="38">
        <v>0.97725799999999996</v>
      </c>
      <c r="N52" s="32" t="s">
        <v>20</v>
      </c>
      <c r="O52" s="32">
        <v>0</v>
      </c>
      <c r="P52" s="32">
        <v>2.5999999999999999E-3</v>
      </c>
      <c r="Q52" s="32">
        <v>1.085148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1.7342820000000001</v>
      </c>
      <c r="F53" s="36" t="s">
        <v>21</v>
      </c>
      <c r="G53" s="38">
        <v>0</v>
      </c>
      <c r="H53" s="38">
        <v>1.2999999999999999E-3</v>
      </c>
      <c r="I53" s="38">
        <v>1.741441</v>
      </c>
      <c r="J53" s="36" t="s">
        <v>21</v>
      </c>
      <c r="K53" s="38">
        <v>0</v>
      </c>
      <c r="L53" s="38">
        <v>1.2999999999999999E-3</v>
      </c>
      <c r="M53" s="38">
        <v>1.6631199999999999</v>
      </c>
      <c r="N53" s="32" t="s">
        <v>21</v>
      </c>
      <c r="O53" s="32">
        <v>0</v>
      </c>
      <c r="P53" s="32">
        <v>2.1000000000000001E-2</v>
      </c>
      <c r="Q53" s="32">
        <v>1.6086180000000001</v>
      </c>
    </row>
    <row r="54" spans="1:17" x14ac:dyDescent="0.25">
      <c r="A54" s="63"/>
      <c r="B54" s="36" t="s">
        <v>22</v>
      </c>
      <c r="C54" s="38">
        <v>0</v>
      </c>
      <c r="D54" s="38">
        <v>7.5989999999999999E-4</v>
      </c>
      <c r="E54" s="38">
        <v>5.7411079999999997</v>
      </c>
      <c r="F54" s="36" t="s">
        <v>22</v>
      </c>
      <c r="G54" s="38">
        <v>0</v>
      </c>
      <c r="H54" s="38">
        <v>7.8330000000000001E-4</v>
      </c>
      <c r="I54" s="38">
        <v>5.7293589999999996</v>
      </c>
      <c r="J54" s="36" t="s">
        <v>22</v>
      </c>
      <c r="K54" s="38">
        <v>0</v>
      </c>
      <c r="L54" s="38">
        <v>8.0780000000000001E-4</v>
      </c>
      <c r="M54" s="38">
        <v>5.7756210000000001</v>
      </c>
      <c r="N54" s="32" t="s">
        <v>22</v>
      </c>
      <c r="O54" s="32">
        <v>0</v>
      </c>
      <c r="P54" s="32">
        <v>8.3310000000000003E-4</v>
      </c>
      <c r="Q54" s="32">
        <v>5.2487579999999996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8"/>
      <c r="O55" s="48"/>
      <c r="P55" s="48"/>
      <c r="Q55" s="48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8"/>
      <c r="O56" s="48"/>
      <c r="P56" s="48"/>
      <c r="Q56" s="48"/>
    </row>
    <row r="57" spans="1:17" x14ac:dyDescent="0.25">
      <c r="A57" s="64" t="s">
        <v>23</v>
      </c>
      <c r="B57" s="74" t="s">
        <v>143</v>
      </c>
      <c r="C57" s="74"/>
      <c r="D57" s="74"/>
      <c r="E57" s="74"/>
      <c r="F57" s="74" t="s">
        <v>144</v>
      </c>
      <c r="G57" s="74"/>
      <c r="H57" s="74"/>
      <c r="I57" s="74"/>
      <c r="J57" s="74" t="s">
        <v>145</v>
      </c>
      <c r="K57" s="74"/>
      <c r="L57" s="74"/>
      <c r="M57" s="74"/>
      <c r="N57" s="78" t="s">
        <v>146</v>
      </c>
      <c r="O57" s="78"/>
      <c r="P57" s="78"/>
      <c r="Q57" s="78"/>
    </row>
    <row r="58" spans="1:17" x14ac:dyDescent="0.25">
      <c r="A58" s="64"/>
      <c r="B58" s="47"/>
      <c r="C58" s="47" t="s">
        <v>17</v>
      </c>
      <c r="D58" s="47" t="s">
        <v>18</v>
      </c>
      <c r="E58" s="47" t="s">
        <v>19</v>
      </c>
      <c r="F58" s="47"/>
      <c r="G58" s="47" t="s">
        <v>17</v>
      </c>
      <c r="H58" s="47" t="s">
        <v>18</v>
      </c>
      <c r="I58" s="47" t="s">
        <v>19</v>
      </c>
      <c r="J58" s="47"/>
      <c r="K58" s="47" t="s">
        <v>17</v>
      </c>
      <c r="L58" s="47" t="s">
        <v>18</v>
      </c>
      <c r="M58" s="47" t="s">
        <v>19</v>
      </c>
      <c r="N58" s="48"/>
      <c r="O58" s="48" t="s">
        <v>17</v>
      </c>
      <c r="P58" s="48" t="s">
        <v>18</v>
      </c>
      <c r="Q58" s="48" t="s">
        <v>19</v>
      </c>
    </row>
    <row r="59" spans="1:17" x14ac:dyDescent="0.25">
      <c r="A59" s="64"/>
      <c r="B59" s="47" t="s">
        <v>20</v>
      </c>
      <c r="C59" s="47">
        <v>1.2999999999999999E-3</v>
      </c>
      <c r="D59" s="47">
        <v>2.0199999999999999E-2</v>
      </c>
      <c r="E59" s="47">
        <v>28.641818000000001</v>
      </c>
      <c r="F59" s="47" t="s">
        <v>20</v>
      </c>
      <c r="G59" s="47">
        <v>2.5999999999999999E-3</v>
      </c>
      <c r="H59" s="47">
        <v>2.1499999999999998E-2</v>
      </c>
      <c r="I59" s="47">
        <v>28.722397000000001</v>
      </c>
      <c r="J59" s="47" t="s">
        <v>20</v>
      </c>
      <c r="K59" s="47">
        <v>2.5999999999999999E-3</v>
      </c>
      <c r="L59" s="47">
        <v>2.2700000000000001E-2</v>
      </c>
      <c r="M59" s="47">
        <v>33.157254000000002</v>
      </c>
      <c r="N59" s="48" t="s">
        <v>20</v>
      </c>
      <c r="O59" s="48">
        <v>2.5999999999999999E-3</v>
      </c>
      <c r="P59" s="48">
        <v>2.3900000000000001E-2</v>
      </c>
      <c r="Q59" s="48">
        <v>29.093415</v>
      </c>
    </row>
    <row r="60" spans="1:17" x14ac:dyDescent="0.25">
      <c r="A60" s="64"/>
      <c r="B60" s="47" t="s">
        <v>21</v>
      </c>
      <c r="C60" s="47">
        <v>2.7000000000000001E-3</v>
      </c>
      <c r="D60" s="47">
        <v>1.15E-2</v>
      </c>
      <c r="E60" s="47">
        <v>77.611051000000003</v>
      </c>
      <c r="F60" s="47" t="s">
        <v>21</v>
      </c>
      <c r="G60" s="47">
        <v>3.2000000000000002E-3</v>
      </c>
      <c r="H60" s="47">
        <v>9.4000000000000004E-3</v>
      </c>
      <c r="I60" s="47">
        <v>78.046137000000002</v>
      </c>
      <c r="J60" s="47" t="s">
        <v>21</v>
      </c>
      <c r="K60" s="47">
        <v>3.8999999999999998E-3</v>
      </c>
      <c r="L60" s="47">
        <v>1.0200000000000001E-2</v>
      </c>
      <c r="M60" s="47">
        <v>75.480429999999998</v>
      </c>
      <c r="N60" s="48" t="s">
        <v>21</v>
      </c>
      <c r="O60" s="48">
        <v>3.8999999999999998E-3</v>
      </c>
      <c r="P60" s="48">
        <v>1.0999999999999999E-2</v>
      </c>
      <c r="Q60" s="48">
        <v>72.982151000000002</v>
      </c>
    </row>
    <row r="61" spans="1:17" x14ac:dyDescent="0.25">
      <c r="A61" s="64"/>
      <c r="B61" s="47" t="s">
        <v>22</v>
      </c>
      <c r="C61" s="47">
        <v>3.5999999999999999E-3</v>
      </c>
      <c r="D61" s="47">
        <v>8.2000000000000007E-3</v>
      </c>
      <c r="E61" s="47">
        <v>366.09894000000003</v>
      </c>
      <c r="F61" s="47" t="s">
        <v>22</v>
      </c>
      <c r="G61" s="47">
        <v>4.4000000000000003E-3</v>
      </c>
      <c r="H61" s="47">
        <v>8.0999999999999996E-3</v>
      </c>
      <c r="I61" s="47">
        <v>460.01891599999999</v>
      </c>
      <c r="J61" s="47" t="s">
        <v>22</v>
      </c>
      <c r="K61" s="47">
        <v>4.7000000000000002E-3</v>
      </c>
      <c r="L61" s="47">
        <v>7.7000000000000002E-3</v>
      </c>
      <c r="M61" s="47">
        <v>525.64598999999998</v>
      </c>
      <c r="N61" s="48" t="s">
        <v>22</v>
      </c>
      <c r="O61" s="48">
        <v>5.0000000000000001E-3</v>
      </c>
      <c r="P61" s="48">
        <v>8.3000000000000001E-3</v>
      </c>
      <c r="Q61" s="48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8"/>
      <c r="O62" s="48"/>
      <c r="P62" s="48"/>
      <c r="Q62" s="48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8"/>
      <c r="O63" s="48"/>
      <c r="P63" s="48"/>
      <c r="Q63" s="48"/>
    </row>
    <row r="64" spans="1:17" x14ac:dyDescent="0.25">
      <c r="A64" s="65" t="s">
        <v>24</v>
      </c>
      <c r="B64" s="74" t="s">
        <v>143</v>
      </c>
      <c r="C64" s="74"/>
      <c r="D64" s="74"/>
      <c r="E64" s="74"/>
      <c r="F64" s="74" t="s">
        <v>127</v>
      </c>
      <c r="G64" s="74"/>
      <c r="H64" s="74"/>
      <c r="I64" s="74"/>
      <c r="J64" s="74" t="s">
        <v>145</v>
      </c>
      <c r="K64" s="74"/>
      <c r="L64" s="74"/>
      <c r="M64" s="74"/>
      <c r="N64" s="73" t="s">
        <v>146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1.7440000000000001E-4</v>
      </c>
      <c r="C66" s="39"/>
      <c r="D66" s="39"/>
      <c r="E66" s="38">
        <v>7.5939160000000001</v>
      </c>
      <c r="F66" s="41"/>
      <c r="G66" s="41">
        <v>1.7990000000000001E-4</v>
      </c>
      <c r="H66" s="39"/>
      <c r="I66" s="38">
        <v>7.7130039999999997</v>
      </c>
      <c r="J66" s="41">
        <v>1.8469999999999999E-4</v>
      </c>
      <c r="K66" s="39"/>
      <c r="L66" s="39"/>
      <c r="M66" s="38">
        <v>7.6555400000000002</v>
      </c>
      <c r="N66" s="35">
        <v>1.8919999999999999E-4</v>
      </c>
      <c r="O66" s="33"/>
      <c r="P66" s="33"/>
      <c r="Q66" s="32">
        <v>6.9281980000000001</v>
      </c>
    </row>
    <row r="67" spans="1:27" x14ac:dyDescent="0.25">
      <c r="N67" s="32"/>
      <c r="O67" s="32"/>
      <c r="P67" s="32"/>
      <c r="Q67" s="32"/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2.0481780000000001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15.123221999999998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4.2178249999999995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1.9337999999999998E-7</v>
      </c>
      <c r="H75">
        <f t="shared" si="2"/>
        <v>18.619686999999999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1.9456000000000002E-7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1.9691999999999999E-7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1.9927999999999997E-7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3.125909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22.825817000000001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6.3003669999999996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1.94565E-7</v>
      </c>
      <c r="H88">
        <f t="shared" si="20"/>
        <v>27.855488999999999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1.9694000000000002E-7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2.0171999999999998E-7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2.0654E-7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4.2349300000000003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30.754655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2.0613026249999997E-5</v>
      </c>
      <c r="H100">
        <f t="shared" si="38"/>
        <v>8.3481310000000004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5.4374210000000013E-5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1.9575496249999994E-7</v>
      </c>
      <c r="H101">
        <f t="shared" si="38"/>
        <v>37.145328999999997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1.9933969999999998E-7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3.2446368000000003E-4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1.05756367E-3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2.0659759999999999E-7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2.1397189999999999E-7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2.2736109999999998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15.492778000000001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4.189794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4.9001999999999993E-6</v>
      </c>
      <c r="H114">
        <f t="shared" si="56"/>
        <v>18.190007000000001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4.9203999999999995E-6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4.9608E-6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5.0011999999999997E-6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3.3467280000000006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23.073566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6.2873549999999998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4.9205075000000003E-6</v>
      </c>
      <c r="H127">
        <f t="shared" si="74"/>
        <v>27.278675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4.9612300000000004E-6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5.0433199999999993E-6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5.12627E-6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12.636567999999999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30.333185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6.9591893749999998E-5</v>
      </c>
      <c r="H139">
        <f t="shared" si="92"/>
        <v>8.2745130000000007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1.0278515000000001E-4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4.9407548749999992E-6</v>
      </c>
      <c r="H140">
        <f t="shared" si="92"/>
        <v>35.839977000000005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5.0011489999999993E-6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3.6833120000000008E-4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1.0890990500000001E-3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5.1168319999999999E-6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5.2190030000000002E-6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2.1957140000000002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9.499999999999999E-8</v>
      </c>
      <c r="M151">
        <f>I46+E46</f>
        <v>14.686640000000001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8.9999999999999999E-8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4.0491550000000007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3.5905000000000003E-5</v>
      </c>
      <c r="H153">
        <f t="shared" si="110"/>
        <v>16.395873000000002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3.6010000000000009E-5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8.0000000000000002E-8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6.9999999999999992E-8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3.6220000000000002E-5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3.6430000000000002E-5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3.2924449999999998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9.0250000000000004E-8</v>
      </c>
      <c r="M164">
        <f>M46+I46+E46</f>
        <v>22.306401999999999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8.0999999999999997E-8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5.9709330000000005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3.601030000000001E-5</v>
      </c>
      <c r="H166">
        <f t="shared" si="128"/>
        <v>21.562154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3.6221200000000005E-5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6.3999999999999991E-8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4.9000000000000009E-8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3.6644799999999999E-5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3.7070800000000004E-5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4.3614280000000001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8.5737499999999983E-8</v>
      </c>
      <c r="M177">
        <f>Q46+M46+I46+E46</f>
        <v>29.576816999999998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7.2899999999999984E-8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7.8603170000000002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3.6115704999999997E-5</v>
      </c>
      <c r="H179">
        <f t="shared" si="146"/>
        <v>29.776070999999998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3.6432040000000002E-5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5.1199999999999975E-8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3.4300000000000016E-8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3.706192E-5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3.7680280000000004E-5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2.0789520000000001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4.1149999999999987E-6</v>
      </c>
      <c r="M190">
        <f>AA46+W46</f>
        <v>15.237773000000001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4.1299999999999994E-6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3.7461279999999997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1.6876E-4</v>
      </c>
      <c r="H192">
        <f t="shared" si="164"/>
        <v>14.536255000000001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1.6911999999999998E-4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4.16E-6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4.1899999999999997E-6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1.6984000000000001E-4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1.7055999999999999E-4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3.183411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4.1295E-6</v>
      </c>
      <c r="M203">
        <f>AE46+AA46+W46</f>
        <v>22.806835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4.1579999999999998E-6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5.6325699999999994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1.69121E-4</v>
      </c>
      <c r="H205">
        <f t="shared" si="182"/>
        <v>21.613014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1.6984400000000002E-4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4.2119999999999997E-6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4.262E-6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1.7129599999999998E-4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1.7275600000000004E-4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4.2646280000000001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4.1433874999999991E-6</v>
      </c>
      <c r="M216">
        <f>AI46+AE46+AA46+W46</f>
        <v>29.605149999999998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4.1830999999999998E-6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7.4212009999999999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1.6948199999999999E-4</v>
      </c>
      <c r="H218">
        <f t="shared" si="199"/>
        <v>29.019238000000001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1.70564E-4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4.248799999999999E-6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4.2917000000000008E-6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1.7270399999999998E-4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1.7477200000000001E-4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2.0095209999999999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1.74675E-4</v>
      </c>
      <c r="M229">
        <f>I66+E66</f>
        <v>15.30692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1.7495000000000002E-4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3.4757230000000003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7.6106999999999987E-4</v>
      </c>
      <c r="H231">
        <f t="shared" si="217"/>
        <v>11.470466999999999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7.6224000000000007E-4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1.7550000000000004E-4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1.7605E-4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7.6458000000000006E-4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7.6691999999999993E-4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2.9867789999999999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1.7494825000000002E-4</v>
      </c>
      <c r="M242">
        <f>M66+I66+E66</f>
        <v>22.96246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1.7549300000000004E-4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5.1388430000000005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7.6224275000000004E-4</v>
      </c>
      <c r="H244">
        <f t="shared" si="235"/>
        <v>17.246088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7.6459100000000001E-4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1.76572E-4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1.7763700000000002E-4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7.6930399999999995E-4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7.7403900000000002E-4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4.0719270000000005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1.7521980000000001E-4</v>
      </c>
      <c r="M255">
        <f>Q66+M66+I66+E66</f>
        <v>29.890658000000002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1.7602939999999999E-4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1.3024624999999996E-3</v>
      </c>
      <c r="H256">
        <f t="shared" si="253"/>
        <v>6.7474610000000004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1.3196999999999998E-3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7.6341821249999988E-4</v>
      </c>
      <c r="H257">
        <f t="shared" si="253"/>
        <v>22.494845999999999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7.6695269999999991E-4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1.776192E-4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1.791718E-4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1.4575999999999999E-3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1.8318999999999998E-3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7.7406959999999994E-4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7.8124889999999999E-4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263"/>
  <sheetViews>
    <sheetView topLeftCell="A16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130</v>
      </c>
      <c r="C9" s="70"/>
      <c r="D9" s="70"/>
      <c r="E9" s="70"/>
      <c r="F9" s="70" t="s">
        <v>131</v>
      </c>
      <c r="G9" s="70"/>
      <c r="H9" s="70"/>
      <c r="I9" s="70"/>
      <c r="J9" s="70" t="s">
        <v>132</v>
      </c>
      <c r="K9" s="70"/>
      <c r="L9" s="70"/>
      <c r="M9" s="70"/>
      <c r="N9" s="73" t="s">
        <v>133</v>
      </c>
      <c r="O9" s="73"/>
      <c r="P9" s="73"/>
      <c r="Q9" s="73"/>
      <c r="S9" s="63" t="s">
        <v>12</v>
      </c>
      <c r="T9" s="70" t="s">
        <v>130</v>
      </c>
      <c r="U9" s="70"/>
      <c r="V9" s="70"/>
      <c r="W9" s="70"/>
      <c r="X9" s="70" t="s">
        <v>131</v>
      </c>
      <c r="Y9" s="70"/>
      <c r="Z9" s="70"/>
      <c r="AA9" s="70"/>
      <c r="AB9" s="70" t="s">
        <v>132</v>
      </c>
      <c r="AC9" s="70"/>
      <c r="AD9" s="70"/>
      <c r="AE9" s="70"/>
      <c r="AF9" s="73" t="s">
        <v>133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1.8443769999999999</v>
      </c>
      <c r="F11" t="s">
        <v>20</v>
      </c>
      <c r="G11">
        <v>0</v>
      </c>
      <c r="H11">
        <v>2.5999999999999999E-3</v>
      </c>
      <c r="I11">
        <v>1.2052799999999999</v>
      </c>
      <c r="J11" t="s">
        <v>20</v>
      </c>
      <c r="K11">
        <v>0</v>
      </c>
      <c r="L11">
        <v>2.5999999999999999E-3</v>
      </c>
      <c r="M11">
        <v>1.2259519999999999</v>
      </c>
      <c r="N11" s="32" t="s">
        <v>20</v>
      </c>
      <c r="O11" s="32">
        <v>0</v>
      </c>
      <c r="P11" s="32">
        <v>2.5999999999999999E-3</v>
      </c>
      <c r="Q11" s="32">
        <v>1.119021</v>
      </c>
      <c r="S11" s="63"/>
      <c r="T11" t="s">
        <v>20</v>
      </c>
      <c r="U11">
        <v>0</v>
      </c>
      <c r="V11">
        <v>2.5999999999999999E-3</v>
      </c>
      <c r="W11">
        <v>1.0295589999999999</v>
      </c>
      <c r="X11" t="s">
        <v>20</v>
      </c>
      <c r="Y11">
        <v>0</v>
      </c>
      <c r="Z11">
        <v>2.5999999999999999E-3</v>
      </c>
      <c r="AA11">
        <v>1.2497210000000001</v>
      </c>
      <c r="AB11" t="s">
        <v>20</v>
      </c>
      <c r="AC11">
        <v>0</v>
      </c>
      <c r="AD11">
        <v>2.5999999999999999E-3</v>
      </c>
      <c r="AE11">
        <v>1.154612</v>
      </c>
      <c r="AF11" s="32" t="s">
        <v>20</v>
      </c>
      <c r="AG11" s="32">
        <v>0</v>
      </c>
      <c r="AH11" s="32">
        <v>2.5999999999999999E-3</v>
      </c>
      <c r="AI11" s="32">
        <v>1.0876060000000001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2.6377839999999999</v>
      </c>
      <c r="F12" t="s">
        <v>21</v>
      </c>
      <c r="G12">
        <v>0</v>
      </c>
      <c r="H12">
        <v>1.579E-5</v>
      </c>
      <c r="I12">
        <v>2.4715180000000001</v>
      </c>
      <c r="J12" t="s">
        <v>21</v>
      </c>
      <c r="K12">
        <v>0</v>
      </c>
      <c r="L12">
        <v>1.579E-5</v>
      </c>
      <c r="M12">
        <v>2.4376709999999999</v>
      </c>
      <c r="N12" s="32" t="s">
        <v>21</v>
      </c>
      <c r="O12" s="32">
        <v>0</v>
      </c>
      <c r="P12" s="32">
        <v>1.579E-5</v>
      </c>
      <c r="Q12" s="32">
        <v>2.2473589999999999</v>
      </c>
      <c r="S12" s="63"/>
      <c r="T12" t="s">
        <v>21</v>
      </c>
      <c r="U12">
        <v>0</v>
      </c>
      <c r="V12">
        <v>6.4850000000000004E-5</v>
      </c>
      <c r="W12">
        <v>2.5098419999999999</v>
      </c>
      <c r="X12" t="s">
        <v>21</v>
      </c>
      <c r="Y12">
        <v>0</v>
      </c>
      <c r="Z12">
        <v>6.4850000000000004E-5</v>
      </c>
      <c r="AA12">
        <v>2.398714</v>
      </c>
      <c r="AB12" t="s">
        <v>21</v>
      </c>
      <c r="AC12">
        <v>0</v>
      </c>
      <c r="AD12">
        <v>6.4850000000000004E-5</v>
      </c>
      <c r="AE12">
        <v>2.507622</v>
      </c>
      <c r="AF12" s="32" t="s">
        <v>21</v>
      </c>
      <c r="AG12" s="32">
        <v>0</v>
      </c>
      <c r="AH12" s="32">
        <v>6.4850000000000004E-5</v>
      </c>
      <c r="AI12" s="32">
        <v>2.2159279999999999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12.421141</v>
      </c>
      <c r="F13" t="s">
        <v>22</v>
      </c>
      <c r="G13">
        <v>0</v>
      </c>
      <c r="H13">
        <v>2.149E-7</v>
      </c>
      <c r="I13">
        <v>12.273529</v>
      </c>
      <c r="J13" t="s">
        <v>22</v>
      </c>
      <c r="K13">
        <v>0</v>
      </c>
      <c r="L13">
        <v>2.396E-7</v>
      </c>
      <c r="M13">
        <v>11.913830000000001</v>
      </c>
      <c r="N13" s="32" t="s">
        <v>22</v>
      </c>
      <c r="O13" s="32">
        <v>0</v>
      </c>
      <c r="P13" s="32">
        <v>2.6580000000000001E-7</v>
      </c>
      <c r="Q13" s="32">
        <v>11.714999000000001</v>
      </c>
      <c r="S13" s="63"/>
      <c r="T13" t="s">
        <v>22</v>
      </c>
      <c r="U13">
        <v>0</v>
      </c>
      <c r="V13">
        <v>4.8799999999999999E-6</v>
      </c>
      <c r="W13">
        <v>12.158336</v>
      </c>
      <c r="X13" t="s">
        <v>22</v>
      </c>
      <c r="Y13">
        <v>0</v>
      </c>
      <c r="Z13">
        <v>5.0719999999999999E-6</v>
      </c>
      <c r="AA13">
        <v>11.846361</v>
      </c>
      <c r="AB13" t="s">
        <v>22</v>
      </c>
      <c r="AC13">
        <v>0</v>
      </c>
      <c r="AD13">
        <v>5.682E-6</v>
      </c>
      <c r="AE13">
        <v>11.910159</v>
      </c>
      <c r="AF13" s="32" t="s">
        <v>22</v>
      </c>
      <c r="AG13" s="32">
        <v>0</v>
      </c>
      <c r="AH13" s="32">
        <v>4.8799999999999999E-6</v>
      </c>
      <c r="AI13" s="32">
        <v>11.249751</v>
      </c>
    </row>
    <row r="14" spans="1:35" x14ac:dyDescent="0.25">
      <c r="N14" s="4"/>
      <c r="O14" s="4"/>
      <c r="P14" s="4"/>
      <c r="Q14" s="4"/>
      <c r="AF14" s="32"/>
      <c r="AG14" s="32"/>
      <c r="AH14" s="32"/>
      <c r="AI14" s="32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130</v>
      </c>
      <c r="C16" s="72"/>
      <c r="D16" s="72"/>
      <c r="E16" s="72"/>
      <c r="F16" s="72" t="s">
        <v>131</v>
      </c>
      <c r="G16" s="72"/>
      <c r="H16" s="72"/>
      <c r="I16" s="72"/>
      <c r="J16" s="72" t="s">
        <v>132</v>
      </c>
      <c r="K16" s="72"/>
      <c r="L16" s="72"/>
      <c r="M16" s="72"/>
      <c r="N16" s="72" t="s">
        <v>133</v>
      </c>
      <c r="O16" s="72"/>
      <c r="P16" s="72"/>
      <c r="Q16" s="72"/>
      <c r="S16" s="64" t="s">
        <v>23</v>
      </c>
      <c r="T16" s="72" t="s">
        <v>130</v>
      </c>
      <c r="U16" s="72"/>
      <c r="V16" s="72"/>
      <c r="W16" s="72"/>
      <c r="X16" s="72" t="s">
        <v>131</v>
      </c>
      <c r="Y16" s="72"/>
      <c r="Z16" s="72"/>
      <c r="AA16" s="72"/>
      <c r="AB16" s="72" t="s">
        <v>132</v>
      </c>
      <c r="AC16" s="72"/>
      <c r="AD16" s="72"/>
      <c r="AE16" s="72"/>
      <c r="AF16" s="72" t="s">
        <v>133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S17" s="64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S18" s="64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S19" s="64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S20" s="64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130</v>
      </c>
      <c r="C23" s="70"/>
      <c r="D23" s="70"/>
      <c r="E23" s="70"/>
      <c r="F23" s="70" t="s">
        <v>131</v>
      </c>
      <c r="G23" s="70"/>
      <c r="H23" s="70"/>
      <c r="I23" s="70"/>
      <c r="J23" s="70" t="s">
        <v>132</v>
      </c>
      <c r="K23" s="70"/>
      <c r="L23" s="70"/>
      <c r="M23" s="70"/>
      <c r="N23" s="73" t="s">
        <v>133</v>
      </c>
      <c r="O23" s="73"/>
      <c r="P23" s="73"/>
      <c r="Q23" s="73"/>
      <c r="S23" s="65" t="s">
        <v>24</v>
      </c>
      <c r="T23" s="70" t="s">
        <v>130</v>
      </c>
      <c r="U23" s="70"/>
      <c r="V23" s="70"/>
      <c r="W23" s="70"/>
      <c r="X23" s="70" t="s">
        <v>131</v>
      </c>
      <c r="Y23" s="70"/>
      <c r="Z23" s="70"/>
      <c r="AA23" s="70"/>
      <c r="AB23" s="70" t="s">
        <v>132</v>
      </c>
      <c r="AC23" s="70"/>
      <c r="AD23" s="70"/>
      <c r="AE23" s="70"/>
      <c r="AF23" s="73" t="s">
        <v>133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11.485234999999999</v>
      </c>
      <c r="F25" s="5">
        <v>0</v>
      </c>
      <c r="G25" s="5"/>
      <c r="H25" s="5"/>
      <c r="I25">
        <v>7.4606120000000002</v>
      </c>
      <c r="J25">
        <v>0</v>
      </c>
      <c r="K25" s="5"/>
      <c r="L25" s="5"/>
      <c r="M25" s="17">
        <v>7.3324259999999999</v>
      </c>
      <c r="N25" s="33">
        <v>0</v>
      </c>
      <c r="O25" s="33"/>
      <c r="P25" s="33"/>
      <c r="Q25" s="32">
        <v>7.8219779999999997</v>
      </c>
      <c r="S25" s="65"/>
      <c r="T25" s="5">
        <v>0</v>
      </c>
      <c r="U25" s="5"/>
      <c r="V25" s="5"/>
      <c r="W25">
        <v>7.5930970000000002</v>
      </c>
      <c r="X25" s="5">
        <v>0</v>
      </c>
      <c r="Y25" s="5"/>
      <c r="Z25" s="5"/>
      <c r="AA25">
        <v>7.4510319999999997</v>
      </c>
      <c r="AB25" s="5">
        <v>0</v>
      </c>
      <c r="AC25" s="5"/>
      <c r="AD25" s="5"/>
      <c r="AE25">
        <v>7.5159700000000003</v>
      </c>
      <c r="AF25" s="33">
        <v>0</v>
      </c>
      <c r="AG25" s="33"/>
      <c r="AH25" s="33"/>
      <c r="AI25" s="32">
        <v>7.8703589999999997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130</v>
      </c>
      <c r="C30" s="70"/>
      <c r="D30" s="70"/>
      <c r="E30" s="70"/>
      <c r="F30" s="70" t="s">
        <v>131</v>
      </c>
      <c r="G30" s="70"/>
      <c r="H30" s="70"/>
      <c r="I30" s="70"/>
      <c r="J30" s="70" t="s">
        <v>132</v>
      </c>
      <c r="K30" s="70"/>
      <c r="L30" s="70"/>
      <c r="M30" s="70"/>
      <c r="N30" s="73" t="s">
        <v>133</v>
      </c>
      <c r="O30" s="73"/>
      <c r="P30" s="73"/>
      <c r="Q30" s="73"/>
      <c r="S30" s="63" t="s">
        <v>12</v>
      </c>
      <c r="T30" s="70" t="s">
        <v>130</v>
      </c>
      <c r="U30" s="70"/>
      <c r="V30" s="70"/>
      <c r="W30" s="70"/>
      <c r="X30" s="70" t="s">
        <v>131</v>
      </c>
      <c r="Y30" s="70"/>
      <c r="Z30" s="70"/>
      <c r="AA30" s="70"/>
      <c r="AB30" s="70" t="s">
        <v>132</v>
      </c>
      <c r="AC30" s="70"/>
      <c r="AD30" s="70"/>
      <c r="AE30" s="70"/>
      <c r="AF30" s="73" t="s">
        <v>133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1.2717849999999999</v>
      </c>
      <c r="F32" t="s">
        <v>20</v>
      </c>
      <c r="G32">
        <v>0</v>
      </c>
      <c r="H32">
        <v>2.5999999999999999E-3</v>
      </c>
      <c r="I32">
        <v>1.2173020000000001</v>
      </c>
      <c r="J32" t="s">
        <v>20</v>
      </c>
      <c r="K32">
        <v>0</v>
      </c>
      <c r="L32">
        <v>2.5999999999999999E-3</v>
      </c>
      <c r="M32">
        <v>1.159411</v>
      </c>
      <c r="N32" s="32" t="s">
        <v>20</v>
      </c>
      <c r="O32" s="32">
        <v>0</v>
      </c>
      <c r="P32" s="32">
        <v>2.5999999999999999E-3</v>
      </c>
      <c r="Q32" s="32">
        <v>1.083801</v>
      </c>
      <c r="S32" s="63"/>
      <c r="T32" t="s">
        <v>20</v>
      </c>
      <c r="U32">
        <v>0</v>
      </c>
      <c r="V32">
        <v>2.5999999999999999E-3</v>
      </c>
      <c r="W32">
        <v>1.182088</v>
      </c>
      <c r="X32" t="s">
        <v>20</v>
      </c>
      <c r="Y32">
        <v>0</v>
      </c>
      <c r="Z32">
        <v>2.5999999999999999E-3</v>
      </c>
      <c r="AA32">
        <v>1.2413270000000001</v>
      </c>
      <c r="AB32" t="s">
        <v>20</v>
      </c>
      <c r="AC32">
        <v>0</v>
      </c>
      <c r="AD32">
        <v>2.5999999999999999E-3</v>
      </c>
      <c r="AE32">
        <v>1.1684509999999999</v>
      </c>
      <c r="AF32" s="32" t="s">
        <v>20</v>
      </c>
      <c r="AG32" s="32">
        <v>0</v>
      </c>
      <c r="AH32" s="32">
        <v>2.5999999999999999E-3</v>
      </c>
      <c r="AI32" s="32">
        <v>1.0823910000000001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2.3836520000000001</v>
      </c>
      <c r="F33" t="s">
        <v>21</v>
      </c>
      <c r="G33">
        <v>0</v>
      </c>
      <c r="H33">
        <v>1.964E-4</v>
      </c>
      <c r="I33">
        <v>2.233358</v>
      </c>
      <c r="J33" t="s">
        <v>21</v>
      </c>
      <c r="K33">
        <v>0</v>
      </c>
      <c r="L33">
        <v>1.964E-4</v>
      </c>
      <c r="M33">
        <v>2.293717</v>
      </c>
      <c r="N33" s="32" t="s">
        <v>21</v>
      </c>
      <c r="O33" s="32">
        <v>0</v>
      </c>
      <c r="P33" s="32">
        <v>1.964E-4</v>
      </c>
      <c r="Q33" s="32">
        <v>2.1136089999999998</v>
      </c>
      <c r="S33" s="63"/>
      <c r="T33" t="s">
        <v>21</v>
      </c>
      <c r="U33">
        <v>0</v>
      </c>
      <c r="V33">
        <v>5.0279999999999997E-4</v>
      </c>
      <c r="W33">
        <v>2.1118519999999998</v>
      </c>
      <c r="X33" t="s">
        <v>21</v>
      </c>
      <c r="Y33">
        <v>0</v>
      </c>
      <c r="Z33">
        <v>5.0279999999999997E-4</v>
      </c>
      <c r="AA33">
        <v>2.2588530000000002</v>
      </c>
      <c r="AB33" t="s">
        <v>21</v>
      </c>
      <c r="AC33">
        <v>0</v>
      </c>
      <c r="AD33">
        <v>5.0279999999999997E-4</v>
      </c>
      <c r="AE33">
        <v>2.1506669999999999</v>
      </c>
      <c r="AF33" s="32" t="s">
        <v>21</v>
      </c>
      <c r="AG33" s="32">
        <v>0</v>
      </c>
      <c r="AH33" s="32">
        <v>5.0279999999999997E-4</v>
      </c>
      <c r="AI33" s="32">
        <v>1.966953</v>
      </c>
    </row>
    <row r="34" spans="1:35" x14ac:dyDescent="0.25">
      <c r="A34" s="63"/>
      <c r="B34" t="s">
        <v>22</v>
      </c>
      <c r="C34">
        <v>0</v>
      </c>
      <c r="D34">
        <v>3.5710000000000002E-5</v>
      </c>
      <c r="E34">
        <v>10.870854</v>
      </c>
      <c r="F34" t="s">
        <v>22</v>
      </c>
      <c r="G34">
        <v>0</v>
      </c>
      <c r="H34">
        <v>3.7740000000000001E-5</v>
      </c>
      <c r="I34">
        <v>10.291582</v>
      </c>
      <c r="J34" t="s">
        <v>22</v>
      </c>
      <c r="K34">
        <v>0</v>
      </c>
      <c r="L34">
        <v>3.9870000000000003E-5</v>
      </c>
      <c r="M34">
        <v>10.817918000000001</v>
      </c>
      <c r="N34" s="32" t="s">
        <v>22</v>
      </c>
      <c r="O34" s="32">
        <v>0</v>
      </c>
      <c r="P34" s="32">
        <v>4.0899999999999998E-5</v>
      </c>
      <c r="Q34" s="32">
        <v>10.593699000000001</v>
      </c>
      <c r="S34" s="63"/>
      <c r="T34" t="s">
        <v>22</v>
      </c>
      <c r="U34">
        <v>0</v>
      </c>
      <c r="V34">
        <v>1.682E-4</v>
      </c>
      <c r="W34">
        <v>9.452636</v>
      </c>
      <c r="X34" t="s">
        <v>22</v>
      </c>
      <c r="Y34">
        <v>0</v>
      </c>
      <c r="Z34">
        <v>1.751E-4</v>
      </c>
      <c r="AA34">
        <v>9.5976110000000006</v>
      </c>
      <c r="AB34" t="s">
        <v>22</v>
      </c>
      <c r="AC34">
        <v>0</v>
      </c>
      <c r="AD34">
        <v>1.8239999999999999E-4</v>
      </c>
      <c r="AE34">
        <v>9.3269520000000004</v>
      </c>
      <c r="AF34" s="32" t="s">
        <v>22</v>
      </c>
      <c r="AG34" s="32">
        <v>0</v>
      </c>
      <c r="AH34" s="32">
        <v>1.9009999999999999E-5</v>
      </c>
      <c r="AI34" s="32">
        <v>8.7099419999999999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130</v>
      </c>
      <c r="C37" s="72"/>
      <c r="D37" s="72"/>
      <c r="E37" s="72"/>
      <c r="F37" s="72" t="s">
        <v>131</v>
      </c>
      <c r="G37" s="72"/>
      <c r="H37" s="72"/>
      <c r="I37" s="72"/>
      <c r="J37" s="72" t="s">
        <v>132</v>
      </c>
      <c r="K37" s="72"/>
      <c r="L37" s="72"/>
      <c r="M37" s="72"/>
      <c r="N37" s="72" t="s">
        <v>133</v>
      </c>
      <c r="O37" s="72"/>
      <c r="P37" s="72"/>
      <c r="Q37" s="72"/>
      <c r="R37" s="4"/>
      <c r="S37" s="82" t="s">
        <v>23</v>
      </c>
      <c r="T37" s="72" t="s">
        <v>130</v>
      </c>
      <c r="U37" s="72"/>
      <c r="V37" s="72"/>
      <c r="W37" s="72"/>
      <c r="X37" s="72" t="s">
        <v>131</v>
      </c>
      <c r="Y37" s="72"/>
      <c r="Z37" s="72"/>
      <c r="AA37" s="72"/>
      <c r="AB37" s="72" t="s">
        <v>132</v>
      </c>
      <c r="AC37" s="72"/>
      <c r="AD37" s="72"/>
      <c r="AE37" s="72"/>
      <c r="AF37" s="72" t="s">
        <v>133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32"/>
      <c r="AG43" s="32"/>
      <c r="AH43" s="32"/>
      <c r="AI43" s="32"/>
    </row>
    <row r="44" spans="1:35" x14ac:dyDescent="0.25">
      <c r="A44" s="65" t="s">
        <v>24</v>
      </c>
      <c r="B44" s="70" t="s">
        <v>130</v>
      </c>
      <c r="C44" s="70"/>
      <c r="D44" s="70"/>
      <c r="E44" s="70"/>
      <c r="F44" s="70" t="s">
        <v>131</v>
      </c>
      <c r="G44" s="70"/>
      <c r="H44" s="70"/>
      <c r="I44" s="70"/>
      <c r="J44" s="70" t="s">
        <v>132</v>
      </c>
      <c r="K44" s="70"/>
      <c r="L44" s="70"/>
      <c r="M44" s="70"/>
      <c r="N44" s="73" t="s">
        <v>133</v>
      </c>
      <c r="O44" s="73"/>
      <c r="P44" s="73"/>
      <c r="Q44" s="73"/>
      <c r="S44" s="65" t="s">
        <v>24</v>
      </c>
      <c r="T44" s="70" t="s">
        <v>130</v>
      </c>
      <c r="U44" s="70"/>
      <c r="V44" s="70"/>
      <c r="W44" s="70"/>
      <c r="X44" s="70" t="s">
        <v>131</v>
      </c>
      <c r="Y44" s="70"/>
      <c r="Z44" s="70"/>
      <c r="AA44" s="70"/>
      <c r="AB44" s="70" t="s">
        <v>132</v>
      </c>
      <c r="AC44" s="70"/>
      <c r="AD44" s="70"/>
      <c r="AE44" s="70"/>
      <c r="AF44" s="73" t="s">
        <v>133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7.3508279999999999</v>
      </c>
      <c r="F46" s="5">
        <v>0</v>
      </c>
      <c r="G46" s="5"/>
      <c r="H46" s="5"/>
      <c r="I46">
        <v>7.6812199999999997</v>
      </c>
      <c r="J46" s="5">
        <v>0</v>
      </c>
      <c r="K46" s="5"/>
      <c r="L46" s="5"/>
      <c r="M46">
        <v>7.5073059999999998</v>
      </c>
      <c r="N46" s="33">
        <v>0</v>
      </c>
      <c r="O46" s="33"/>
      <c r="P46" s="33"/>
      <c r="Q46" s="32">
        <v>8.3742900000000002</v>
      </c>
      <c r="S46" s="65"/>
      <c r="T46" s="19">
        <v>3.1E-6</v>
      </c>
      <c r="U46" s="5"/>
      <c r="V46" s="5"/>
      <c r="W46">
        <v>7.6601790000000003</v>
      </c>
      <c r="X46" s="19">
        <v>3.7000000000000002E-6</v>
      </c>
      <c r="Y46" s="5"/>
      <c r="Z46" s="5"/>
      <c r="AA46">
        <v>7.4453829999999996</v>
      </c>
      <c r="AB46" s="19">
        <v>2.9000000000000002E-6</v>
      </c>
      <c r="AC46" s="5"/>
      <c r="AD46" s="5"/>
      <c r="AE46">
        <v>7.6157579999999996</v>
      </c>
      <c r="AF46" s="35">
        <v>5.6999999999999996E-6</v>
      </c>
      <c r="AG46" s="33"/>
      <c r="AH46" s="33"/>
      <c r="AI46" s="32">
        <v>7.2293399999999997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130</v>
      </c>
      <c r="C50" s="70"/>
      <c r="D50" s="70"/>
      <c r="E50" s="70"/>
      <c r="F50" s="70" t="s">
        <v>131</v>
      </c>
      <c r="G50" s="70"/>
      <c r="H50" s="70"/>
      <c r="I50" s="70"/>
      <c r="J50" s="70" t="s">
        <v>132</v>
      </c>
      <c r="K50" s="70"/>
      <c r="L50" s="70"/>
      <c r="M50" s="70"/>
      <c r="N50" s="73" t="s">
        <v>133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1.2198020000000001</v>
      </c>
      <c r="F52" t="s">
        <v>20</v>
      </c>
      <c r="G52">
        <v>0</v>
      </c>
      <c r="H52">
        <v>2.5999999999999999E-3</v>
      </c>
      <c r="I52">
        <v>1.0385660000000001</v>
      </c>
      <c r="J52" t="s">
        <v>20</v>
      </c>
      <c r="K52">
        <v>0</v>
      </c>
      <c r="L52">
        <v>2.5999999999999999E-3</v>
      </c>
      <c r="M52">
        <v>1.022804</v>
      </c>
      <c r="N52" s="32" t="s">
        <v>20</v>
      </c>
      <c r="O52" s="32">
        <v>0</v>
      </c>
      <c r="P52" s="32">
        <v>2.5999999999999999E-3</v>
      </c>
      <c r="Q52" s="32">
        <v>1.0889150000000001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1.949713</v>
      </c>
      <c r="F53" t="s">
        <v>21</v>
      </c>
      <c r="G53">
        <v>0</v>
      </c>
      <c r="H53">
        <v>1.2999999999999999E-3</v>
      </c>
      <c r="I53">
        <v>1.8969370000000001</v>
      </c>
      <c r="J53" t="s">
        <v>21</v>
      </c>
      <c r="K53">
        <v>0</v>
      </c>
      <c r="L53">
        <v>1.2999999999999999E-3</v>
      </c>
      <c r="M53">
        <v>1.9099950000000001</v>
      </c>
      <c r="N53" s="32" t="s">
        <v>21</v>
      </c>
      <c r="O53" s="32">
        <v>0</v>
      </c>
      <c r="P53" s="32">
        <v>1.2999999999999999E-3</v>
      </c>
      <c r="Q53" s="32">
        <v>1.7306760000000001</v>
      </c>
    </row>
    <row r="54" spans="1:17" x14ac:dyDescent="0.25">
      <c r="A54" s="63"/>
      <c r="B54" t="s">
        <v>22</v>
      </c>
      <c r="C54">
        <v>0</v>
      </c>
      <c r="D54">
        <v>7.584E-4</v>
      </c>
      <c r="E54">
        <v>7.2473549999999998</v>
      </c>
      <c r="F54" t="s">
        <v>22</v>
      </c>
      <c r="G54">
        <v>0</v>
      </c>
      <c r="H54">
        <v>7.806E-4</v>
      </c>
      <c r="I54">
        <v>6.9546359999999998</v>
      </c>
      <c r="J54" t="s">
        <v>22</v>
      </c>
      <c r="K54">
        <v>0</v>
      </c>
      <c r="L54">
        <v>8.0389999999999997E-4</v>
      </c>
      <c r="M54">
        <v>6.9839070000000003</v>
      </c>
      <c r="N54" s="32" t="s">
        <v>22</v>
      </c>
      <c r="O54" s="32">
        <v>0</v>
      </c>
      <c r="P54" s="32">
        <v>8.2830000000000002E-4</v>
      </c>
      <c r="Q54" s="32">
        <v>6.6929949999999998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130</v>
      </c>
      <c r="C57" s="72"/>
      <c r="D57" s="72"/>
      <c r="E57" s="72"/>
      <c r="F57" s="72" t="s">
        <v>131</v>
      </c>
      <c r="G57" s="72"/>
      <c r="H57" s="72"/>
      <c r="I57" s="72"/>
      <c r="J57" s="72" t="s">
        <v>132</v>
      </c>
      <c r="K57" s="72"/>
      <c r="L57" s="72"/>
      <c r="M57" s="72"/>
      <c r="N57" s="72" t="s">
        <v>133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130</v>
      </c>
      <c r="C64" s="70"/>
      <c r="D64" s="70"/>
      <c r="E64" s="70"/>
      <c r="F64" s="70" t="s">
        <v>131</v>
      </c>
      <c r="G64" s="70"/>
      <c r="H64" s="70"/>
      <c r="I64" s="70"/>
      <c r="J64" s="70" t="s">
        <v>132</v>
      </c>
      <c r="K64" s="70"/>
      <c r="L64" s="70"/>
      <c r="M64" s="70"/>
      <c r="N64" s="73" t="s">
        <v>133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1.6679999999999999E-4</v>
      </c>
      <c r="C66" s="5"/>
      <c r="D66" s="5"/>
      <c r="E66">
        <v>7.5780079999999996</v>
      </c>
      <c r="F66" s="19"/>
      <c r="G66" s="19">
        <v>1.7249999999999999E-4</v>
      </c>
      <c r="H66" s="5"/>
      <c r="I66">
        <v>7.7410079999999999</v>
      </c>
      <c r="J66" s="19">
        <v>1.8139999999999999E-4</v>
      </c>
      <c r="K66" s="5"/>
      <c r="L66" s="5"/>
      <c r="M66">
        <v>7.6321690000000002</v>
      </c>
      <c r="N66" s="35">
        <v>1.8330000000000001E-4</v>
      </c>
      <c r="O66" s="33"/>
      <c r="P66" s="33"/>
      <c r="Q66" s="32">
        <v>8.2127529999999993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3.0496569999999998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18.945847000000001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5.1093019999999996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1.9333499999999998E-7</v>
      </c>
      <c r="H75">
        <f t="shared" si="2"/>
        <v>24.694670000000002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1.9447000000000002E-7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1.9674E-7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1.9900999999999998E-7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4.2756089999999993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26.278272999999999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7.5469729999999995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1.94475E-7</v>
      </c>
      <c r="H88">
        <f t="shared" si="20"/>
        <v>36.608499999999999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1.9676000000000002E-7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2.0136E-7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2.0600000000000002E-7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5.3946299999999994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34.100251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9.7943319999999989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1.9561993749999996E-7</v>
      </c>
      <c r="H101">
        <f t="shared" si="38"/>
        <v>48.323499000000005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1.9906949999999998E-7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2.0605599999999998E-7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2.1315649999999999E-7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2.27928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15.044129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4.9085559999999999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4.8895999999999997E-6</v>
      </c>
      <c r="H114">
        <f t="shared" si="56"/>
        <v>24.004697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4.8991999999999996E-6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4.9184000000000002E-6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4.9376E-6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3.4338920000000002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22.560099000000001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7.4161779999999995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4.9002449999999999E-6</v>
      </c>
      <c r="H127">
        <f t="shared" si="74"/>
        <v>35.914856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4.9225800000000004E-6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4.9735199999999996E-6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5.03282E-6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4.5214980000000002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30.430458000000002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9.6321060000000003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4.9117062499999995E-6</v>
      </c>
      <c r="H140">
        <f t="shared" si="92"/>
        <v>47.164606999999997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4.9483099999999996E-6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5.0307199999999997E-6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5.1162500000000004E-6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2.489087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15.032048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4.6170100000000005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3.5811500000000001E-5</v>
      </c>
      <c r="H153">
        <f t="shared" si="110"/>
        <v>21.162436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3.5913000000000007E-5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3.6116000000000005E-5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3.6319000000000002E-5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3.648498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22.539353999999999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6.9107269999999996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3.5913250000000004E-5</v>
      </c>
      <c r="H166">
        <f t="shared" si="128"/>
        <v>31.980353999999998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3.6117000000000007E-5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3.6526000000000002E-5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3.6937000000000002E-5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4.7322989999999994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30.913643999999998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9.0243359999999999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3.60151E-5</v>
      </c>
      <c r="H179">
        <f t="shared" si="146"/>
        <v>42.574052999999999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3.63208E-5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3.6930400000000001E-5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3.7531600000000005E-5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2.4234150000000003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3.1299999999999997E-6</v>
      </c>
      <c r="M190">
        <f>AA46+W46</f>
        <v>15.105561999999999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3.1600000000000002E-6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4.3707050000000001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1.6854499999999998E-4</v>
      </c>
      <c r="H192">
        <f t="shared" si="164"/>
        <v>19.050246999999999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1.6888999999999999E-4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3.2200000000000001E-6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3.2799999999999999E-6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1.6958000000000001E-4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1.7026999999999998E-4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3.5918660000000004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3.1565000000000002E-6</v>
      </c>
      <c r="M203">
        <f>AE46+AA46+W46</f>
        <v>22.721319999999999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3.2060000000000003E-6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6.5213720000000004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1.6889100000000001E-4</v>
      </c>
      <c r="H205">
        <f t="shared" si="182"/>
        <v>28.377198999999997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1.6958400000000002E-4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3.2839999999999998E-6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3.3340000000000002E-6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1.7097599999999998E-4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1.7237600000000002E-4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4.6742569999999999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3.1801249999999995E-6</v>
      </c>
      <c r="M216">
        <f>AI46+AE46+AA46+W46</f>
        <v>29.950659999999999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3.2430000000000001E-6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8.4883249999999997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1.6921661374999996E-4</v>
      </c>
      <c r="H218">
        <f t="shared" si="199"/>
        <v>37.087141000000003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1.7011091000000001E-4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3.332E-6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3.3970000000000007E-6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1.7101927999999998E-4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1.6989857000000003E-4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2.2583679999999999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1.6708499999999998E-4</v>
      </c>
      <c r="M229">
        <f>I66+E66</f>
        <v>15.319016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1.6737000000000002E-4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3.8466500000000003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7.5951000000000002E-4</v>
      </c>
      <c r="H231">
        <f t="shared" si="217"/>
        <v>14.201991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7.6062000000000005E-4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1.6793999999999999E-4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1.6850999999999997E-4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7.6284000000000009E-4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7.6505999999999992E-4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3.2811720000000002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1.6737800000000001E-4</v>
      </c>
      <c r="M242">
        <f>M66+I66+E66</f>
        <v>22.951184999999999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1.6797200000000001E-4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5.7566450000000007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7.6062275000000012E-4</v>
      </c>
      <c r="H244">
        <f t="shared" si="235"/>
        <v>21.185897999999998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7.6285100000000015E-4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1.6920799999999998E-4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1.7050799999999999E-4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7.67324E-4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7.7181900000000009E-4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4.3700869999999998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1.6767772499999998E-4</v>
      </c>
      <c r="M255">
        <f>Q66+M66+I66+E66</f>
        <v>31.163938000000002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1.6859579999999998E-4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7.4873210000000006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7.6173824999999995E-4</v>
      </c>
      <c r="H257">
        <f t="shared" si="253"/>
        <v>27.878892999999998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7.65093E-4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1.7052239999999999E-4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1.7251860000000002E-4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7.7185199999999995E-4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7.7867699999999997E-4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263"/>
  <sheetViews>
    <sheetView topLeftCell="A26" zoomScale="50" zoomScaleNormal="50" workbookViewId="0">
      <selection activeCell="C54" sqref="C54:D54"/>
    </sheetView>
  </sheetViews>
  <sheetFormatPr defaultColWidth="9" defaultRowHeight="14.4" x14ac:dyDescent="0.25"/>
  <cols>
    <col min="2" max="2" width="11.4414062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4" width="10.77734375" customWidth="1"/>
    <col min="15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10.77734375" customWidth="1"/>
    <col min="21" max="22" width="11.77734375"/>
    <col min="23" max="23" width="13.33203125" customWidth="1"/>
    <col min="24" max="24" width="10.6640625"/>
    <col min="25" max="25" width="9.6640625"/>
    <col min="26" max="26" width="11.21875" customWidth="1"/>
    <col min="27" max="27" width="13.44140625" customWidth="1"/>
    <col min="28" max="28" width="11.6640625" customWidth="1"/>
    <col min="29" max="29" width="16.77734375" customWidth="1"/>
    <col min="30" max="30" width="13" customWidth="1"/>
    <col min="31" max="31" width="10.6640625"/>
    <col min="32" max="32" width="11" customWidth="1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130</v>
      </c>
      <c r="C9" s="70"/>
      <c r="D9" s="70"/>
      <c r="E9" s="70"/>
      <c r="F9" s="70" t="s">
        <v>131</v>
      </c>
      <c r="G9" s="70"/>
      <c r="H9" s="70"/>
      <c r="I9" s="70"/>
      <c r="J9" s="70" t="s">
        <v>132</v>
      </c>
      <c r="K9" s="70"/>
      <c r="L9" s="70"/>
      <c r="M9" s="70"/>
      <c r="N9" s="73" t="s">
        <v>133</v>
      </c>
      <c r="O9" s="73"/>
      <c r="P9" s="73"/>
      <c r="Q9" s="73"/>
      <c r="S9" s="63" t="s">
        <v>12</v>
      </c>
      <c r="T9" s="74" t="s">
        <v>130</v>
      </c>
      <c r="U9" s="74"/>
      <c r="V9" s="74"/>
      <c r="W9" s="74"/>
      <c r="X9" s="74" t="s">
        <v>131</v>
      </c>
      <c r="Y9" s="74"/>
      <c r="Z9" s="74"/>
      <c r="AA9" s="74"/>
      <c r="AB9" s="74" t="s">
        <v>132</v>
      </c>
      <c r="AC9" s="74"/>
      <c r="AD9" s="74"/>
      <c r="AE9" s="74"/>
      <c r="AF9" s="73" t="s">
        <v>133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1.0617559999999999</v>
      </c>
      <c r="F11" s="36" t="s">
        <v>20</v>
      </c>
      <c r="G11" s="38">
        <v>0</v>
      </c>
      <c r="H11" s="38">
        <v>2.5999999999999999E-3</v>
      </c>
      <c r="I11" s="38">
        <v>1.0474600000000001</v>
      </c>
      <c r="J11" s="36" t="s">
        <v>20</v>
      </c>
      <c r="K11" s="38">
        <v>0</v>
      </c>
      <c r="L11" s="38">
        <v>2.5999999999999999E-3</v>
      </c>
      <c r="M11" s="38">
        <v>1.0120229999999999</v>
      </c>
      <c r="N11" s="32" t="s">
        <v>20</v>
      </c>
      <c r="O11" s="32">
        <v>0</v>
      </c>
      <c r="P11" s="32">
        <v>2.5999999999999999E-3</v>
      </c>
      <c r="Q11" s="32">
        <v>1.0528850000000001</v>
      </c>
      <c r="S11" s="63"/>
      <c r="T11" s="36" t="s">
        <v>20</v>
      </c>
      <c r="U11" s="38">
        <v>0</v>
      </c>
      <c r="V11" s="38">
        <v>2.5999999999999999E-3</v>
      </c>
      <c r="W11" s="38">
        <v>1.019393</v>
      </c>
      <c r="X11" s="36" t="s">
        <v>20</v>
      </c>
      <c r="Y11" s="38">
        <v>0</v>
      </c>
      <c r="Z11" s="38">
        <v>2.5999999999999999E-3</v>
      </c>
      <c r="AA11" s="38">
        <v>1.086398</v>
      </c>
      <c r="AB11" s="36" t="s">
        <v>20</v>
      </c>
      <c r="AC11" s="38">
        <v>0</v>
      </c>
      <c r="AD11" s="38">
        <v>2.5999999999999999E-3</v>
      </c>
      <c r="AE11" s="38">
        <v>1.137311</v>
      </c>
      <c r="AF11" s="32" t="s">
        <v>20</v>
      </c>
      <c r="AG11" s="32">
        <v>0</v>
      </c>
      <c r="AH11" s="32">
        <v>2.5999999999999999E-3</v>
      </c>
      <c r="AI11" s="32">
        <v>1.109558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2.6696719999999998</v>
      </c>
      <c r="F12" s="36" t="s">
        <v>21</v>
      </c>
      <c r="G12" s="38">
        <v>0</v>
      </c>
      <c r="H12" s="38">
        <v>1.579E-5</v>
      </c>
      <c r="I12" s="38">
        <v>2.6867190000000001</v>
      </c>
      <c r="J12" s="36" t="s">
        <v>21</v>
      </c>
      <c r="K12" s="38">
        <v>0</v>
      </c>
      <c r="L12" s="38">
        <v>1.579E-5</v>
      </c>
      <c r="M12" s="38">
        <v>2.667751</v>
      </c>
      <c r="N12" s="32" t="s">
        <v>21</v>
      </c>
      <c r="O12" s="32">
        <v>0</v>
      </c>
      <c r="P12" s="32">
        <v>1.579E-5</v>
      </c>
      <c r="Q12" s="32">
        <v>2.5233970000000001</v>
      </c>
      <c r="S12" s="63"/>
      <c r="T12" s="36" t="s">
        <v>21</v>
      </c>
      <c r="U12" s="38">
        <v>0</v>
      </c>
      <c r="V12" s="38">
        <v>6.4850000000000004E-5</v>
      </c>
      <c r="W12" s="38">
        <v>2.6032850000000001</v>
      </c>
      <c r="X12" s="36" t="s">
        <v>21</v>
      </c>
      <c r="Y12" s="38">
        <v>0</v>
      </c>
      <c r="Z12" s="38">
        <v>6.4850000000000004E-5</v>
      </c>
      <c r="AA12" s="38">
        <v>2.629553</v>
      </c>
      <c r="AB12" s="36" t="s">
        <v>21</v>
      </c>
      <c r="AC12" s="38">
        <v>0</v>
      </c>
      <c r="AD12" s="38">
        <v>6.4850000000000004E-5</v>
      </c>
      <c r="AE12" s="38">
        <v>2.6328450000000001</v>
      </c>
      <c r="AF12" s="32" t="s">
        <v>21</v>
      </c>
      <c r="AG12" s="32">
        <v>0</v>
      </c>
      <c r="AH12" s="32">
        <v>6.4850000000000004E-5</v>
      </c>
      <c r="AI12" s="32">
        <v>2.445589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14.583016000000001</v>
      </c>
      <c r="F13" s="36" t="s">
        <v>22</v>
      </c>
      <c r="G13" s="38">
        <v>0</v>
      </c>
      <c r="H13" s="38">
        <v>2.1409999999999999E-7</v>
      </c>
      <c r="I13" s="38">
        <v>14.554515</v>
      </c>
      <c r="J13" s="36" t="s">
        <v>22</v>
      </c>
      <c r="K13" s="38">
        <v>0</v>
      </c>
      <c r="L13" s="38">
        <v>2.3790000000000001E-7</v>
      </c>
      <c r="M13" s="38">
        <v>14.686272000000001</v>
      </c>
      <c r="N13" s="32" t="s">
        <v>22</v>
      </c>
      <c r="O13" s="32">
        <v>0</v>
      </c>
      <c r="P13" s="32">
        <v>2.6310000000000002E-7</v>
      </c>
      <c r="Q13" s="32">
        <v>14.134193</v>
      </c>
      <c r="S13" s="63"/>
      <c r="T13" s="36" t="s">
        <v>22</v>
      </c>
      <c r="U13" s="38">
        <v>0</v>
      </c>
      <c r="V13" s="38">
        <v>4.8799999999999999E-6</v>
      </c>
      <c r="W13" s="38">
        <v>13.994844000000001</v>
      </c>
      <c r="X13" s="36" t="s">
        <v>22</v>
      </c>
      <c r="Y13" s="38">
        <v>0</v>
      </c>
      <c r="Z13" s="38">
        <v>5.2560000000000002E-6</v>
      </c>
      <c r="AA13" s="38">
        <v>14.147838</v>
      </c>
      <c r="AB13" s="36" t="s">
        <v>22</v>
      </c>
      <c r="AC13" s="38">
        <v>0</v>
      </c>
      <c r="AD13" s="38">
        <v>5.7309999999999998E-6</v>
      </c>
      <c r="AE13" s="38">
        <v>13.779134000000001</v>
      </c>
      <c r="AF13" s="32" t="s">
        <v>22</v>
      </c>
      <c r="AG13" s="32">
        <v>0</v>
      </c>
      <c r="AH13" s="32">
        <v>4.8799999999999999E-6</v>
      </c>
      <c r="AI13" s="32">
        <v>13.132372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"/>
      <c r="O14" s="4"/>
      <c r="P14" s="4"/>
      <c r="Q14" s="4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"/>
      <c r="AG14" s="4"/>
      <c r="AH14" s="4"/>
      <c r="AI14" s="4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"/>
      <c r="O15" s="4"/>
      <c r="P15" s="4"/>
      <c r="Q15" s="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"/>
      <c r="AG15" s="4"/>
      <c r="AH15" s="4"/>
      <c r="AI15" s="4"/>
    </row>
    <row r="16" spans="1:35" x14ac:dyDescent="0.25">
      <c r="A16" s="64" t="s">
        <v>23</v>
      </c>
      <c r="B16" s="83" t="s">
        <v>130</v>
      </c>
      <c r="C16" s="83"/>
      <c r="D16" s="83"/>
      <c r="E16" s="83"/>
      <c r="F16" s="83" t="s">
        <v>131</v>
      </c>
      <c r="G16" s="83"/>
      <c r="H16" s="83"/>
      <c r="I16" s="83"/>
      <c r="J16" s="83" t="s">
        <v>132</v>
      </c>
      <c r="K16" s="83"/>
      <c r="L16" s="83"/>
      <c r="M16" s="83"/>
      <c r="N16" s="72" t="s">
        <v>133</v>
      </c>
      <c r="O16" s="72"/>
      <c r="P16" s="72"/>
      <c r="Q16" s="72"/>
      <c r="S16" s="64" t="s">
        <v>23</v>
      </c>
      <c r="T16" s="83" t="s">
        <v>130</v>
      </c>
      <c r="U16" s="83"/>
      <c r="V16" s="83"/>
      <c r="W16" s="83"/>
      <c r="X16" s="83" t="s">
        <v>131</v>
      </c>
      <c r="Y16" s="83"/>
      <c r="Z16" s="83"/>
      <c r="AA16" s="83"/>
      <c r="AB16" s="83" t="s">
        <v>132</v>
      </c>
      <c r="AC16" s="83"/>
      <c r="AD16" s="83"/>
      <c r="AE16" s="83"/>
      <c r="AF16" s="72" t="s">
        <v>133</v>
      </c>
      <c r="AG16" s="72"/>
      <c r="AH16" s="72"/>
      <c r="AI16" s="72"/>
    </row>
    <row r="17" spans="1:35" x14ac:dyDescent="0.25">
      <c r="A17" s="64"/>
      <c r="B17" s="53"/>
      <c r="C17" s="53" t="s">
        <v>17</v>
      </c>
      <c r="D17" s="53" t="s">
        <v>18</v>
      </c>
      <c r="E17" s="53" t="s">
        <v>19</v>
      </c>
      <c r="F17" s="53"/>
      <c r="G17" s="53" t="s">
        <v>17</v>
      </c>
      <c r="H17" s="53" t="s">
        <v>18</v>
      </c>
      <c r="I17" s="53" t="s">
        <v>19</v>
      </c>
      <c r="J17" s="53"/>
      <c r="K17" s="53" t="s">
        <v>17</v>
      </c>
      <c r="L17" s="53" t="s">
        <v>18</v>
      </c>
      <c r="M17" s="53" t="s">
        <v>19</v>
      </c>
      <c r="N17" s="4"/>
      <c r="O17" s="4" t="s">
        <v>17</v>
      </c>
      <c r="P17" s="4" t="s">
        <v>18</v>
      </c>
      <c r="Q17" s="4" t="s">
        <v>19</v>
      </c>
      <c r="S17" s="64"/>
      <c r="T17" s="53"/>
      <c r="U17" s="53" t="s">
        <v>17</v>
      </c>
      <c r="V17" s="53" t="s">
        <v>18</v>
      </c>
      <c r="W17" s="53" t="s">
        <v>19</v>
      </c>
      <c r="X17" s="53"/>
      <c r="Y17" s="53" t="s">
        <v>17</v>
      </c>
      <c r="Z17" s="53" t="s">
        <v>18</v>
      </c>
      <c r="AA17" s="53" t="s">
        <v>19</v>
      </c>
      <c r="AB17" s="53"/>
      <c r="AC17" s="53" t="s">
        <v>17</v>
      </c>
      <c r="AD17" s="53" t="s">
        <v>18</v>
      </c>
      <c r="AE17" s="53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53" t="s">
        <v>20</v>
      </c>
      <c r="C18" s="53">
        <v>1.2999999999999999E-3</v>
      </c>
      <c r="D18" s="53">
        <v>2.0199999999999999E-2</v>
      </c>
      <c r="E18" s="53">
        <v>30.079193</v>
      </c>
      <c r="F18" s="53" t="s">
        <v>20</v>
      </c>
      <c r="G18" s="53">
        <v>2.5999999999999999E-3</v>
      </c>
      <c r="H18" s="53">
        <v>2.1499999999999998E-2</v>
      </c>
      <c r="I18" s="53">
        <v>34.510630999999997</v>
      </c>
      <c r="J18" s="53" t="s">
        <v>20</v>
      </c>
      <c r="K18" s="53">
        <v>2.5999999999999999E-3</v>
      </c>
      <c r="L18" s="53">
        <v>2.2700000000000001E-2</v>
      </c>
      <c r="M18" s="53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S18" s="64"/>
      <c r="T18" s="53" t="s">
        <v>20</v>
      </c>
      <c r="U18" s="53">
        <v>1.2999999999999999E-3</v>
      </c>
      <c r="V18" s="53">
        <v>2.0199999999999999E-2</v>
      </c>
      <c r="W18" s="53">
        <v>28.892620000000001</v>
      </c>
      <c r="X18" s="53" t="s">
        <v>20</v>
      </c>
      <c r="Y18" s="53">
        <v>2.5999999999999999E-3</v>
      </c>
      <c r="Z18" s="53">
        <v>2.1499999999999998E-2</v>
      </c>
      <c r="AA18" s="53">
        <v>32.570383</v>
      </c>
      <c r="AB18" s="53" t="s">
        <v>20</v>
      </c>
      <c r="AC18" s="53">
        <v>2.5999999999999999E-3</v>
      </c>
      <c r="AD18" s="53">
        <v>2.2700000000000001E-2</v>
      </c>
      <c r="AE18" s="53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53" t="s">
        <v>21</v>
      </c>
      <c r="C19" s="53">
        <v>1.9699999999999999E-2</v>
      </c>
      <c r="D19" s="53">
        <v>2.0199999999999999E-2</v>
      </c>
      <c r="E19" s="53">
        <v>82.092314999999999</v>
      </c>
      <c r="F19" s="53" t="s">
        <v>21</v>
      </c>
      <c r="G19" s="53">
        <v>2.0899999999999998E-2</v>
      </c>
      <c r="H19" s="53">
        <v>2.1299999999999999E-2</v>
      </c>
      <c r="I19" s="53">
        <v>84.700119000000001</v>
      </c>
      <c r="J19" s="53" t="s">
        <v>21</v>
      </c>
      <c r="K19" s="53">
        <v>2.1999999999999999E-2</v>
      </c>
      <c r="L19" s="53">
        <v>2.2499999999999999E-2</v>
      </c>
      <c r="M19" s="53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S19" s="64"/>
      <c r="T19" s="53" t="s">
        <v>21</v>
      </c>
      <c r="U19" s="53">
        <v>1.77E-2</v>
      </c>
      <c r="V19" s="53">
        <v>1.9900000000000001E-2</v>
      </c>
      <c r="W19" s="53">
        <v>79.589035999999993</v>
      </c>
      <c r="X19" s="53" t="s">
        <v>21</v>
      </c>
      <c r="Y19" s="53">
        <v>1.8700000000000001E-2</v>
      </c>
      <c r="Z19" s="53">
        <v>2.0899999999999998E-2</v>
      </c>
      <c r="AA19" s="53">
        <v>81.277517000000003</v>
      </c>
      <c r="AB19" s="53" t="s">
        <v>21</v>
      </c>
      <c r="AC19" s="53">
        <v>1.9699999999999999E-2</v>
      </c>
      <c r="AD19" s="53">
        <v>2.2100000000000002E-2</v>
      </c>
      <c r="AE19" s="53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53" t="s">
        <v>22</v>
      </c>
      <c r="C20" s="53">
        <v>1.9699999999999999E-2</v>
      </c>
      <c r="D20" s="53">
        <v>1.9800000000000002E-2</v>
      </c>
      <c r="E20" s="53">
        <v>543.00650800000005</v>
      </c>
      <c r="F20" s="53" t="s">
        <v>22</v>
      </c>
      <c r="G20" s="53">
        <v>2.0899999999999998E-2</v>
      </c>
      <c r="H20" s="53">
        <v>2.0899999999999998E-2</v>
      </c>
      <c r="I20" s="53">
        <v>380.05642999999998</v>
      </c>
      <c r="J20" s="53" t="s">
        <v>22</v>
      </c>
      <c r="K20" s="53">
        <v>2.1999999999999999E-2</v>
      </c>
      <c r="L20" s="53">
        <v>2.2100000000000002E-2</v>
      </c>
      <c r="M20" s="53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S20" s="64"/>
      <c r="T20" s="53" t="s">
        <v>22</v>
      </c>
      <c r="U20" s="53">
        <v>1.7899999999999999E-2</v>
      </c>
      <c r="V20" s="53">
        <v>1.84E-2</v>
      </c>
      <c r="W20" s="53">
        <v>401.51507199999998</v>
      </c>
      <c r="X20" s="53" t="s">
        <v>22</v>
      </c>
      <c r="Y20" s="53">
        <v>1.89E-2</v>
      </c>
      <c r="Z20" s="53">
        <v>1.9400000000000001E-2</v>
      </c>
      <c r="AA20" s="53">
        <v>379.953823</v>
      </c>
      <c r="AB20" s="53" t="s">
        <v>22</v>
      </c>
      <c r="AC20" s="53">
        <v>1.9900000000000001E-2</v>
      </c>
      <c r="AD20" s="53">
        <v>2.0500000000000001E-2</v>
      </c>
      <c r="AE20" s="53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"/>
      <c r="O21" s="4"/>
      <c r="P21" s="4"/>
      <c r="Q21" s="4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"/>
      <c r="AG21" s="4"/>
      <c r="AH21" s="4"/>
      <c r="AI21" s="4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"/>
      <c r="O22" s="4"/>
      <c r="P22" s="4"/>
      <c r="Q22" s="4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"/>
      <c r="AG22" s="4"/>
      <c r="AH22" s="4"/>
      <c r="AI22" s="4"/>
    </row>
    <row r="23" spans="1:35" x14ac:dyDescent="0.25">
      <c r="A23" s="65" t="s">
        <v>24</v>
      </c>
      <c r="B23" s="74" t="s">
        <v>130</v>
      </c>
      <c r="C23" s="74"/>
      <c r="D23" s="74"/>
      <c r="E23" s="74"/>
      <c r="F23" s="74" t="s">
        <v>131</v>
      </c>
      <c r="G23" s="74"/>
      <c r="H23" s="74"/>
      <c r="I23" s="74"/>
      <c r="J23" s="74" t="s">
        <v>132</v>
      </c>
      <c r="K23" s="74"/>
      <c r="L23" s="74"/>
      <c r="M23" s="74"/>
      <c r="N23" s="72" t="s">
        <v>133</v>
      </c>
      <c r="O23" s="72"/>
      <c r="P23" s="72"/>
      <c r="Q23" s="72"/>
      <c r="S23" s="65" t="s">
        <v>24</v>
      </c>
      <c r="T23" s="74" t="s">
        <v>130</v>
      </c>
      <c r="U23" s="74"/>
      <c r="V23" s="74"/>
      <c r="W23" s="74"/>
      <c r="X23" s="74" t="s">
        <v>131</v>
      </c>
      <c r="Y23" s="74"/>
      <c r="Z23" s="74"/>
      <c r="AA23" s="74"/>
      <c r="AB23" s="74" t="s">
        <v>132</v>
      </c>
      <c r="AC23" s="74"/>
      <c r="AD23" s="74"/>
      <c r="AE23" s="74"/>
      <c r="AF23" s="73" t="s">
        <v>133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2" t="s">
        <v>25</v>
      </c>
      <c r="O24" s="72"/>
      <c r="P24" s="72"/>
      <c r="Q24" s="4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8.3428799999999992</v>
      </c>
      <c r="F25" s="39">
        <v>0</v>
      </c>
      <c r="G25" s="39"/>
      <c r="H25" s="39"/>
      <c r="I25" s="38">
        <v>8.2599389999999993</v>
      </c>
      <c r="J25" s="36">
        <v>0</v>
      </c>
      <c r="K25" s="39"/>
      <c r="L25" s="39"/>
      <c r="M25" s="38">
        <v>8.1822490000000005</v>
      </c>
      <c r="N25" s="10">
        <v>0</v>
      </c>
      <c r="O25" s="10"/>
      <c r="P25" s="10"/>
      <c r="Q25" s="4">
        <v>9.1423439999999996</v>
      </c>
      <c r="S25" s="65"/>
      <c r="T25" s="39">
        <v>0</v>
      </c>
      <c r="U25" s="39"/>
      <c r="V25" s="39"/>
      <c r="W25" s="38">
        <v>8.2148590000000006</v>
      </c>
      <c r="X25" s="39">
        <v>0</v>
      </c>
      <c r="Y25" s="39"/>
      <c r="Z25" s="39"/>
      <c r="AA25" s="38">
        <v>8.2714429999999997</v>
      </c>
      <c r="AB25" s="39">
        <v>0</v>
      </c>
      <c r="AC25" s="39"/>
      <c r="AD25" s="39"/>
      <c r="AE25" s="38">
        <v>8.3883109999999999</v>
      </c>
      <c r="AF25" s="33">
        <v>0</v>
      </c>
      <c r="AG25" s="33"/>
      <c r="AH25" s="33"/>
      <c r="AI25" s="32">
        <v>7.3707890000000003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"/>
      <c r="O26" s="4"/>
      <c r="P26" s="4"/>
      <c r="Q26" s="4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"/>
      <c r="AG26" s="4"/>
      <c r="AH26" s="4"/>
      <c r="AI26" s="4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11"/>
      <c r="O27" s="11"/>
      <c r="P27" s="11"/>
      <c r="Q27" s="11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"/>
      <c r="AG27" s="4"/>
      <c r="AH27" s="4"/>
      <c r="AI27" s="4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"/>
      <c r="O28" s="4"/>
      <c r="P28" s="4"/>
      <c r="Q28" s="4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130</v>
      </c>
      <c r="C30" s="74"/>
      <c r="D30" s="74"/>
      <c r="E30" s="74"/>
      <c r="F30" s="74" t="s">
        <v>131</v>
      </c>
      <c r="G30" s="74"/>
      <c r="H30" s="74"/>
      <c r="I30" s="74"/>
      <c r="J30" s="74" t="s">
        <v>132</v>
      </c>
      <c r="K30" s="74"/>
      <c r="L30" s="74"/>
      <c r="M30" s="74"/>
      <c r="N30" s="73" t="s">
        <v>133</v>
      </c>
      <c r="O30" s="73"/>
      <c r="P30" s="73"/>
      <c r="Q30" s="73"/>
      <c r="S30" s="63" t="s">
        <v>12</v>
      </c>
      <c r="T30" s="74" t="s">
        <v>130</v>
      </c>
      <c r="U30" s="74"/>
      <c r="V30" s="74"/>
      <c r="W30" s="74"/>
      <c r="X30" s="74" t="s">
        <v>131</v>
      </c>
      <c r="Y30" s="74"/>
      <c r="Z30" s="74"/>
      <c r="AA30" s="74"/>
      <c r="AB30" s="74" t="s">
        <v>132</v>
      </c>
      <c r="AC30" s="74"/>
      <c r="AD30" s="74"/>
      <c r="AE30" s="74"/>
      <c r="AF30" s="73" t="s">
        <v>133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1.1006769999999999</v>
      </c>
      <c r="F32" s="36" t="s">
        <v>20</v>
      </c>
      <c r="G32" s="38">
        <v>0</v>
      </c>
      <c r="H32" s="38">
        <v>2.5999999999999999E-3</v>
      </c>
      <c r="I32" s="38">
        <v>1.0092000000000001</v>
      </c>
      <c r="J32" s="36" t="s">
        <v>20</v>
      </c>
      <c r="K32" s="38">
        <v>0</v>
      </c>
      <c r="L32" s="38">
        <v>2.5999999999999999E-3</v>
      </c>
      <c r="M32" s="38">
        <v>1.1066800000000001</v>
      </c>
      <c r="N32" s="32" t="s">
        <v>20</v>
      </c>
      <c r="O32" s="54">
        <v>0</v>
      </c>
      <c r="P32" s="54">
        <v>2.5999999999999999E-3</v>
      </c>
      <c r="Q32" s="32">
        <v>1.1040160000000001</v>
      </c>
      <c r="S32" s="63"/>
      <c r="T32" s="36" t="s">
        <v>20</v>
      </c>
      <c r="U32" s="38">
        <v>0</v>
      </c>
      <c r="V32" s="38">
        <v>2.5999999999999999E-3</v>
      </c>
      <c r="W32" s="38">
        <v>1.117532</v>
      </c>
      <c r="X32" s="36" t="s">
        <v>20</v>
      </c>
      <c r="Y32" s="38">
        <v>0</v>
      </c>
      <c r="Z32" s="38">
        <v>2.5999999999999999E-3</v>
      </c>
      <c r="AA32" s="38">
        <v>1.0112140000000001</v>
      </c>
      <c r="AB32" s="36" t="s">
        <v>20</v>
      </c>
      <c r="AC32" s="38">
        <v>0</v>
      </c>
      <c r="AD32" s="38">
        <v>2.5999999999999999E-3</v>
      </c>
      <c r="AE32" s="38">
        <v>1.0057469999999999</v>
      </c>
      <c r="AF32" s="32" t="s">
        <v>20</v>
      </c>
      <c r="AG32" s="58">
        <v>0</v>
      </c>
      <c r="AH32" s="54">
        <v>2.5999999999999999E-3</v>
      </c>
      <c r="AI32" s="32">
        <v>1.1146990000000001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2.4882610000000001</v>
      </c>
      <c r="F33" s="36" t="s">
        <v>21</v>
      </c>
      <c r="G33" s="38">
        <v>0</v>
      </c>
      <c r="H33" s="38">
        <v>1.964E-4</v>
      </c>
      <c r="I33" s="38">
        <v>2.388951</v>
      </c>
      <c r="J33" s="36" t="s">
        <v>21</v>
      </c>
      <c r="K33" s="38">
        <v>0</v>
      </c>
      <c r="L33" s="38">
        <v>1.964E-4</v>
      </c>
      <c r="M33" s="38">
        <v>2.4688129999999999</v>
      </c>
      <c r="N33" s="32" t="s">
        <v>21</v>
      </c>
      <c r="O33" s="54">
        <v>0</v>
      </c>
      <c r="P33" s="54">
        <v>1.964E-4</v>
      </c>
      <c r="Q33" s="32">
        <v>2.3726039999999999</v>
      </c>
      <c r="S33" s="63"/>
      <c r="T33" s="36" t="s">
        <v>21</v>
      </c>
      <c r="U33" s="38">
        <v>0</v>
      </c>
      <c r="V33" s="38">
        <v>5.0279999999999997E-4</v>
      </c>
      <c r="W33" s="38">
        <v>2.3084790000000002</v>
      </c>
      <c r="X33" s="36" t="s">
        <v>21</v>
      </c>
      <c r="Y33" s="38">
        <v>0</v>
      </c>
      <c r="Z33" s="38">
        <v>5.0279999999999997E-4</v>
      </c>
      <c r="AA33" s="38">
        <v>2.2806899999999999</v>
      </c>
      <c r="AB33" s="36" t="s">
        <v>21</v>
      </c>
      <c r="AC33" s="38">
        <v>0</v>
      </c>
      <c r="AD33" s="38">
        <v>5.0279999999999997E-4</v>
      </c>
      <c r="AE33" s="38">
        <v>2.323026</v>
      </c>
      <c r="AF33" s="32" t="s">
        <v>21</v>
      </c>
      <c r="AG33" s="58">
        <v>0</v>
      </c>
      <c r="AH33" s="54">
        <v>5.0279999999999997E-4</v>
      </c>
      <c r="AI33" s="32">
        <v>2.1467429999999998</v>
      </c>
    </row>
    <row r="34" spans="1:35" x14ac:dyDescent="0.25">
      <c r="A34" s="63"/>
      <c r="B34" s="36" t="s">
        <v>22</v>
      </c>
      <c r="C34" s="38">
        <v>0</v>
      </c>
      <c r="D34" s="38">
        <v>3.5649999999999999E-5</v>
      </c>
      <c r="E34" s="38">
        <v>12.808035</v>
      </c>
      <c r="F34" s="36" t="s">
        <v>22</v>
      </c>
      <c r="G34" s="38">
        <v>0</v>
      </c>
      <c r="H34" s="38">
        <v>3.7610000000000001E-5</v>
      </c>
      <c r="I34" s="38">
        <v>12.758042</v>
      </c>
      <c r="J34" s="36" t="s">
        <v>22</v>
      </c>
      <c r="K34" s="38">
        <v>0</v>
      </c>
      <c r="L34" s="38">
        <v>3.9669999999999998E-5</v>
      </c>
      <c r="M34" s="38">
        <v>12.843434999999999</v>
      </c>
      <c r="N34" s="32" t="s">
        <v>22</v>
      </c>
      <c r="O34" s="54">
        <v>0</v>
      </c>
      <c r="P34" s="54">
        <v>4.0899999999999998E-5</v>
      </c>
      <c r="Q34" s="32">
        <v>12.283052</v>
      </c>
      <c r="S34" s="63"/>
      <c r="T34" s="36" t="s">
        <v>22</v>
      </c>
      <c r="U34" s="38">
        <v>0</v>
      </c>
      <c r="V34" s="38">
        <v>1.6809999999999999E-4</v>
      </c>
      <c r="W34" s="38">
        <v>11.062168</v>
      </c>
      <c r="X34" s="36" t="s">
        <v>22</v>
      </c>
      <c r="Y34" s="38">
        <v>0</v>
      </c>
      <c r="Z34" s="38">
        <v>1.7479999999999999E-4</v>
      </c>
      <c r="AA34" s="38">
        <v>11.108511</v>
      </c>
      <c r="AB34" s="36" t="s">
        <v>22</v>
      </c>
      <c r="AC34" s="38">
        <v>0</v>
      </c>
      <c r="AD34" s="38">
        <v>1.818E-4</v>
      </c>
      <c r="AE34" s="38">
        <v>11.035575</v>
      </c>
      <c r="AF34" s="32" t="s">
        <v>22</v>
      </c>
      <c r="AG34" s="57">
        <v>0</v>
      </c>
      <c r="AH34" s="32">
        <v>1.8919999999999999E-4</v>
      </c>
      <c r="AI34" s="32">
        <v>10.283593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"/>
      <c r="O35" s="4"/>
      <c r="P35" s="4"/>
      <c r="Q35" s="4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"/>
      <c r="AG35" s="4"/>
      <c r="AH35" s="4"/>
      <c r="AI35" s="4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"/>
      <c r="O36" s="4"/>
      <c r="P36" s="4"/>
      <c r="Q36" s="4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"/>
      <c r="AG36" s="4"/>
      <c r="AH36" s="4"/>
      <c r="AI36" s="4"/>
    </row>
    <row r="37" spans="1:35" x14ac:dyDescent="0.25">
      <c r="A37" s="64" t="s">
        <v>23</v>
      </c>
      <c r="B37" s="83" t="s">
        <v>130</v>
      </c>
      <c r="C37" s="83"/>
      <c r="D37" s="83"/>
      <c r="E37" s="83"/>
      <c r="F37" s="83" t="s">
        <v>131</v>
      </c>
      <c r="G37" s="83"/>
      <c r="H37" s="83"/>
      <c r="I37" s="83"/>
      <c r="J37" s="83" t="s">
        <v>132</v>
      </c>
      <c r="K37" s="83"/>
      <c r="L37" s="83"/>
      <c r="M37" s="83"/>
      <c r="N37" s="72" t="s">
        <v>133</v>
      </c>
      <c r="O37" s="72"/>
      <c r="P37" s="72"/>
      <c r="Q37" s="72"/>
      <c r="S37" s="64" t="s">
        <v>23</v>
      </c>
      <c r="T37" s="83" t="s">
        <v>130</v>
      </c>
      <c r="U37" s="83"/>
      <c r="V37" s="83"/>
      <c r="W37" s="83"/>
      <c r="X37" s="83" t="s">
        <v>131</v>
      </c>
      <c r="Y37" s="83"/>
      <c r="Z37" s="83"/>
      <c r="AA37" s="83"/>
      <c r="AB37" s="83" t="s">
        <v>132</v>
      </c>
      <c r="AC37" s="83"/>
      <c r="AD37" s="83"/>
      <c r="AE37" s="83"/>
      <c r="AF37" s="72" t="s">
        <v>133</v>
      </c>
      <c r="AG37" s="72"/>
      <c r="AH37" s="72"/>
      <c r="AI37" s="72"/>
    </row>
    <row r="38" spans="1:35" x14ac:dyDescent="0.25">
      <c r="A38" s="64"/>
      <c r="B38" s="53"/>
      <c r="C38" s="53" t="s">
        <v>17</v>
      </c>
      <c r="D38" s="53" t="s">
        <v>18</v>
      </c>
      <c r="E38" s="53" t="s">
        <v>19</v>
      </c>
      <c r="F38" s="53"/>
      <c r="G38" s="53" t="s">
        <v>17</v>
      </c>
      <c r="H38" s="53" t="s">
        <v>18</v>
      </c>
      <c r="I38" s="53" t="s">
        <v>19</v>
      </c>
      <c r="J38" s="53"/>
      <c r="K38" s="53" t="s">
        <v>17</v>
      </c>
      <c r="L38" s="53" t="s">
        <v>18</v>
      </c>
      <c r="M38" s="53" t="s">
        <v>19</v>
      </c>
      <c r="N38" s="4"/>
      <c r="O38" s="4" t="s">
        <v>17</v>
      </c>
      <c r="P38" s="4" t="s">
        <v>18</v>
      </c>
      <c r="Q38" s="4" t="s">
        <v>19</v>
      </c>
      <c r="S38" s="64"/>
      <c r="T38" s="53"/>
      <c r="U38" s="53" t="s">
        <v>17</v>
      </c>
      <c r="V38" s="53" t="s">
        <v>18</v>
      </c>
      <c r="W38" s="53" t="s">
        <v>19</v>
      </c>
      <c r="X38" s="53"/>
      <c r="Y38" s="53" t="s">
        <v>17</v>
      </c>
      <c r="Z38" s="53" t="s">
        <v>18</v>
      </c>
      <c r="AA38" s="53" t="s">
        <v>19</v>
      </c>
      <c r="AB38" s="53"/>
      <c r="AC38" s="53" t="s">
        <v>17</v>
      </c>
      <c r="AD38" s="53" t="s">
        <v>18</v>
      </c>
      <c r="AE38" s="53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53" t="s">
        <v>20</v>
      </c>
      <c r="C39" s="53">
        <v>1.2999999999999999E-3</v>
      </c>
      <c r="D39" s="53">
        <v>2.0199999999999999E-2</v>
      </c>
      <c r="E39" s="53">
        <v>36.553438</v>
      </c>
      <c r="F39" s="53" t="s">
        <v>20</v>
      </c>
      <c r="G39" s="53">
        <v>2.5999999999999999E-3</v>
      </c>
      <c r="H39" s="53">
        <v>2.1499999999999998E-2</v>
      </c>
      <c r="I39" s="53">
        <v>28.815446000000001</v>
      </c>
      <c r="J39" s="53" t="s">
        <v>20</v>
      </c>
      <c r="K39" s="53">
        <v>2.5999999999999999E-3</v>
      </c>
      <c r="L39" s="53">
        <v>2.2700000000000001E-2</v>
      </c>
      <c r="M39" s="53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S39" s="64"/>
      <c r="T39" s="53" t="s">
        <v>20</v>
      </c>
      <c r="U39" s="53">
        <v>1.2999999999999999E-3</v>
      </c>
      <c r="V39" s="53">
        <v>2.0199999999999999E-2</v>
      </c>
      <c r="W39" s="53">
        <v>28.718575000000001</v>
      </c>
      <c r="X39" s="53" t="s">
        <v>20</v>
      </c>
      <c r="Y39" s="53">
        <v>2.5999999999999999E-3</v>
      </c>
      <c r="Z39" s="53">
        <v>2.1499999999999998E-2</v>
      </c>
      <c r="AA39" s="53">
        <v>28.701647000000001</v>
      </c>
      <c r="AB39" s="53" t="s">
        <v>20</v>
      </c>
      <c r="AC39" s="53">
        <v>2.5999999999999999E-3</v>
      </c>
      <c r="AD39" s="53">
        <v>2.2700000000000001E-2</v>
      </c>
      <c r="AE39" s="53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53" t="s">
        <v>21</v>
      </c>
      <c r="C40" s="53">
        <v>1.17E-2</v>
      </c>
      <c r="D40" s="53">
        <v>1.9099999999999999E-2</v>
      </c>
      <c r="E40" s="53">
        <v>77.832635999999994</v>
      </c>
      <c r="F40" s="53" t="s">
        <v>21</v>
      </c>
      <c r="G40" s="53">
        <v>1.23E-2</v>
      </c>
      <c r="H40" s="53">
        <v>1.9699999999999999E-2</v>
      </c>
      <c r="I40" s="53">
        <v>79.912403999999995</v>
      </c>
      <c r="J40" s="53" t="s">
        <v>21</v>
      </c>
      <c r="K40" s="53">
        <v>1.2800000000000001E-2</v>
      </c>
      <c r="L40" s="53">
        <v>2.0799999999999999E-2</v>
      </c>
      <c r="M40" s="53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S40" s="64"/>
      <c r="T40" s="53" t="s">
        <v>21</v>
      </c>
      <c r="U40" s="53">
        <v>6.1000000000000004E-3</v>
      </c>
      <c r="V40" s="53">
        <v>1.7000000000000001E-2</v>
      </c>
      <c r="W40" s="53">
        <v>82.519272999999998</v>
      </c>
      <c r="X40" s="53" t="s">
        <v>21</v>
      </c>
      <c r="Y40" s="53">
        <v>6.4999999999999997E-3</v>
      </c>
      <c r="Z40" s="53">
        <v>1.6799999999999999E-2</v>
      </c>
      <c r="AA40" s="53">
        <v>82.628365000000002</v>
      </c>
      <c r="AB40" s="53" t="s">
        <v>21</v>
      </c>
      <c r="AC40" s="53">
        <v>6.8999999999999999E-3</v>
      </c>
      <c r="AD40" s="53">
        <v>1.78E-2</v>
      </c>
      <c r="AE40" s="53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53" t="s">
        <v>22</v>
      </c>
      <c r="C41" s="53">
        <v>1.2999999999999999E-2</v>
      </c>
      <c r="D41" s="53">
        <v>1.6299999999999999E-2</v>
      </c>
      <c r="E41" s="53">
        <v>540.35019599999998</v>
      </c>
      <c r="F41" s="53" t="s">
        <v>22</v>
      </c>
      <c r="G41" s="53">
        <v>1.41E-2</v>
      </c>
      <c r="H41" s="53">
        <v>1.72E-2</v>
      </c>
      <c r="I41" s="53">
        <v>548.45995600000003</v>
      </c>
      <c r="J41" s="53" t="s">
        <v>22</v>
      </c>
      <c r="K41" s="53">
        <v>1.4800000000000001E-2</v>
      </c>
      <c r="L41" s="53">
        <v>1.8499999999999999E-2</v>
      </c>
      <c r="M41" s="53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S41" s="64"/>
      <c r="T41" s="53" t="s">
        <v>22</v>
      </c>
      <c r="U41" s="53">
        <v>7.4999999999999997E-3</v>
      </c>
      <c r="V41" s="53">
        <v>1.32E-2</v>
      </c>
      <c r="W41" s="53">
        <v>491.26918599999999</v>
      </c>
      <c r="X41" s="53" t="s">
        <v>22</v>
      </c>
      <c r="Y41" s="53">
        <v>8.3999999999999995E-3</v>
      </c>
      <c r="Z41" s="53">
        <v>1.3899999999999999E-2</v>
      </c>
      <c r="AA41" s="53">
        <v>673.61850000000004</v>
      </c>
      <c r="AB41" s="53" t="s">
        <v>22</v>
      </c>
      <c r="AC41" s="53">
        <v>8.8000000000000005E-3</v>
      </c>
      <c r="AD41" s="53">
        <v>1.47E-2</v>
      </c>
      <c r="AE41" s="53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"/>
      <c r="AG42" s="4"/>
      <c r="AH42" s="4"/>
      <c r="AI42" s="4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"/>
      <c r="AG43" s="4"/>
      <c r="AH43" s="4"/>
      <c r="AI43" s="4"/>
    </row>
    <row r="44" spans="1:35" x14ac:dyDescent="0.25">
      <c r="A44" s="65" t="s">
        <v>24</v>
      </c>
      <c r="B44" s="74" t="s">
        <v>130</v>
      </c>
      <c r="C44" s="74"/>
      <c r="D44" s="74"/>
      <c r="E44" s="74"/>
      <c r="F44" s="74" t="s">
        <v>131</v>
      </c>
      <c r="G44" s="74"/>
      <c r="H44" s="74"/>
      <c r="I44" s="74"/>
      <c r="J44" s="74" t="s">
        <v>132</v>
      </c>
      <c r="K44" s="74"/>
      <c r="L44" s="74"/>
      <c r="M44" s="74"/>
      <c r="N44" s="73" t="s">
        <v>133</v>
      </c>
      <c r="O44" s="73"/>
      <c r="P44" s="73"/>
      <c r="Q44" s="73"/>
      <c r="S44" s="65" t="s">
        <v>24</v>
      </c>
      <c r="T44" s="74" t="s">
        <v>130</v>
      </c>
      <c r="U44" s="74"/>
      <c r="V44" s="74"/>
      <c r="W44" s="74"/>
      <c r="X44" s="74" t="s">
        <v>131</v>
      </c>
      <c r="Y44" s="74"/>
      <c r="Z44" s="74"/>
      <c r="AA44" s="74"/>
      <c r="AB44" s="74" t="s">
        <v>132</v>
      </c>
      <c r="AC44" s="74"/>
      <c r="AD44" s="74"/>
      <c r="AE44" s="74"/>
      <c r="AF44" s="73" t="s">
        <v>133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0</v>
      </c>
      <c r="C46" s="39"/>
      <c r="D46" s="39"/>
      <c r="E46" s="38">
        <v>8.1952540000000003</v>
      </c>
      <c r="F46" s="39">
        <v>0</v>
      </c>
      <c r="G46" s="39"/>
      <c r="H46" s="39"/>
      <c r="I46" s="38">
        <v>8.2782940000000007</v>
      </c>
      <c r="J46" s="39">
        <v>0</v>
      </c>
      <c r="K46" s="39"/>
      <c r="L46" s="39"/>
      <c r="M46" s="38">
        <v>8.2678729999999998</v>
      </c>
      <c r="N46" s="33">
        <v>0</v>
      </c>
      <c r="O46" s="33"/>
      <c r="P46" s="33"/>
      <c r="Q46" s="32">
        <v>8.0372439999999994</v>
      </c>
      <c r="S46" s="65"/>
      <c r="T46" s="41">
        <v>4.0999999999999997E-6</v>
      </c>
      <c r="U46" s="39"/>
      <c r="V46" s="39"/>
      <c r="W46" s="38">
        <v>8.1897749999999991</v>
      </c>
      <c r="X46" s="41">
        <v>3.4000000000000001E-6</v>
      </c>
      <c r="Y46" s="39"/>
      <c r="Z46" s="39"/>
      <c r="AA46" s="38">
        <v>8.2971310000000003</v>
      </c>
      <c r="AB46" s="41">
        <v>3.9999999999999998E-6</v>
      </c>
      <c r="AC46" s="39"/>
      <c r="AD46" s="39"/>
      <c r="AE46" s="38">
        <v>8.286187</v>
      </c>
      <c r="AF46" s="35">
        <v>4.5000000000000001E-6</v>
      </c>
      <c r="AG46" s="33"/>
      <c r="AH46" s="33"/>
      <c r="AI46" s="32">
        <v>8.0502129999999994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"/>
      <c r="O47" s="4"/>
      <c r="P47" s="4"/>
      <c r="Q47" s="4"/>
      <c r="AF47" s="4"/>
      <c r="AG47" s="4"/>
      <c r="AH47" s="4"/>
      <c r="AI47" s="4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"/>
      <c r="O48" s="4"/>
      <c r="P48" s="4"/>
      <c r="Q48" s="4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130</v>
      </c>
      <c r="C50" s="74"/>
      <c r="D50" s="74"/>
      <c r="E50" s="74"/>
      <c r="F50" s="74" t="s">
        <v>131</v>
      </c>
      <c r="G50" s="74"/>
      <c r="H50" s="74"/>
      <c r="I50" s="74"/>
      <c r="J50" s="74" t="s">
        <v>132</v>
      </c>
      <c r="K50" s="74"/>
      <c r="L50" s="74"/>
      <c r="M50" s="74"/>
      <c r="N50" s="73" t="s">
        <v>133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1.108203</v>
      </c>
      <c r="F52" s="36" t="s">
        <v>20</v>
      </c>
      <c r="G52" s="38">
        <v>0</v>
      </c>
      <c r="H52" s="38">
        <v>2.5999999999999999E-3</v>
      </c>
      <c r="I52" s="38">
        <v>1.076859</v>
      </c>
      <c r="J52" s="36" t="s">
        <v>20</v>
      </c>
      <c r="K52" s="38">
        <v>0</v>
      </c>
      <c r="L52" s="38">
        <v>2.5999999999999999E-3</v>
      </c>
      <c r="M52" s="38">
        <v>1.1285609999999999</v>
      </c>
      <c r="N52" s="32" t="s">
        <v>20</v>
      </c>
      <c r="O52" s="32">
        <v>0</v>
      </c>
      <c r="P52" s="32">
        <v>2.5999999999999999E-3</v>
      </c>
      <c r="Q52" s="32">
        <v>1.1672959999999999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2.05531</v>
      </c>
      <c r="F53" s="36" t="s">
        <v>21</v>
      </c>
      <c r="G53" s="38">
        <v>0</v>
      </c>
      <c r="H53" s="38">
        <v>1.2999999999999999E-3</v>
      </c>
      <c r="I53" s="38">
        <v>2.0355129999999999</v>
      </c>
      <c r="J53" s="36" t="s">
        <v>21</v>
      </c>
      <c r="K53" s="38">
        <v>0</v>
      </c>
      <c r="L53" s="38">
        <v>1.2999999999999999E-3</v>
      </c>
      <c r="M53" s="38">
        <v>1.9890540000000001</v>
      </c>
      <c r="N53" s="32" t="s">
        <v>21</v>
      </c>
      <c r="O53" s="32">
        <v>0</v>
      </c>
      <c r="P53" s="32">
        <v>1.2999999999999999E-3</v>
      </c>
      <c r="Q53" s="32">
        <v>1.9393910000000001</v>
      </c>
    </row>
    <row r="54" spans="1:17" x14ac:dyDescent="0.25">
      <c r="A54" s="63"/>
      <c r="B54" s="36" t="s">
        <v>22</v>
      </c>
      <c r="C54" s="38">
        <v>0</v>
      </c>
      <c r="D54" s="38">
        <v>7.5770000000000004E-4</v>
      </c>
      <c r="E54" s="38">
        <v>8.5502509999999994</v>
      </c>
      <c r="F54" s="36" t="s">
        <v>22</v>
      </c>
      <c r="G54" s="38">
        <v>0</v>
      </c>
      <c r="H54" s="38">
        <v>7.7899999999999996E-4</v>
      </c>
      <c r="I54" s="38">
        <v>8.4204310000000007</v>
      </c>
      <c r="J54" s="36" t="s">
        <v>22</v>
      </c>
      <c r="K54" s="38">
        <v>0</v>
      </c>
      <c r="L54" s="38">
        <v>8.0119999999999996E-4</v>
      </c>
      <c r="M54" s="38">
        <v>8.4161509999999993</v>
      </c>
      <c r="N54" s="32" t="s">
        <v>22</v>
      </c>
      <c r="O54" s="32">
        <v>0</v>
      </c>
      <c r="P54" s="32">
        <v>8.2450000000000004E-4</v>
      </c>
      <c r="Q54" s="32">
        <v>7.8545780000000001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"/>
      <c r="O55" s="4"/>
      <c r="P55" s="4"/>
      <c r="Q55" s="4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"/>
      <c r="O56" s="4"/>
      <c r="P56" s="4"/>
      <c r="Q56" s="4"/>
    </row>
    <row r="57" spans="1:17" x14ac:dyDescent="0.25">
      <c r="A57" s="64" t="s">
        <v>23</v>
      </c>
      <c r="B57" s="83" t="s">
        <v>130</v>
      </c>
      <c r="C57" s="83"/>
      <c r="D57" s="83"/>
      <c r="E57" s="83"/>
      <c r="F57" s="83" t="s">
        <v>131</v>
      </c>
      <c r="G57" s="83"/>
      <c r="H57" s="83"/>
      <c r="I57" s="83"/>
      <c r="J57" s="83" t="s">
        <v>132</v>
      </c>
      <c r="K57" s="83"/>
      <c r="L57" s="83"/>
      <c r="M57" s="83"/>
      <c r="N57" s="72" t="s">
        <v>133</v>
      </c>
      <c r="O57" s="72"/>
      <c r="P57" s="72"/>
      <c r="Q57" s="72"/>
    </row>
    <row r="58" spans="1:17" x14ac:dyDescent="0.25">
      <c r="A58" s="64"/>
      <c r="B58" s="53"/>
      <c r="C58" s="53" t="s">
        <v>17</v>
      </c>
      <c r="D58" s="53" t="s">
        <v>18</v>
      </c>
      <c r="E58" s="53" t="s">
        <v>19</v>
      </c>
      <c r="F58" s="53"/>
      <c r="G58" s="53" t="s">
        <v>17</v>
      </c>
      <c r="H58" s="53" t="s">
        <v>18</v>
      </c>
      <c r="I58" s="53" t="s">
        <v>19</v>
      </c>
      <c r="J58" s="53"/>
      <c r="K58" s="53" t="s">
        <v>17</v>
      </c>
      <c r="L58" s="53" t="s">
        <v>18</v>
      </c>
      <c r="M58" s="53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53" t="s">
        <v>20</v>
      </c>
      <c r="C59" s="53">
        <v>1.2999999999999999E-3</v>
      </c>
      <c r="D59" s="53">
        <v>2.0199999999999999E-2</v>
      </c>
      <c r="E59" s="53">
        <v>28.641818000000001</v>
      </c>
      <c r="F59" s="53" t="s">
        <v>20</v>
      </c>
      <c r="G59" s="53">
        <v>2.5999999999999999E-3</v>
      </c>
      <c r="H59" s="53">
        <v>2.1499999999999998E-2</v>
      </c>
      <c r="I59" s="53">
        <v>28.722397000000001</v>
      </c>
      <c r="J59" s="53" t="s">
        <v>20</v>
      </c>
      <c r="K59" s="53">
        <v>2.5999999999999999E-3</v>
      </c>
      <c r="L59" s="53">
        <v>2.2700000000000001E-2</v>
      </c>
      <c r="M59" s="53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53" t="s">
        <v>21</v>
      </c>
      <c r="C60" s="53">
        <v>2.7000000000000001E-3</v>
      </c>
      <c r="D60" s="53">
        <v>1.15E-2</v>
      </c>
      <c r="E60" s="53">
        <v>77.611051000000003</v>
      </c>
      <c r="F60" s="53" t="s">
        <v>21</v>
      </c>
      <c r="G60" s="53">
        <v>3.2000000000000002E-3</v>
      </c>
      <c r="H60" s="53">
        <v>9.4000000000000004E-3</v>
      </c>
      <c r="I60" s="53">
        <v>78.046137000000002</v>
      </c>
      <c r="J60" s="53" t="s">
        <v>21</v>
      </c>
      <c r="K60" s="53">
        <v>3.8999999999999998E-3</v>
      </c>
      <c r="L60" s="53">
        <v>1.0200000000000001E-2</v>
      </c>
      <c r="M60" s="53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53" t="s">
        <v>22</v>
      </c>
      <c r="C61" s="53">
        <v>3.5999999999999999E-3</v>
      </c>
      <c r="D61" s="53">
        <v>8.2000000000000007E-3</v>
      </c>
      <c r="E61" s="53">
        <v>366.09894000000003</v>
      </c>
      <c r="F61" s="53" t="s">
        <v>22</v>
      </c>
      <c r="G61" s="53">
        <v>4.4000000000000003E-3</v>
      </c>
      <c r="H61" s="53">
        <v>8.0999999999999996E-3</v>
      </c>
      <c r="I61" s="53">
        <v>460.01891599999999</v>
      </c>
      <c r="J61" s="53" t="s">
        <v>22</v>
      </c>
      <c r="K61" s="53">
        <v>4.7000000000000002E-3</v>
      </c>
      <c r="L61" s="53">
        <v>7.7000000000000002E-3</v>
      </c>
      <c r="M61" s="53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"/>
      <c r="O62" s="4"/>
      <c r="P62" s="4"/>
      <c r="Q62" s="4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"/>
      <c r="O63" s="4"/>
      <c r="P63" s="4"/>
      <c r="Q63" s="4"/>
    </row>
    <row r="64" spans="1:17" x14ac:dyDescent="0.25">
      <c r="A64" s="65" t="s">
        <v>24</v>
      </c>
      <c r="B64" s="74" t="s">
        <v>130</v>
      </c>
      <c r="C64" s="74"/>
      <c r="D64" s="74"/>
      <c r="E64" s="74"/>
      <c r="F64" s="74" t="s">
        <v>131</v>
      </c>
      <c r="G64" s="74"/>
      <c r="H64" s="74"/>
      <c r="I64" s="74"/>
      <c r="J64" s="74" t="s">
        <v>132</v>
      </c>
      <c r="K64" s="74"/>
      <c r="L64" s="74"/>
      <c r="M64" s="74"/>
      <c r="N64" s="73" t="s">
        <v>133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1.6330000000000001E-4</v>
      </c>
      <c r="C66" s="39"/>
      <c r="D66" s="39"/>
      <c r="E66" s="38">
        <v>8.2649030000000003</v>
      </c>
      <c r="F66" s="41"/>
      <c r="G66" s="41">
        <v>1.6880000000000001E-4</v>
      </c>
      <c r="H66" s="39"/>
      <c r="I66" s="38">
        <v>8.1933170000000004</v>
      </c>
      <c r="J66" s="41">
        <v>1.761E-4</v>
      </c>
      <c r="K66" s="39"/>
      <c r="L66" s="39"/>
      <c r="M66" s="38">
        <v>8.1171439999999997</v>
      </c>
      <c r="N66" s="35">
        <v>1.7650000000000001E-4</v>
      </c>
      <c r="O66" s="33"/>
      <c r="P66" s="33"/>
      <c r="Q66" s="32">
        <v>7.9120429999999997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2.109216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16.602818999999997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5.3563910000000003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1.9329499999999996E-7</v>
      </c>
      <c r="H75">
        <f t="shared" si="2"/>
        <v>29.137531000000003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1.9439000000000001E-7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1.9658E-7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1.9876999999999997E-7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3.1212390000000001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24.785068000000003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8.0241419999999994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1.9439475000000001E-7</v>
      </c>
      <c r="H88">
        <f t="shared" si="20"/>
        <v>43.823802999999998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1.96599E-7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2.01036E-7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2.0551099999999999E-7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4.1741239999999999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33.927411999999997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10.547539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1.9549918749999996E-7</v>
      </c>
      <c r="H101">
        <f t="shared" si="38"/>
        <v>57.957996000000001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1.988265E-7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2.05564E-7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2.1240950000000002E-7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2.105791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16.486302000000002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5.2328380000000001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4.8987999999999996E-6</v>
      </c>
      <c r="H114">
        <f t="shared" si="56"/>
        <v>28.142682000000001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4.9175999999999993E-6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4.9552000000000004E-6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4.9927999999999999E-6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3.2431019999999999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24.874613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7.8656830000000006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4.9178475000000005E-6</v>
      </c>
      <c r="H127">
        <f t="shared" si="74"/>
        <v>41.921816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4.9561900000000011E-6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5.0343599999999993E-6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5.1145100000000006E-6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4.3526600000000002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32.245401999999999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10.311271999999999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4.9369643749999995E-6</v>
      </c>
      <c r="H140">
        <f t="shared" si="92"/>
        <v>55.054188000000003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4.9943449999999995E-6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5.1060799999999996E-6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5.2066549999999999E-6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2.109877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16.473548000000001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4.8772120000000001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3.5747999999999997E-5</v>
      </c>
      <c r="H153">
        <f t="shared" si="110"/>
        <v>25.566077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3.5846000000000002E-5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3.6042000000000005E-5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3.6238000000000001E-5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3.2165569999999999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24.741421000000003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7.3460249999999991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3.5846250000000006E-5</v>
      </c>
      <c r="H166">
        <f t="shared" si="128"/>
        <v>38.409511999999999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3.6043E-5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3.6437999999999999E-5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3.6835000000000002E-5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4.3205730000000004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32.778664999999997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9.718629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3.5944633749999995E-5</v>
      </c>
      <c r="H179">
        <f t="shared" si="146"/>
        <v>50.692564000000004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3.6240069999999997E-5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3.6830559999999997E-5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3.7415890000000001E-5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2.128746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4.0649999999999992E-6</v>
      </c>
      <c r="M190">
        <f>AA46+W46</f>
        <v>16.486905999999998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4.0299999999999995E-6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4.5891690000000001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1.6843499999999998E-4</v>
      </c>
      <c r="H192">
        <f t="shared" si="164"/>
        <v>22.170679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1.6877E-4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3.9600000000000002E-6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3.89E-6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1.6944E-4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1.7010999999999998E-4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3.134493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4.0332500000000007E-6</v>
      </c>
      <c r="M203">
        <f>AE46+AA46+W46</f>
        <v>24.773092999999996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3.9729999999999999E-6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6.9121950000000005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1.6877075000000001E-4</v>
      </c>
      <c r="H205">
        <f t="shared" si="182"/>
        <v>33.206254000000001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1.6944300000000002E-4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3.8719999999999995E-6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3.7970000000000002E-6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1.7079199999999999E-4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1.7214699999999999E-4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4.2491919999999999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4.0045749999999997E-6</v>
      </c>
      <c r="M216">
        <f>AI46+AE46+AA46+W46</f>
        <v>32.823305999999995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3.9275999999999995E-6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9.0589379999999995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1.6910726249999997E-4</v>
      </c>
      <c r="H218">
        <f t="shared" si="199"/>
        <v>43.489846999999997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1.7011909999999997E-4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3.8247999999999994E-6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3.7832000000000005E-6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1.7215679999999997E-4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1.7421370000000002E-4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2.1850620000000003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1.6357500000000001E-4</v>
      </c>
      <c r="M229">
        <f>I66+E66</f>
        <v>16.458220000000001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1.6385E-4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4.0908230000000003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7.58765E-4</v>
      </c>
      <c r="H231">
        <f t="shared" si="217"/>
        <v>16.970682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7.5983000000000008E-4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1.6440000000000001E-4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1.6495E-4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7.6196000000000011E-4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7.6408999999999993E-4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3.3136230000000002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1.6385450000000001E-4</v>
      </c>
      <c r="M242">
        <f>M66+I66+E66</f>
        <v>24.575364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1.6441800000000002E-4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6.0798769999999998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7.5983225000000008E-4</v>
      </c>
      <c r="H244">
        <f t="shared" si="235"/>
        <v>25.386832999999999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7.6196900000000004E-4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1.6557200000000001E-4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1.6676200000000004E-4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7.662560000000001E-4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7.7056100000000012E-4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4.4809190000000001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1.641374125E-4</v>
      </c>
      <c r="M255">
        <f>Q66+M66+I66+E66</f>
        <v>32.487407000000005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1.6499530000000002E-4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8.0192680000000003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7.6090177499999986E-4</v>
      </c>
      <c r="H257">
        <f t="shared" si="253"/>
        <v>33.241410999999999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7.6411719999999999E-4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1.6674639999999998E-4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1.6850110000000003E-4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7.705895999999999E-4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7.7711839999999996E-4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263"/>
  <sheetViews>
    <sheetView topLeftCell="A12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0.6640625" customWidth="1"/>
    <col min="23" max="23" width="13.33203125" customWidth="1"/>
    <col min="24" max="24" width="10.6640625"/>
    <col min="25" max="25" width="9.6640625"/>
    <col min="26" max="26" width="12.5546875" customWidth="1"/>
    <col min="27" max="27" width="13.44140625" customWidth="1"/>
    <col min="28" max="28" width="9.6640625"/>
    <col min="29" max="29" width="16.77734375" customWidth="1"/>
    <col min="30" max="30" width="11.6640625" customWidth="1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134</v>
      </c>
      <c r="C9" s="70"/>
      <c r="D9" s="70"/>
      <c r="E9" s="70"/>
      <c r="F9" s="70" t="s">
        <v>135</v>
      </c>
      <c r="G9" s="70"/>
      <c r="H9" s="70"/>
      <c r="I9" s="70"/>
      <c r="J9" s="70" t="s">
        <v>136</v>
      </c>
      <c r="K9" s="70"/>
      <c r="L9" s="70"/>
      <c r="M9" s="70"/>
      <c r="N9" s="73" t="s">
        <v>137</v>
      </c>
      <c r="O9" s="73"/>
      <c r="P9" s="73"/>
      <c r="Q9" s="73"/>
      <c r="S9" s="63" t="s">
        <v>12</v>
      </c>
      <c r="T9" s="70" t="s">
        <v>134</v>
      </c>
      <c r="U9" s="70"/>
      <c r="V9" s="70"/>
      <c r="W9" s="70"/>
      <c r="X9" s="70" t="s">
        <v>135</v>
      </c>
      <c r="Y9" s="70"/>
      <c r="Z9" s="70"/>
      <c r="AA9" s="70"/>
      <c r="AB9" s="70" t="s">
        <v>136</v>
      </c>
      <c r="AC9" s="70"/>
      <c r="AD9" s="70"/>
      <c r="AE9" s="70"/>
      <c r="AF9" s="73" t="s">
        <v>137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2.8528690000000001</v>
      </c>
      <c r="F11" t="s">
        <v>20</v>
      </c>
      <c r="G11">
        <v>0</v>
      </c>
      <c r="H11">
        <v>2.5999999999999999E-3</v>
      </c>
      <c r="I11">
        <v>1.081561</v>
      </c>
      <c r="J11" t="s">
        <v>20</v>
      </c>
      <c r="K11">
        <v>0</v>
      </c>
      <c r="L11">
        <v>2.5999999999999999E-3</v>
      </c>
      <c r="M11">
        <v>1.0669580000000001</v>
      </c>
      <c r="N11" s="32" t="s">
        <v>20</v>
      </c>
      <c r="O11" s="32">
        <v>0</v>
      </c>
      <c r="P11" s="32">
        <v>2.5999999999999999E-3</v>
      </c>
      <c r="Q11" s="32">
        <v>1.1482079999999999</v>
      </c>
      <c r="S11" s="63"/>
      <c r="T11" t="s">
        <v>20</v>
      </c>
      <c r="U11">
        <v>0</v>
      </c>
      <c r="V11">
        <v>2.5999999999999999E-3</v>
      </c>
      <c r="W11">
        <v>1.0833649999999999</v>
      </c>
      <c r="X11" t="s">
        <v>20</v>
      </c>
      <c r="Y11">
        <v>0</v>
      </c>
      <c r="Z11">
        <v>2.5999999999999999E-3</v>
      </c>
      <c r="AA11">
        <v>1.1829339999999999</v>
      </c>
      <c r="AB11" t="s">
        <v>20</v>
      </c>
      <c r="AC11">
        <v>0</v>
      </c>
      <c r="AD11">
        <v>2.5999999999999999E-3</v>
      </c>
      <c r="AE11">
        <v>1.210278</v>
      </c>
      <c r="AF11" s="32" t="s">
        <v>20</v>
      </c>
      <c r="AG11" s="32">
        <v>0</v>
      </c>
      <c r="AH11" s="32">
        <v>2.5999999999999999E-3</v>
      </c>
      <c r="AI11" s="32">
        <v>1.1239600000000001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3.3798360000000001</v>
      </c>
      <c r="F12" t="s">
        <v>21</v>
      </c>
      <c r="G12">
        <v>0</v>
      </c>
      <c r="H12">
        <v>1.579E-5</v>
      </c>
      <c r="I12">
        <v>3.1137459999999999</v>
      </c>
      <c r="J12" t="s">
        <v>21</v>
      </c>
      <c r="K12">
        <v>0</v>
      </c>
      <c r="L12">
        <v>1.579E-5</v>
      </c>
      <c r="M12">
        <v>3.2040009999999999</v>
      </c>
      <c r="N12" s="32" t="s">
        <v>21</v>
      </c>
      <c r="O12" s="32">
        <v>0</v>
      </c>
      <c r="P12" s="32">
        <v>1.579E-5</v>
      </c>
      <c r="Q12" s="32">
        <v>3.1602299999999999</v>
      </c>
      <c r="S12" s="63"/>
      <c r="T12" t="s">
        <v>21</v>
      </c>
      <c r="U12">
        <v>0</v>
      </c>
      <c r="V12">
        <v>6.4850000000000004E-5</v>
      </c>
      <c r="W12">
        <v>2.9792209999999999</v>
      </c>
      <c r="X12" t="s">
        <v>21</v>
      </c>
      <c r="Y12">
        <v>0</v>
      </c>
      <c r="Z12">
        <v>6.4850000000000004E-5</v>
      </c>
      <c r="AA12">
        <v>3.0216729999999998</v>
      </c>
      <c r="AB12" t="s">
        <v>21</v>
      </c>
      <c r="AC12">
        <v>0</v>
      </c>
      <c r="AD12">
        <v>6.4850000000000004E-5</v>
      </c>
      <c r="AE12">
        <v>3.1083440000000002</v>
      </c>
      <c r="AF12" s="32" t="s">
        <v>21</v>
      </c>
      <c r="AG12" s="32">
        <v>0</v>
      </c>
      <c r="AH12" s="32">
        <v>6.4850000000000004E-5</v>
      </c>
      <c r="AI12" s="32">
        <v>2.7799170000000002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19.294993000000002</v>
      </c>
      <c r="F13" t="s">
        <v>22</v>
      </c>
      <c r="G13">
        <v>0</v>
      </c>
      <c r="H13">
        <v>2.1339999999999999E-7</v>
      </c>
      <c r="I13">
        <v>18.903592</v>
      </c>
      <c r="J13" t="s">
        <v>22</v>
      </c>
      <c r="K13">
        <v>0</v>
      </c>
      <c r="L13">
        <v>2.3629999999999999E-7</v>
      </c>
      <c r="M13">
        <v>19.303564000000001</v>
      </c>
      <c r="N13" s="32" t="s">
        <v>22</v>
      </c>
      <c r="O13" s="32">
        <v>0</v>
      </c>
      <c r="P13" s="32">
        <v>2.6059999999999999E-7</v>
      </c>
      <c r="Q13" s="32">
        <v>18.636616</v>
      </c>
      <c r="S13" s="63"/>
      <c r="T13" t="s">
        <v>22</v>
      </c>
      <c r="U13">
        <v>0</v>
      </c>
      <c r="V13">
        <v>4.8799999999999999E-6</v>
      </c>
      <c r="W13">
        <v>18.346367999999998</v>
      </c>
      <c r="X13" t="s">
        <v>22</v>
      </c>
      <c r="Y13">
        <v>0</v>
      </c>
      <c r="Z13">
        <v>5.2440000000000001E-6</v>
      </c>
      <c r="AA13">
        <v>17.832417</v>
      </c>
      <c r="AB13" t="s">
        <v>22</v>
      </c>
      <c r="AC13">
        <v>0</v>
      </c>
      <c r="AD13">
        <v>5.6280000000000002E-6</v>
      </c>
      <c r="AE13">
        <v>17.978469</v>
      </c>
      <c r="AF13" s="32" t="s">
        <v>22</v>
      </c>
      <c r="AG13" s="32">
        <v>0</v>
      </c>
      <c r="AH13" s="32">
        <v>4.8799999999999999E-6</v>
      </c>
      <c r="AI13" s="32">
        <v>17.542804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134</v>
      </c>
      <c r="C16" s="72"/>
      <c r="D16" s="72"/>
      <c r="E16" s="72"/>
      <c r="F16" s="72" t="s">
        <v>135</v>
      </c>
      <c r="G16" s="72"/>
      <c r="H16" s="72"/>
      <c r="I16" s="72"/>
      <c r="J16" s="72" t="s">
        <v>136</v>
      </c>
      <c r="K16" s="72"/>
      <c r="L16" s="72"/>
      <c r="M16" s="72"/>
      <c r="N16" s="72" t="s">
        <v>137</v>
      </c>
      <c r="O16" s="72"/>
      <c r="P16" s="72"/>
      <c r="Q16" s="72"/>
      <c r="R16" s="4"/>
      <c r="S16" s="82" t="s">
        <v>23</v>
      </c>
      <c r="T16" s="72" t="s">
        <v>134</v>
      </c>
      <c r="U16" s="72"/>
      <c r="V16" s="72"/>
      <c r="W16" s="72"/>
      <c r="X16" s="72" t="s">
        <v>135</v>
      </c>
      <c r="Y16" s="72"/>
      <c r="Z16" s="72"/>
      <c r="AA16" s="72"/>
      <c r="AB16" s="72" t="s">
        <v>136</v>
      </c>
      <c r="AC16" s="72"/>
      <c r="AD16" s="72"/>
      <c r="AE16" s="72"/>
      <c r="AF16" s="72" t="s">
        <v>137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134</v>
      </c>
      <c r="C23" s="70"/>
      <c r="D23" s="70"/>
      <c r="E23" s="70"/>
      <c r="F23" s="70" t="s">
        <v>135</v>
      </c>
      <c r="G23" s="70"/>
      <c r="H23" s="70"/>
      <c r="I23" s="70"/>
      <c r="J23" s="70" t="s">
        <v>136</v>
      </c>
      <c r="K23" s="70"/>
      <c r="L23" s="70"/>
      <c r="M23" s="70"/>
      <c r="N23" s="73" t="s">
        <v>137</v>
      </c>
      <c r="O23" s="73"/>
      <c r="P23" s="73"/>
      <c r="Q23" s="73"/>
      <c r="S23" s="65" t="s">
        <v>24</v>
      </c>
      <c r="T23" s="70" t="s">
        <v>134</v>
      </c>
      <c r="U23" s="70"/>
      <c r="V23" s="70"/>
      <c r="W23" s="70"/>
      <c r="X23" s="70" t="s">
        <v>135</v>
      </c>
      <c r="Y23" s="70"/>
      <c r="Z23" s="70"/>
      <c r="AA23" s="70"/>
      <c r="AB23" s="70" t="s">
        <v>136</v>
      </c>
      <c r="AC23" s="70"/>
      <c r="AD23" s="70"/>
      <c r="AE23" s="70"/>
      <c r="AF23" s="73" t="s">
        <v>137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12.727847000000001</v>
      </c>
      <c r="F25">
        <v>0</v>
      </c>
      <c r="G25" s="5"/>
      <c r="H25" s="5"/>
      <c r="I25">
        <v>8.5480680000000007</v>
      </c>
      <c r="J25">
        <v>0</v>
      </c>
      <c r="K25" s="5"/>
      <c r="L25" s="5"/>
      <c r="M25" s="17">
        <v>8.0945889999999991</v>
      </c>
      <c r="N25" s="33">
        <v>0</v>
      </c>
      <c r="O25" s="33"/>
      <c r="P25" s="33"/>
      <c r="Q25" s="32">
        <v>15.409048</v>
      </c>
      <c r="S25" s="65"/>
      <c r="T25" s="5">
        <v>0</v>
      </c>
      <c r="U25" s="5"/>
      <c r="V25" s="5"/>
      <c r="W25">
        <v>8.6364239999999999</v>
      </c>
      <c r="X25" s="5">
        <v>0</v>
      </c>
      <c r="Y25" s="5"/>
      <c r="Z25" s="5"/>
      <c r="AA25">
        <v>8.0973299999999995</v>
      </c>
      <c r="AB25" s="5">
        <v>0</v>
      </c>
      <c r="AC25" s="5"/>
      <c r="AD25" s="5"/>
      <c r="AE25">
        <v>8.1471260000000001</v>
      </c>
      <c r="AF25" s="33">
        <v>0</v>
      </c>
      <c r="AG25" s="33"/>
      <c r="AH25" s="33"/>
      <c r="AI25" s="32">
        <v>9.0578050000000001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134</v>
      </c>
      <c r="C30" s="70"/>
      <c r="D30" s="70"/>
      <c r="E30" s="70"/>
      <c r="F30" s="70" t="s">
        <v>135</v>
      </c>
      <c r="G30" s="70"/>
      <c r="H30" s="70"/>
      <c r="I30" s="70"/>
      <c r="J30" s="70" t="s">
        <v>136</v>
      </c>
      <c r="K30" s="70"/>
      <c r="L30" s="70"/>
      <c r="M30" s="70"/>
      <c r="N30" s="73" t="s">
        <v>137</v>
      </c>
      <c r="O30" s="73"/>
      <c r="P30" s="73"/>
      <c r="Q30" s="73"/>
      <c r="S30" s="63" t="s">
        <v>12</v>
      </c>
      <c r="T30" s="70" t="s">
        <v>134</v>
      </c>
      <c r="U30" s="70"/>
      <c r="V30" s="70"/>
      <c r="W30" s="70"/>
      <c r="X30" s="70" t="s">
        <v>135</v>
      </c>
      <c r="Y30" s="70"/>
      <c r="Z30" s="70"/>
      <c r="AA30" s="70"/>
      <c r="AB30" s="70" t="s">
        <v>136</v>
      </c>
      <c r="AC30" s="70"/>
      <c r="AD30" s="70"/>
      <c r="AE30" s="70"/>
      <c r="AF30" s="73" t="s">
        <v>137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1.347448</v>
      </c>
      <c r="F32" t="s">
        <v>20</v>
      </c>
      <c r="G32">
        <v>0</v>
      </c>
      <c r="H32">
        <v>2.5999999999999999E-3</v>
      </c>
      <c r="I32">
        <v>1.1942600000000001</v>
      </c>
      <c r="J32" t="s">
        <v>20</v>
      </c>
      <c r="K32">
        <v>0</v>
      </c>
      <c r="L32">
        <v>2.5999999999999999E-3</v>
      </c>
      <c r="M32">
        <v>1.168981</v>
      </c>
      <c r="N32" s="32" t="s">
        <v>20</v>
      </c>
      <c r="O32" s="32">
        <v>0</v>
      </c>
      <c r="P32" s="32">
        <v>2.5999999999999999E-3</v>
      </c>
      <c r="Q32" s="32">
        <v>1.2538069999999999</v>
      </c>
      <c r="S32" s="63"/>
      <c r="T32" t="s">
        <v>20</v>
      </c>
      <c r="U32">
        <v>0</v>
      </c>
      <c r="V32">
        <v>2.5999999999999999E-3</v>
      </c>
      <c r="W32">
        <v>1.0443020000000001</v>
      </c>
      <c r="X32" t="s">
        <v>20</v>
      </c>
      <c r="Y32">
        <v>0</v>
      </c>
      <c r="Z32">
        <v>2.5999999999999999E-3</v>
      </c>
      <c r="AA32">
        <v>1.066554</v>
      </c>
      <c r="AB32" t="s">
        <v>20</v>
      </c>
      <c r="AC32">
        <v>0</v>
      </c>
      <c r="AD32">
        <v>2.5999999999999999E-3</v>
      </c>
      <c r="AE32">
        <v>1.3452059999999999</v>
      </c>
      <c r="AF32" s="32" t="s">
        <v>20</v>
      </c>
      <c r="AG32" s="32">
        <v>0</v>
      </c>
      <c r="AH32" s="32">
        <v>2.5999999999999999E-3</v>
      </c>
      <c r="AI32" s="32">
        <v>1.089925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2.8128869999999999</v>
      </c>
      <c r="F33" t="s">
        <v>21</v>
      </c>
      <c r="G33">
        <v>0</v>
      </c>
      <c r="H33">
        <v>1.964E-4</v>
      </c>
      <c r="I33">
        <v>2.933138</v>
      </c>
      <c r="J33" t="s">
        <v>21</v>
      </c>
      <c r="K33">
        <v>0</v>
      </c>
      <c r="L33">
        <v>1.964E-4</v>
      </c>
      <c r="M33">
        <v>2.85623</v>
      </c>
      <c r="N33" s="32" t="s">
        <v>21</v>
      </c>
      <c r="O33" s="32">
        <v>0</v>
      </c>
      <c r="P33" s="32">
        <v>1.964E-4</v>
      </c>
      <c r="Q33" s="32">
        <v>2.686067</v>
      </c>
      <c r="S33" s="63"/>
      <c r="T33" t="s">
        <v>21</v>
      </c>
      <c r="U33">
        <v>0</v>
      </c>
      <c r="V33">
        <v>5.0279999999999997E-4</v>
      </c>
      <c r="W33">
        <v>2.6714419999999999</v>
      </c>
      <c r="X33" t="s">
        <v>21</v>
      </c>
      <c r="Y33">
        <v>0</v>
      </c>
      <c r="Z33">
        <v>5.0279999999999997E-4</v>
      </c>
      <c r="AA33">
        <v>2.6746880000000002</v>
      </c>
      <c r="AB33" t="s">
        <v>21</v>
      </c>
      <c r="AC33">
        <v>0</v>
      </c>
      <c r="AD33">
        <v>5.0279999999999997E-4</v>
      </c>
      <c r="AE33">
        <v>2.7770540000000001</v>
      </c>
      <c r="AF33" s="32" t="s">
        <v>21</v>
      </c>
      <c r="AG33" s="32">
        <v>0</v>
      </c>
      <c r="AH33" s="32">
        <v>5.0279999999999997E-4</v>
      </c>
      <c r="AI33" s="32">
        <v>2.401904</v>
      </c>
    </row>
    <row r="34" spans="1:35" x14ac:dyDescent="0.25">
      <c r="A34" s="63"/>
      <c r="B34" t="s">
        <v>22</v>
      </c>
      <c r="C34">
        <v>0</v>
      </c>
      <c r="D34">
        <v>3.5620000000000001E-5</v>
      </c>
      <c r="E34">
        <v>17.094135000000001</v>
      </c>
      <c r="F34" t="s">
        <v>22</v>
      </c>
      <c r="G34">
        <v>0</v>
      </c>
      <c r="H34">
        <v>3.7509999999999998E-5</v>
      </c>
      <c r="I34">
        <v>16.895478000000001</v>
      </c>
      <c r="J34" t="s">
        <v>22</v>
      </c>
      <c r="K34" s="17">
        <v>0</v>
      </c>
      <c r="L34" s="18">
        <v>3.9490000000000003E-5</v>
      </c>
      <c r="M34">
        <v>15.971056000000001</v>
      </c>
      <c r="N34" s="32" t="s">
        <v>22</v>
      </c>
      <c r="O34" s="32">
        <v>0</v>
      </c>
      <c r="P34" s="32">
        <v>3.9490000000000003E-5</v>
      </c>
      <c r="Q34" s="32">
        <v>15.363716</v>
      </c>
      <c r="S34" s="63"/>
      <c r="T34" t="s">
        <v>22</v>
      </c>
      <c r="U34">
        <v>0</v>
      </c>
      <c r="V34">
        <v>1.6760000000000001E-4</v>
      </c>
      <c r="W34">
        <v>13.904391</v>
      </c>
      <c r="X34" t="s">
        <v>22</v>
      </c>
      <c r="Y34">
        <v>0</v>
      </c>
      <c r="Z34">
        <v>1.741E-4</v>
      </c>
      <c r="AA34">
        <v>13.82197</v>
      </c>
      <c r="AB34" t="s">
        <v>22</v>
      </c>
      <c r="AC34">
        <v>0</v>
      </c>
      <c r="AD34">
        <v>1.8090000000000001E-4</v>
      </c>
      <c r="AE34">
        <v>13.908181000000001</v>
      </c>
      <c r="AF34" s="32" t="s">
        <v>22</v>
      </c>
      <c r="AG34" s="32">
        <v>0</v>
      </c>
      <c r="AH34" s="32">
        <v>1.8789999999999999E-4</v>
      </c>
      <c r="AI34" s="32">
        <v>14.859332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134</v>
      </c>
      <c r="C37" s="72"/>
      <c r="D37" s="72"/>
      <c r="E37" s="72"/>
      <c r="F37" s="72" t="s">
        <v>135</v>
      </c>
      <c r="G37" s="72"/>
      <c r="H37" s="72"/>
      <c r="I37" s="72"/>
      <c r="J37" s="72" t="s">
        <v>136</v>
      </c>
      <c r="K37" s="72"/>
      <c r="L37" s="72"/>
      <c r="M37" s="72"/>
      <c r="N37" s="72" t="s">
        <v>137</v>
      </c>
      <c r="O37" s="72"/>
      <c r="P37" s="72"/>
      <c r="Q37" s="72"/>
      <c r="R37" s="4"/>
      <c r="S37" s="82" t="s">
        <v>23</v>
      </c>
      <c r="T37" s="72" t="s">
        <v>134</v>
      </c>
      <c r="U37" s="72"/>
      <c r="V37" s="72"/>
      <c r="W37" s="72"/>
      <c r="X37" s="72" t="s">
        <v>135</v>
      </c>
      <c r="Y37" s="72"/>
      <c r="Z37" s="72"/>
      <c r="AA37" s="72"/>
      <c r="AB37" s="72" t="s">
        <v>136</v>
      </c>
      <c r="AC37" s="72"/>
      <c r="AD37" s="72"/>
      <c r="AE37" s="72"/>
      <c r="AF37" s="72" t="s">
        <v>137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134</v>
      </c>
      <c r="C44" s="70"/>
      <c r="D44" s="70"/>
      <c r="E44" s="70"/>
      <c r="F44" s="70" t="s">
        <v>135</v>
      </c>
      <c r="G44" s="70"/>
      <c r="H44" s="70"/>
      <c r="I44" s="70"/>
      <c r="J44" s="70" t="s">
        <v>136</v>
      </c>
      <c r="K44" s="70"/>
      <c r="L44" s="70"/>
      <c r="M44" s="70"/>
      <c r="N44" s="73" t="s">
        <v>137</v>
      </c>
      <c r="O44" s="73"/>
      <c r="P44" s="73"/>
      <c r="Q44" s="73"/>
      <c r="S44" s="65" t="s">
        <v>24</v>
      </c>
      <c r="T44" s="70" t="s">
        <v>134</v>
      </c>
      <c r="U44" s="70"/>
      <c r="V44" s="70"/>
      <c r="W44" s="70"/>
      <c r="X44" s="70" t="s">
        <v>135</v>
      </c>
      <c r="Y44" s="70"/>
      <c r="Z44" s="70"/>
      <c r="AA44" s="70"/>
      <c r="AB44" s="70" t="s">
        <v>136</v>
      </c>
      <c r="AC44" s="70"/>
      <c r="AD44" s="70"/>
      <c r="AE44" s="70"/>
      <c r="AF44" s="73" t="s">
        <v>137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8.2160360000000008</v>
      </c>
      <c r="F46" s="5">
        <v>0</v>
      </c>
      <c r="G46" s="5"/>
      <c r="H46" s="5"/>
      <c r="I46">
        <v>8.2654080000000008</v>
      </c>
      <c r="J46" s="5">
        <v>0</v>
      </c>
      <c r="K46" s="5"/>
      <c r="L46" s="5"/>
      <c r="M46">
        <v>8.1259870000000003</v>
      </c>
      <c r="N46" s="33">
        <v>0</v>
      </c>
      <c r="O46" s="33"/>
      <c r="P46" s="33"/>
      <c r="Q46" s="32">
        <v>8.6657299999999999</v>
      </c>
      <c r="S46" s="65"/>
      <c r="T46" s="19">
        <v>4.5000000000000001E-6</v>
      </c>
      <c r="U46" s="5"/>
      <c r="V46" s="5"/>
      <c r="W46">
        <v>8.0942369999999997</v>
      </c>
      <c r="X46" s="19">
        <v>4.7999999999999998E-6</v>
      </c>
      <c r="Y46" s="5"/>
      <c r="Z46" s="5"/>
      <c r="AA46">
        <v>8.1710779999999996</v>
      </c>
      <c r="AB46" s="19">
        <v>2.7999999999999999E-6</v>
      </c>
      <c r="AC46" s="5"/>
      <c r="AD46" s="5"/>
      <c r="AE46">
        <v>8.1272339999999996</v>
      </c>
      <c r="AF46" s="35">
        <v>3.7000000000000002E-6</v>
      </c>
      <c r="AG46" s="33"/>
      <c r="AH46" s="33"/>
      <c r="AI46" s="32">
        <v>8.6364029999999996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134</v>
      </c>
      <c r="C50" s="70"/>
      <c r="D50" s="70"/>
      <c r="E50" s="70"/>
      <c r="F50" s="70" t="s">
        <v>135</v>
      </c>
      <c r="G50" s="70"/>
      <c r="H50" s="70"/>
      <c r="I50" s="70"/>
      <c r="J50" s="70" t="s">
        <v>136</v>
      </c>
      <c r="K50" s="70"/>
      <c r="L50" s="70"/>
      <c r="M50" s="70"/>
      <c r="N50" s="73" t="s">
        <v>137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1.178973</v>
      </c>
      <c r="F52" t="s">
        <v>20</v>
      </c>
      <c r="G52">
        <v>0</v>
      </c>
      <c r="H52">
        <v>2.5999999999999999E-3</v>
      </c>
      <c r="I52">
        <v>1.4078390000000001</v>
      </c>
      <c r="J52" t="s">
        <v>20</v>
      </c>
      <c r="K52">
        <v>0</v>
      </c>
      <c r="L52">
        <v>2.5999999999999999E-3</v>
      </c>
      <c r="M52">
        <v>1.3887499999999999</v>
      </c>
      <c r="N52" s="32" t="s">
        <v>20</v>
      </c>
      <c r="O52" s="32">
        <v>0</v>
      </c>
      <c r="P52" s="32">
        <v>2.5999999999999999E-3</v>
      </c>
      <c r="Q52" s="32">
        <v>1.094654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2.2570389999999998</v>
      </c>
      <c r="F53" t="s">
        <v>21</v>
      </c>
      <c r="G53">
        <v>0</v>
      </c>
      <c r="H53">
        <v>1.2999999999999999E-3</v>
      </c>
      <c r="I53">
        <v>2.2811180000000002</v>
      </c>
      <c r="J53" t="s">
        <v>21</v>
      </c>
      <c r="K53">
        <v>0</v>
      </c>
      <c r="L53">
        <v>1.2999999999999999E-3</v>
      </c>
      <c r="M53">
        <v>2.282438</v>
      </c>
      <c r="N53" s="32" t="s">
        <v>21</v>
      </c>
      <c r="O53" s="32">
        <v>0</v>
      </c>
      <c r="P53" s="32">
        <v>1.2999999999999999E-3</v>
      </c>
      <c r="Q53" s="32">
        <v>2.1058520000000001</v>
      </c>
    </row>
    <row r="54" spans="1:17" x14ac:dyDescent="0.25">
      <c r="A54" s="63"/>
      <c r="B54" t="s">
        <v>22</v>
      </c>
      <c r="C54">
        <v>0</v>
      </c>
      <c r="D54">
        <v>7.5770000000000004E-4</v>
      </c>
      <c r="E54">
        <v>10.638144</v>
      </c>
      <c r="F54" t="s">
        <v>22</v>
      </c>
      <c r="G54">
        <v>0</v>
      </c>
      <c r="H54">
        <v>7.7809999999999999E-4</v>
      </c>
      <c r="I54">
        <v>10.543177</v>
      </c>
      <c r="J54" t="s">
        <v>22</v>
      </c>
      <c r="K54">
        <v>0</v>
      </c>
      <c r="L54">
        <v>7.9940000000000002E-4</v>
      </c>
      <c r="M54">
        <v>10.606534</v>
      </c>
      <c r="N54" s="32" t="s">
        <v>22</v>
      </c>
      <c r="O54" s="32">
        <v>0</v>
      </c>
      <c r="P54" s="32">
        <v>8.2180000000000003E-4</v>
      </c>
      <c r="Q54" s="32">
        <v>10.037212999999999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134</v>
      </c>
      <c r="C57" s="72"/>
      <c r="D57" s="72"/>
      <c r="E57" s="72"/>
      <c r="F57" s="72" t="s">
        <v>135</v>
      </c>
      <c r="G57" s="72"/>
      <c r="H57" s="72"/>
      <c r="I57" s="72"/>
      <c r="J57" s="72" t="s">
        <v>136</v>
      </c>
      <c r="K57" s="72"/>
      <c r="L57" s="72"/>
      <c r="M57" s="72"/>
      <c r="N57" s="72" t="s">
        <v>137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134</v>
      </c>
      <c r="C64" s="70"/>
      <c r="D64" s="70"/>
      <c r="E64" s="70"/>
      <c r="F64" s="70" t="s">
        <v>135</v>
      </c>
      <c r="G64" s="70"/>
      <c r="H64" s="70"/>
      <c r="I64" s="70"/>
      <c r="J64" s="70" t="s">
        <v>136</v>
      </c>
      <c r="K64" s="70"/>
      <c r="L64" s="70"/>
      <c r="M64" s="70"/>
      <c r="N64" s="73" t="s">
        <v>137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1.738E-4</v>
      </c>
      <c r="C66" s="5"/>
      <c r="D66" s="5"/>
      <c r="E66">
        <v>8.1608300000000007</v>
      </c>
      <c r="F66" s="19"/>
      <c r="G66" s="19">
        <v>1.7200000000000001E-4</v>
      </c>
      <c r="H66" s="5"/>
      <c r="I66">
        <v>8.0322530000000008</v>
      </c>
      <c r="J66" s="19">
        <v>1.6699999999999999E-4</v>
      </c>
      <c r="K66" s="5"/>
      <c r="L66" s="5"/>
      <c r="M66">
        <v>8.0472909999999995</v>
      </c>
      <c r="N66" s="35">
        <v>1.774E-4</v>
      </c>
      <c r="O66" s="33"/>
      <c r="P66" s="33"/>
      <c r="Q66" s="32">
        <v>8.8397679999999994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3.9344299999999999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21.275915000000001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6.493582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1.9325999999999997E-7</v>
      </c>
      <c r="H75">
        <f t="shared" si="2"/>
        <v>38.198585000000001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1.9432000000000001E-7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1.9644E-7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1.9856E-7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5.0013880000000004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29.370504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9.6975829999999998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1.9432425000000002E-7</v>
      </c>
      <c r="H88">
        <f t="shared" si="20"/>
        <v>57.502149000000003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1.96457E-7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2.0074799999999999E-7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2.05073E-7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6.1495959999999998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44.779551999999995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12.857813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1.9539271249999994E-7</v>
      </c>
      <c r="H101">
        <f t="shared" si="38"/>
        <v>76.138765000000006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1.986107E-7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2.0512159999999998E-7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2.1173089999999999E-7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>0.05*Y11+(1-0.05)*U11</f>
        <v>0</v>
      </c>
      <c r="G112">
        <f t="shared" ref="G112:G114" si="54">0.05*Z11+(1-0.05)*V11</f>
        <v>2.5999999999999999E-3</v>
      </c>
      <c r="H112">
        <f t="shared" ref="H112:H114" si="55">AA11+W11</f>
        <v>2.2662990000000001</v>
      </c>
      <c r="I112">
        <f t="shared" ref="I112:I114" si="56">0.05*Y18+(1-0.05)*U18</f>
        <v>1.3649999999999999E-3</v>
      </c>
      <c r="J112">
        <f t="shared" ref="J112:J114" si="57">0.05*Z18+(1-0.05)*V18</f>
        <v>2.0264999999999998E-2</v>
      </c>
      <c r="K112">
        <f t="shared" ref="K112:K114" si="58">AA18+W18</f>
        <v>61.463003</v>
      </c>
      <c r="L112">
        <f>0.05*X25+(1-0.05)*T25</f>
        <v>0</v>
      </c>
      <c r="M112">
        <f>AA25+W25</f>
        <v>16.733753999999998</v>
      </c>
      <c r="P112" s="62" t="s">
        <v>37</v>
      </c>
      <c r="Q112" t="s">
        <v>36</v>
      </c>
      <c r="R112">
        <f>0.1*Y11+(1-0.1)*U11</f>
        <v>0</v>
      </c>
      <c r="S112">
        <f t="shared" ref="S112:S114" si="59">0.1*Z11+(1-0.1)*V11</f>
        <v>2.5999999999999999E-3</v>
      </c>
      <c r="U112">
        <f t="shared" ref="U112:U114" si="60">0.1*Y18+(1-0.1)*U18</f>
        <v>1.4300000000000001E-3</v>
      </c>
      <c r="V112">
        <f t="shared" ref="V112:V114" si="61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>0.05*Y12+(1-0.05)*U12</f>
        <v>0</v>
      </c>
      <c r="G113">
        <f t="shared" si="54"/>
        <v>6.4850000000000004E-5</v>
      </c>
      <c r="H113">
        <f t="shared" si="55"/>
        <v>6.0008939999999997</v>
      </c>
      <c r="I113">
        <f t="shared" si="56"/>
        <v>1.7750000000000002E-2</v>
      </c>
      <c r="J113">
        <f t="shared" si="57"/>
        <v>1.9950000000000002E-2</v>
      </c>
      <c r="K113">
        <f t="shared" si="58"/>
        <v>160.86655300000001</v>
      </c>
      <c r="P113" s="62"/>
      <c r="Q113" t="s">
        <v>38</v>
      </c>
      <c r="R113">
        <f>0.1*Y12+(1-0.1)*U12</f>
        <v>0</v>
      </c>
      <c r="S113">
        <f t="shared" si="59"/>
        <v>6.4850000000000004E-5</v>
      </c>
      <c r="U113">
        <f t="shared" si="60"/>
        <v>1.78E-2</v>
      </c>
      <c r="V113">
        <f t="shared" si="61"/>
        <v>2.0000000000000004E-2</v>
      </c>
    </row>
    <row r="114" spans="2:25" x14ac:dyDescent="0.25">
      <c r="C114" s="63"/>
      <c r="D114" s="62"/>
      <c r="E114" t="s">
        <v>39</v>
      </c>
      <c r="F114">
        <f>0.05*Y13+(1-0.05)*U13</f>
        <v>0</v>
      </c>
      <c r="G114">
        <f t="shared" si="54"/>
        <v>4.8981999999999991E-6</v>
      </c>
      <c r="H114">
        <f t="shared" si="55"/>
        <v>36.178784999999998</v>
      </c>
      <c r="I114">
        <f t="shared" si="56"/>
        <v>1.7950000000000001E-2</v>
      </c>
      <c r="J114">
        <f t="shared" si="57"/>
        <v>1.8449999999999998E-2</v>
      </c>
      <c r="K114">
        <f t="shared" si="58"/>
        <v>781.46889499999997</v>
      </c>
      <c r="P114" s="62"/>
      <c r="Q114" t="s">
        <v>39</v>
      </c>
      <c r="R114">
        <f>0.1*Y13+(1-0.1)*U13</f>
        <v>0</v>
      </c>
      <c r="S114">
        <f t="shared" si="59"/>
        <v>4.9163999999999992E-6</v>
      </c>
      <c r="U114">
        <f t="shared" si="60"/>
        <v>1.7999999999999999E-2</v>
      </c>
      <c r="V114">
        <f t="shared" si="61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>0.2*Y11+(1-0.2)*U11</f>
        <v>0</v>
      </c>
      <c r="G118">
        <f t="shared" ref="G118:G120" si="62">0.2*Z11+(1-0.2)*V11</f>
        <v>2.5999999999999999E-3</v>
      </c>
      <c r="I118">
        <f t="shared" ref="I118:I120" si="63">0.2*Y18+(1-0.2)*U18</f>
        <v>1.5599999999999998E-3</v>
      </c>
      <c r="J118">
        <f t="shared" ref="J118:J120" si="64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>0.3*Y11+(1-0.3)*U11</f>
        <v>0</v>
      </c>
      <c r="S118">
        <f t="shared" ref="S118:S120" si="65">0.3*Z11+(1-0.3)*V11</f>
        <v>2.5999999999999999E-3</v>
      </c>
      <c r="U118">
        <f t="shared" ref="U118:U120" si="66">0.3*Y18+(1-0.3)*U18</f>
        <v>1.6899999999999999E-3</v>
      </c>
      <c r="V118">
        <f t="shared" ref="V118:V120" si="67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>0.2*Y12+(1-0.2)*U12</f>
        <v>0</v>
      </c>
      <c r="G119">
        <f t="shared" si="62"/>
        <v>6.4850000000000004E-5</v>
      </c>
      <c r="I119">
        <f t="shared" si="63"/>
        <v>1.7899999999999999E-2</v>
      </c>
      <c r="J119">
        <f t="shared" si="64"/>
        <v>2.01E-2</v>
      </c>
      <c r="P119" s="62"/>
      <c r="Q119" t="s">
        <v>38</v>
      </c>
      <c r="R119">
        <f>0.3*Y12+(1-0.3)*U12</f>
        <v>0</v>
      </c>
      <c r="S119">
        <f t="shared" si="65"/>
        <v>6.4850000000000004E-5</v>
      </c>
      <c r="U119">
        <f t="shared" si="66"/>
        <v>1.8000000000000002E-2</v>
      </c>
      <c r="V119">
        <f t="shared" si="67"/>
        <v>2.0199999999999999E-2</v>
      </c>
    </row>
    <row r="120" spans="2:25" x14ac:dyDescent="0.25">
      <c r="C120" s="63"/>
      <c r="D120" s="62"/>
      <c r="E120" t="s">
        <v>39</v>
      </c>
      <c r="F120">
        <f>0.2*Y13+(1-0.2)*U13</f>
        <v>0</v>
      </c>
      <c r="G120">
        <f t="shared" si="62"/>
        <v>4.9528000000000003E-6</v>
      </c>
      <c r="I120">
        <f t="shared" si="63"/>
        <v>1.8099999999999998E-2</v>
      </c>
      <c r="J120">
        <f t="shared" si="64"/>
        <v>1.8600000000000002E-2</v>
      </c>
      <c r="P120" s="62"/>
      <c r="Q120" t="s">
        <v>39</v>
      </c>
      <c r="R120">
        <f>0.3*Y13+(1-0.3)*U13</f>
        <v>0</v>
      </c>
      <c r="S120">
        <f t="shared" si="65"/>
        <v>4.9891999999999996E-6</v>
      </c>
      <c r="U120">
        <f t="shared" si="66"/>
        <v>1.8200000000000001E-2</v>
      </c>
      <c r="V120">
        <f t="shared" si="67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>(0.05*(1-0.05)+0.05*(1-0.05))*Y11+0.05*0.05*AC11+(1-0.05*(1-0.05)-0.05*(1-0.05)-0.05*0.05)*U11</f>
        <v>0</v>
      </c>
      <c r="G125">
        <f t="shared" ref="G125:G127" si="68">(0.05*(1-0.05)+0.05*(1-0.05))*Z11+0.05*0.05*AD11+(1-0.05*(1-0.05)-0.05*(1-0.05)-0.05*0.05)*V11</f>
        <v>2.5999999999999999E-3</v>
      </c>
      <c r="H125">
        <f t="shared" ref="H125:H127" si="69">AE11+AA11+W11</f>
        <v>3.4765769999999998</v>
      </c>
      <c r="I125">
        <f t="shared" ref="I125:I127" si="70">(0.05*(1-0.05)+0.05*(1-0.05))*Y18+0.05*0.05*AC18+(1-0.05*(1-0.05)-0.05*(1-0.05)-0.05*0.05)*U18</f>
        <v>1.4267500000000001E-3</v>
      </c>
      <c r="J125">
        <f t="shared" ref="J125:J127" si="71">(0.05*(1-0.05)+0.05*(1-0.05))*Z18+0.05*0.05*AD18+(1-0.05*(1-0.05)-0.05*(1-0.05)-0.05*0.05)*V18</f>
        <v>2.0329750000000001E-2</v>
      </c>
      <c r="K125">
        <f t="shared" ref="K125:K127" si="72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24.880879999999998</v>
      </c>
      <c r="O125" s="66" t="s">
        <v>43</v>
      </c>
      <c r="P125" s="62" t="s">
        <v>37</v>
      </c>
      <c r="Q125" t="s">
        <v>36</v>
      </c>
      <c r="R125">
        <f>(0.1*0.9+0.1*0.9)*Y11+0.1*0.1*AC11+(1-0.1*0.9-0.1*0.9-0.1*0.1)*U11</f>
        <v>0</v>
      </c>
      <c r="S125">
        <f t="shared" ref="S125:S127" si="73">(0.1*0.9+0.1*0.9)*Z11+0.1*0.1*AD11+(1-0.1*0.9-0.1*0.9-0.1*0.1)*V11</f>
        <v>2.6000000000000003E-3</v>
      </c>
      <c r="U125">
        <f t="shared" ref="U125:U127" si="74">(0.1*0.9+0.1*0.9)*Y18+0.1*0.1*AC18+(1-0.1*0.9-0.1*0.9-0.1*0.1)*U18</f>
        <v>1.5470000000000002E-3</v>
      </c>
      <c r="V125">
        <f t="shared" ref="V125:V127" si="75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>(0.05*(1-0.05)+0.05*(1-0.05))*Y12+0.05*0.05*AC12+(1-0.05*(1-0.05)-0.05*(1-0.05)-0.05*0.05)*U12</f>
        <v>0</v>
      </c>
      <c r="G126">
        <f t="shared" si="68"/>
        <v>6.4850000000000004E-5</v>
      </c>
      <c r="H126">
        <f t="shared" si="69"/>
        <v>9.1092380000000013</v>
      </c>
      <c r="I126">
        <f t="shared" si="70"/>
        <v>1.7800000000000003E-2</v>
      </c>
      <c r="J126">
        <f t="shared" si="71"/>
        <v>2.0000500000000004E-2</v>
      </c>
      <c r="K126">
        <f t="shared" si="72"/>
        <v>240.47434999999999</v>
      </c>
      <c r="O126" s="66"/>
      <c r="P126" s="62"/>
      <c r="Q126" t="s">
        <v>38</v>
      </c>
      <c r="R126">
        <f>(0.1*0.9+0.1*0.9)*Y12+0.1*0.1*AC12+(1-0.1*0.9-0.1*0.9-0.1*0.1)*U12</f>
        <v>0</v>
      </c>
      <c r="S126">
        <f t="shared" si="73"/>
        <v>6.4850000000000004E-5</v>
      </c>
      <c r="U126">
        <f t="shared" si="74"/>
        <v>1.7900000000000003E-2</v>
      </c>
      <c r="V126">
        <f t="shared" si="75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>(0.05*(1-0.05)+0.05*(1-0.05))*Y13+0.05*0.05*AC13+(1-0.05*(1-0.05)-0.05*(1-0.05)-0.05*0.05)*U13</f>
        <v>0</v>
      </c>
      <c r="G127">
        <f t="shared" si="68"/>
        <v>4.9164500000000002E-6</v>
      </c>
      <c r="H127">
        <f t="shared" si="69"/>
        <v>54.157253999999995</v>
      </c>
      <c r="I127">
        <f t="shared" si="70"/>
        <v>1.8000000000000002E-2</v>
      </c>
      <c r="J127">
        <f t="shared" si="71"/>
        <v>1.8500250000000003E-2</v>
      </c>
      <c r="K127">
        <f t="shared" si="72"/>
        <v>1302.0141779999999</v>
      </c>
      <c r="O127" s="66"/>
      <c r="P127" s="62"/>
      <c r="Q127" t="s">
        <v>39</v>
      </c>
      <c r="R127">
        <f>(0.1*0.9+0.1*0.9)*Y13+0.1*0.1*AC13+(1-0.1*0.9-0.1*0.9-0.1*0.1)*U13</f>
        <v>0</v>
      </c>
      <c r="S127">
        <f t="shared" si="73"/>
        <v>4.9530000000000007E-6</v>
      </c>
      <c r="U127">
        <f t="shared" si="74"/>
        <v>1.8100000000000002E-2</v>
      </c>
      <c r="V127">
        <f t="shared" si="75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>(0.2*0.8+0.2*0.8)*Y11+0.2*0.2*AC11+(1-0.2*0.8-0.2*0.8-0.2*0.2)*U11</f>
        <v>0</v>
      </c>
      <c r="G131">
        <f t="shared" ref="G131:G133" si="76">(0.2*0.8+0.2*0.8)*Z11+0.2*0.2*AD11+(1-0.2*0.8-0.2*0.8-0.2*0.2)*V11</f>
        <v>2.5999999999999999E-3</v>
      </c>
      <c r="I131">
        <f t="shared" ref="I131:I133" si="77">(0.2*0.8+0.2*0.8)*Y18+0.2*0.2*AC18+(1-0.2*0.8-0.2*0.8-0.2*0.2)*U18</f>
        <v>1.768E-3</v>
      </c>
      <c r="J131">
        <f t="shared" ref="J131:J133" si="78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>(0.3*0.7+0.3*0.7)*Y11+0.3*0.3*AC11+(1-0.3*0.7-0.3*0.7-0.3*0.3)*U11</f>
        <v>0</v>
      </c>
      <c r="S131">
        <f t="shared" ref="S131:S133" si="79">(0.3*0.7+0.3*0.7)*Z11+0.3*0.3*AD11+(1-0.3*0.7-0.3*0.7-0.3*0.3)*V11</f>
        <v>2.5999999999999999E-3</v>
      </c>
      <c r="U131">
        <f t="shared" ref="U131:U133" si="80">(0.3*0.7+0.3*0.7)*Y18+0.3*0.3*AC18+(1-0.3*0.7-0.3*0.7-0.3*0.3)*U18</f>
        <v>1.9629999999999999E-3</v>
      </c>
      <c r="V131">
        <f t="shared" ref="V131:V133" si="81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>(0.2*0.8+0.2*0.8)*Y12+0.2*0.2*AC12+(1-0.2*0.8-0.2*0.8-0.2*0.2)*U12</f>
        <v>0</v>
      </c>
      <c r="G132">
        <f t="shared" si="76"/>
        <v>6.4850000000000004E-5</v>
      </c>
      <c r="I132">
        <f t="shared" si="77"/>
        <v>1.8099999999999998E-2</v>
      </c>
      <c r="J132">
        <f t="shared" si="78"/>
        <v>2.0308E-2</v>
      </c>
      <c r="O132" s="66"/>
      <c r="P132" s="62"/>
      <c r="Q132" t="s">
        <v>38</v>
      </c>
      <c r="R132">
        <f>(0.3*0.7+0.3*0.7)*Y12+0.3*0.3*AC12+(1-0.3*0.7-0.3*0.7-0.3*0.3)*U12</f>
        <v>0</v>
      </c>
      <c r="S132">
        <f t="shared" si="79"/>
        <v>6.4850000000000004E-5</v>
      </c>
      <c r="U132">
        <f t="shared" si="80"/>
        <v>1.8300000000000004E-2</v>
      </c>
      <c r="V132">
        <f t="shared" si="81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>(0.2*0.8+0.2*0.8)*Y13+0.2*0.2*AC13+(1-0.2*0.8-0.2*0.8-0.2*0.2)*U13</f>
        <v>0</v>
      </c>
      <c r="G133">
        <f t="shared" si="76"/>
        <v>5.0263999999999999E-6</v>
      </c>
      <c r="I133">
        <f t="shared" si="77"/>
        <v>1.8299999999999997E-2</v>
      </c>
      <c r="J133">
        <f t="shared" si="78"/>
        <v>1.8804000000000001E-2</v>
      </c>
      <c r="O133" s="66"/>
      <c r="P133" s="62"/>
      <c r="Q133" t="s">
        <v>39</v>
      </c>
      <c r="R133">
        <f>(0.3*0.7+0.3*0.7)*Y13+0.3*0.3*AC13+(1-0.3*0.7-0.3*0.7-0.3*0.3)*U13</f>
        <v>0</v>
      </c>
      <c r="S133">
        <f t="shared" si="79"/>
        <v>5.1002000000000007E-6</v>
      </c>
      <c r="U133">
        <f t="shared" si="80"/>
        <v>1.8500000000000003E-2</v>
      </c>
      <c r="V133">
        <f t="shared" si="81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>3*0.05*(1-0.05)*(1-0.05)*Y11+3*0.05*0.05*(1-0.05)*AC11+0.05*0.05*0.05*AG11+(1-3*0.05*(1-0.05)*(1-0.05)-3*0.05*0.05*(1-0.05)-0.05*0.05*0.05)*U11</f>
        <v>0</v>
      </c>
      <c r="G138">
        <f t="shared" ref="G138:G140" si="82">3*0.05*(1-0.05)*(1-0.05)*Z11+3*0.05*0.05*(1-0.05)*AD11+0.05*0.05*0.05*AH11+(1-3*0.05*(1-0.05)*(1-0.05)-3*0.05*0.05*(1-0.05)-0.05*0.05*0.05)*V11</f>
        <v>2.5999999999999994E-3</v>
      </c>
      <c r="H138">
        <f t="shared" ref="H138:H140" si="83">AI11+AE11+AA11+W11</f>
        <v>4.6005370000000001</v>
      </c>
      <c r="I138">
        <f t="shared" ref="I138:I140" si="84">3*0.05*(1-0.05)*(1-0.05)*Y18+3*0.05*0.05*(1-0.05)*AC18+0.05*0.05*0.05*AG18+(1-3*0.05*(1-0.05)*(1-0.05)-3*0.05*0.05*(1-0.05)-0.05*0.05*0.05)*U18</f>
        <v>1.4854124999999997E-3</v>
      </c>
      <c r="J138">
        <f t="shared" ref="J138:J140" si="85">3*0.05*(1-0.05)*(1-0.05)*Z18+3*0.05*0.05*(1-0.05)*AD18+0.05*0.05*0.05*AH18+(1-3*0.05*(1-0.05)*(1-0.05)-3*0.05*0.05*(1-0.05)-0.05*0.05*0.05)*V18</f>
        <v>2.0394262499999996E-2</v>
      </c>
      <c r="K138">
        <f t="shared" ref="K138:K140" si="86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33.938685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>3*0.1*(1-0.1)*(1-0.1)*Y11+3*0.1*0.1*(1-0.1)*AC11+0.1*0.1*0.1*AG11+(1-3*0.1*(1-0.1)*(1-0.1)-3*0.1*0.1*(1-0.1)-0.1*0.1*0.1)*U11</f>
        <v>0</v>
      </c>
      <c r="S138">
        <f t="shared" ref="S138:S140" si="87">3*0.1*(1-0.1)*(1-0.1)*Z11+3*0.1*0.1*(1-0.1)*AD11+0.1*0.1*0.1*AH11+(1-3*0.1*(1-0.1)*(1-0.1)-3*0.1*0.1*(1-0.1)-0.1*0.1*0.1)*V11</f>
        <v>2.5999999999999999E-3</v>
      </c>
      <c r="U138">
        <f t="shared" ref="U138:U140" si="88">3*0.1*(1-0.1)*(1-0.1)*Y18+3*0.1*0.1*(1-0.1)*AC18+0.1*0.1*0.1*AG18+(1-3*0.1*(1-0.1)*(1-0.1)-3*0.1*0.1*(1-0.1)-0.1*0.1*0.1)*U18</f>
        <v>1.6522999999999998E-3</v>
      </c>
      <c r="V138">
        <f t="shared" ref="V138:V140" si="8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>3*0.05*(1-0.05)*(1-0.05)*Y12+3*0.05*0.05*(1-0.05)*AC12+0.05*0.05*0.05*AG12+(1-3*0.05*(1-0.05)*(1-0.05)-3*0.05*0.05*(1-0.05)-0.05*0.05*0.05)*U12</f>
        <v>0</v>
      </c>
      <c r="G139">
        <f t="shared" si="82"/>
        <v>6.4849999999999991E-5</v>
      </c>
      <c r="H139">
        <f t="shared" si="83"/>
        <v>11.889154999999999</v>
      </c>
      <c r="I139">
        <f t="shared" si="84"/>
        <v>1.7849999999999998E-2</v>
      </c>
      <c r="J139">
        <f t="shared" si="85"/>
        <v>2.0051474999999996E-2</v>
      </c>
      <c r="K139">
        <f t="shared" si="86"/>
        <v>317.84337800000003</v>
      </c>
      <c r="N139" s="68"/>
      <c r="O139" s="66"/>
      <c r="P139" s="62"/>
      <c r="Q139" t="s">
        <v>38</v>
      </c>
      <c r="R139">
        <f>3*0.1*(1-0.1)*(1-0.1)*Y12+3*0.1*0.1*(1-0.1)*AC12+0.1*0.1*0.1*AG12+(1-3*0.1*(1-0.1)*(1-0.1)-3*0.1*0.1*(1-0.1)-0.1*0.1*0.1)*U12</f>
        <v>0</v>
      </c>
      <c r="S139">
        <f t="shared" si="87"/>
        <v>6.4850000000000004E-5</v>
      </c>
      <c r="U139">
        <f t="shared" si="88"/>
        <v>1.7999999999999999E-2</v>
      </c>
      <c r="V139">
        <f t="shared" si="8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>3*0.05*(1-0.05)*(1-0.05)*Y13+3*0.05*0.05*(1-0.05)*AC13+0.05*0.05*0.05*AG13+(1-3*0.05*(1-0.05)*(1-0.05)-3*0.05*0.05*(1-0.05)-0.05*0.05*0.05)*U13</f>
        <v>0</v>
      </c>
      <c r="G140">
        <f t="shared" si="82"/>
        <v>4.934605999999999E-6</v>
      </c>
      <c r="H140">
        <f t="shared" si="83"/>
        <v>71.700057999999999</v>
      </c>
      <c r="I140">
        <f t="shared" si="84"/>
        <v>1.8049999999999997E-2</v>
      </c>
      <c r="J140">
        <f t="shared" si="85"/>
        <v>1.8550724999999997E-2</v>
      </c>
      <c r="K140">
        <f t="shared" si="86"/>
        <v>1756.320825</v>
      </c>
      <c r="N140" s="68"/>
      <c r="O140" s="66"/>
      <c r="P140" s="62"/>
      <c r="Q140" t="s">
        <v>39</v>
      </c>
      <c r="R140">
        <f>3*0.1*(1-0.1)*(1-0.1)*Y13+3*0.1*0.1*(1-0.1)*AC13+0.1*0.1*0.1*AG13+(1-3*0.1*(1-0.1)*(1-0.1)-3*0.1*0.1*(1-0.1)-0.1*0.1*0.1)*U13</f>
        <v>0</v>
      </c>
      <c r="S140">
        <f t="shared" si="87"/>
        <v>4.9886479999999996E-6</v>
      </c>
      <c r="U140">
        <f t="shared" si="88"/>
        <v>1.8200000000000001E-2</v>
      </c>
      <c r="V140">
        <f t="shared" si="8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>3*0.2*(1-0.2)*(1-0.2)*Y11+3*0.2*0.2*(1-0.2)*AC11+0.2*0.2*0.2*AG11+(1-3*0.2*(1-0.2)*(1-0.2)-3*0.2*0.2*(1-0.2)-0.2*0.2*0.2)*U11</f>
        <v>0</v>
      </c>
      <c r="G144">
        <f t="shared" ref="G144:G146" si="90">3*0.2*(1-0.2)*(1-0.2)*Z11+3*0.2*0.2*(1-0.2)*AD11+0.2*0.2*0.2*AH11+(1-3*0.2*(1-0.2)*(1-0.2)-3*0.2*0.2*(1-0.2)-0.2*0.2*0.2)*V11</f>
        <v>2.5999999999999999E-3</v>
      </c>
      <c r="I144">
        <f t="shared" ref="I144:I146" si="91">3*0.2*(1-0.2)*(1-0.2)*Y18+3*0.2*0.2*(1-0.2)*AC18+0.2*0.2*0.2*AG18+(1-3*0.2*(1-0.2)*(1-0.2)-3*0.2*0.2*(1-0.2)-0.2*0.2*0.2)*U18</f>
        <v>1.9344E-3</v>
      </c>
      <c r="J144">
        <f t="shared" ref="J144:J146" si="92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>3*0.3*(1-0.3)*(1-0.3)*Y11+3*0.3*0.3*(1-0.3)*AC11+0.3*0.3*0.3*AG11+(1-3*0.3*(1-0.3)*(1-0.3)-3*0.3*0.3*(1-0.3)-0.3*0.3*0.3)*U11</f>
        <v>0</v>
      </c>
      <c r="S144">
        <f t="shared" ref="S144:S146" si="93">3*0.3*(1-0.3)*(1-0.3)*Z11+3*0.3*0.3*(1-0.3)*AD11+0.3*0.3*0.3*AH11+(1-3*0.3*(1-0.3)*(1-0.3)-3*0.3*0.3*(1-0.3)-0.3*0.3*0.3)*V11</f>
        <v>2.5999999999999999E-3</v>
      </c>
      <c r="U144">
        <f t="shared" ref="U144:U146" si="94">3*0.3*(1-0.3)*(1-0.3)*Y18+3*0.3*0.3*(1-0.3)*AC18+0.3*0.3*0.3*AG18+(1-3*0.3*(1-0.3)*(1-0.3)-3*0.3*0.3*(1-0.3)-0.3*0.3*0.3)*U18</f>
        <v>2.1540999999999999E-3</v>
      </c>
      <c r="V144">
        <f t="shared" ref="V144:V146" si="95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>3*0.2*(1-0.2)*(1-0.2)*Y12+3*0.2*0.2*(1-0.2)*AC12+0.2*0.2*0.2*AG12+(1-3*0.2*(1-0.2)*(1-0.2)-3*0.2*0.2*(1-0.2)-0.2*0.2*0.2)*U12</f>
        <v>0</v>
      </c>
      <c r="G145">
        <f t="shared" si="90"/>
        <v>6.4850000000000004E-5</v>
      </c>
      <c r="I145">
        <f t="shared" si="91"/>
        <v>1.83E-2</v>
      </c>
      <c r="J145">
        <f t="shared" si="92"/>
        <v>2.05224E-2</v>
      </c>
      <c r="N145" s="68"/>
      <c r="O145" s="66"/>
      <c r="P145" s="62"/>
      <c r="Q145" t="s">
        <v>38</v>
      </c>
      <c r="R145">
        <f>3*0.3*(1-0.3)*(1-0.3)*Y12+3*0.3*0.3*(1-0.3)*AC12+0.3*0.3*0.3*AG12+(1-3*0.3*(1-0.3)*(1-0.3)-3*0.3*0.3*(1-0.3)-0.3*0.3*0.3)*U12</f>
        <v>0</v>
      </c>
      <c r="S145">
        <f t="shared" si="93"/>
        <v>6.4850000000000004E-5</v>
      </c>
      <c r="U145">
        <f t="shared" si="94"/>
        <v>1.8600000000000002E-2</v>
      </c>
      <c r="V145">
        <f t="shared" si="95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>3*0.2*(1-0.2)*(1-0.2)*Y13+3*0.2*0.2*(1-0.2)*AC13+0.2*0.2*0.2*AG13+(1-3*0.2*(1-0.2)*(1-0.2)-3*0.2*0.2*(1-0.2)-0.2*0.2*0.2)*U13</f>
        <v>0</v>
      </c>
      <c r="G146">
        <f t="shared" si="90"/>
        <v>5.0915840000000001E-6</v>
      </c>
      <c r="I146">
        <f t="shared" si="91"/>
        <v>1.8499999999999996E-2</v>
      </c>
      <c r="J146">
        <f t="shared" si="92"/>
        <v>1.90104E-2</v>
      </c>
      <c r="N146" s="68"/>
      <c r="O146" s="66"/>
      <c r="P146" s="62"/>
      <c r="Q146" t="s">
        <v>39</v>
      </c>
      <c r="R146">
        <f>3*0.3*(1-0.3)*(1-0.3)*Y13+3*0.3*0.3*(1-0.3)*AC13+0.3*0.3*0.3*AG13+(1-3*0.3*(1-0.3)*(1-0.3)-3*0.3*0.3*(1-0.3)-0.3*0.3*0.3)*U13</f>
        <v>0</v>
      </c>
      <c r="S146">
        <f t="shared" si="93"/>
        <v>5.1818960000000002E-6</v>
      </c>
      <c r="U146">
        <f t="shared" si="94"/>
        <v>1.8800000000000001E-2</v>
      </c>
      <c r="V146">
        <f t="shared" si="95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96">0.05*G32+(1-0.05)*C32</f>
        <v>0</v>
      </c>
      <c r="G151">
        <f t="shared" ref="G151:G153" si="97">0.05*H32+(1-0.05)*D32</f>
        <v>2.5999999999999999E-3</v>
      </c>
      <c r="H151">
        <f t="shared" ref="H151:H153" si="98">I32++E32</f>
        <v>2.5417079999999999</v>
      </c>
      <c r="I151">
        <f t="shared" ref="I151:I153" si="99">0.05*G39+(1-0.05)*C39</f>
        <v>1.3649999999999999E-3</v>
      </c>
      <c r="J151">
        <f t="shared" ref="J151:J153" si="100">0.05*H39+(1-0.05)*D39</f>
        <v>2.0264999999999998E-2</v>
      </c>
      <c r="K151">
        <f t="shared" ref="K151:K153" si="101">I39+E39</f>
        <v>65.368884000000008</v>
      </c>
      <c r="L151">
        <f>0.05*F46+(1-0.05)*B46</f>
        <v>0</v>
      </c>
      <c r="M151">
        <f>I46+E46</f>
        <v>16.481444000000003</v>
      </c>
      <c r="P151" s="62" t="s">
        <v>37</v>
      </c>
      <c r="Q151" t="s">
        <v>36</v>
      </c>
      <c r="R151">
        <f t="shared" ref="R151:R153" si="102">0.1*G32+(1-0.1)*C32</f>
        <v>0</v>
      </c>
      <c r="S151">
        <f t="shared" ref="S151:S153" si="103">0.1*H32+(1-0.1)*D32</f>
        <v>2.5999999999999999E-3</v>
      </c>
      <c r="U151">
        <f t="shared" ref="U151:U153" si="104">0.1*G39+(1-0.1)*C39</f>
        <v>1.4300000000000001E-3</v>
      </c>
      <c r="V151">
        <f t="shared" ref="V151:V153" si="105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96"/>
        <v>0</v>
      </c>
      <c r="G152">
        <f t="shared" si="97"/>
        <v>1.964E-4</v>
      </c>
      <c r="H152">
        <f t="shared" si="98"/>
        <v>5.7460249999999995</v>
      </c>
      <c r="I152">
        <f t="shared" si="99"/>
        <v>1.1730000000000001E-2</v>
      </c>
      <c r="J152">
        <f t="shared" si="100"/>
        <v>1.9129999999999998E-2</v>
      </c>
      <c r="K152">
        <f t="shared" si="101"/>
        <v>157.74503999999999</v>
      </c>
      <c r="P152" s="62"/>
      <c r="Q152" t="s">
        <v>38</v>
      </c>
      <c r="R152">
        <f t="shared" si="102"/>
        <v>0</v>
      </c>
      <c r="S152">
        <f t="shared" si="103"/>
        <v>1.964E-4</v>
      </c>
      <c r="U152">
        <f t="shared" si="104"/>
        <v>1.1760000000000001E-2</v>
      </c>
      <c r="V152">
        <f t="shared" si="105"/>
        <v>1.916E-2</v>
      </c>
    </row>
    <row r="153" spans="1:25" x14ac:dyDescent="0.25">
      <c r="C153" s="63"/>
      <c r="D153" s="62"/>
      <c r="E153" t="s">
        <v>39</v>
      </c>
      <c r="F153">
        <f t="shared" si="96"/>
        <v>0</v>
      </c>
      <c r="G153">
        <f t="shared" si="97"/>
        <v>3.5714499999999998E-5</v>
      </c>
      <c r="H153">
        <f t="shared" si="98"/>
        <v>33.989613000000006</v>
      </c>
      <c r="I153">
        <f t="shared" si="99"/>
        <v>1.3054999999999999E-2</v>
      </c>
      <c r="J153">
        <f t="shared" si="100"/>
        <v>1.6344999999999998E-2</v>
      </c>
      <c r="K153">
        <f t="shared" si="101"/>
        <v>1088.810152</v>
      </c>
      <c r="P153" s="62"/>
      <c r="Q153" t="s">
        <v>39</v>
      </c>
      <c r="R153">
        <f t="shared" si="102"/>
        <v>0</v>
      </c>
      <c r="S153">
        <f t="shared" si="103"/>
        <v>3.5809000000000002E-5</v>
      </c>
      <c r="U153">
        <f t="shared" si="104"/>
        <v>1.311E-2</v>
      </c>
      <c r="V153">
        <f t="shared" si="105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06">0.2*G32+(1-0.2)*C32</f>
        <v>0</v>
      </c>
      <c r="G157">
        <f t="shared" ref="G157:G159" si="107">0.2*H32+(1-0.2)*D32</f>
        <v>2.5999999999999999E-3</v>
      </c>
      <c r="I157">
        <f t="shared" ref="I157:I159" si="108">0.2*G39+(1-0.2)*C39</f>
        <v>1.5599999999999998E-3</v>
      </c>
      <c r="J157">
        <f t="shared" ref="J157:J159" si="109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10">0.3*G32+(1-0.3)*C32</f>
        <v>0</v>
      </c>
      <c r="S157">
        <f t="shared" ref="S157:S159" si="111">0.3*H32+(1-0.3)*D32</f>
        <v>2.5999999999999999E-3</v>
      </c>
      <c r="U157">
        <f t="shared" ref="U157:U159" si="112">0.3*G39+(1-0.3)*C39</f>
        <v>1.6899999999999999E-3</v>
      </c>
      <c r="V157">
        <f t="shared" ref="V157:V159" si="113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06"/>
        <v>0</v>
      </c>
      <c r="G158">
        <f t="shared" si="107"/>
        <v>1.964E-4</v>
      </c>
      <c r="I158">
        <f t="shared" si="108"/>
        <v>1.1820000000000001E-2</v>
      </c>
      <c r="J158">
        <f t="shared" si="109"/>
        <v>1.9220000000000001E-2</v>
      </c>
      <c r="P158" s="62"/>
      <c r="Q158" t="s">
        <v>38</v>
      </c>
      <c r="R158">
        <f t="shared" si="110"/>
        <v>0</v>
      </c>
      <c r="S158">
        <f t="shared" si="111"/>
        <v>1.964E-4</v>
      </c>
      <c r="U158">
        <f t="shared" si="112"/>
        <v>1.1879999999999998E-2</v>
      </c>
      <c r="V158">
        <f t="shared" si="113"/>
        <v>1.9279999999999999E-2</v>
      </c>
    </row>
    <row r="159" spans="1:25" x14ac:dyDescent="0.25">
      <c r="C159" s="63"/>
      <c r="D159" s="62"/>
      <c r="E159" t="s">
        <v>39</v>
      </c>
      <c r="F159">
        <f t="shared" si="106"/>
        <v>0</v>
      </c>
      <c r="G159">
        <f t="shared" si="107"/>
        <v>3.5998000000000003E-5</v>
      </c>
      <c r="I159">
        <f t="shared" si="108"/>
        <v>1.3219999999999999E-2</v>
      </c>
      <c r="J159">
        <f t="shared" si="109"/>
        <v>1.6480000000000002E-2</v>
      </c>
      <c r="P159" s="62"/>
      <c r="Q159" t="s">
        <v>39</v>
      </c>
      <c r="R159">
        <f t="shared" si="110"/>
        <v>0</v>
      </c>
      <c r="S159">
        <f t="shared" si="111"/>
        <v>3.6186999999999998E-5</v>
      </c>
      <c r="U159">
        <f t="shared" si="112"/>
        <v>1.3329999999999998E-2</v>
      </c>
      <c r="V159">
        <f t="shared" si="113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14">(0.05*(1-0.05)+0.05*(1-0.05))*G32+0.05*0.05*K32+(1-0.05*(1-0.05)-0.05*(1-0.05)-0.05*0.05)*C32</f>
        <v>0</v>
      </c>
      <c r="G164">
        <f t="shared" ref="G164:G166" si="115">(0.05*(1-0.05)+0.05*(1-0.05))*H32+0.05*0.05*L32+(1-0.05*(1-0.05)-0.05*(1-0.05)-0.05*0.05)*D32</f>
        <v>2.5999999999999999E-3</v>
      </c>
      <c r="H164">
        <f t="shared" ref="H164:H166" si="116">M32+I32+E32</f>
        <v>3.7106890000000003</v>
      </c>
      <c r="I164">
        <f t="shared" ref="I164:I166" si="117">(0.05*(1-0.05)+0.05*(1-0.05))*G39+0.05*0.05*K39+(1-0.05*(1-0.05)-0.05*(1-0.05)-0.05*0.05)*C39</f>
        <v>1.4267500000000001E-3</v>
      </c>
      <c r="J164">
        <f t="shared" ref="J164:J166" si="118">(0.05*(1-0.05)+0.05*(1-0.05))*H39+0.05*0.05*L39+(1-0.05*(1-0.05)-0.05*(1-0.05)-0.05*0.05)*D39</f>
        <v>2.0329750000000001E-2</v>
      </c>
      <c r="K164">
        <f t="shared" ref="K164:K166" si="119">M39+I39+E39</f>
        <v>101.095859</v>
      </c>
      <c r="L164">
        <f>(0.05*(1-0.05)+0.05*(1-0.05))*F46+0.05*0.05*J46+(1-0.05*(1-0.05)-0.05*(1-0.05)-0.05*0.05)*B46</f>
        <v>0</v>
      </c>
      <c r="M164">
        <f>M46+I46+E46</f>
        <v>24.607431000000005</v>
      </c>
      <c r="O164" s="66" t="s">
        <v>43</v>
      </c>
      <c r="P164" s="62" t="s">
        <v>37</v>
      </c>
      <c r="Q164" t="s">
        <v>36</v>
      </c>
      <c r="R164">
        <f t="shared" ref="R164:R166" si="120">(0.1*0.9+0.1*0.9)*G32+0.1*0.1*K32+(1-0.1*0.9-0.1*0.9-0.1*0.1)*C32</f>
        <v>0</v>
      </c>
      <c r="S164">
        <f t="shared" ref="S164:S166" si="121">(0.1*0.9+0.1*0.9)*H32+0.1*0.1*L32+(1-0.1*0.9-0.1*0.9-0.1*0.1)*D32</f>
        <v>2.6000000000000003E-3</v>
      </c>
      <c r="U164">
        <f t="shared" ref="U164:U166" si="122">(0.1*0.9+0.1*0.9)*G39+0.1*0.1*K39+(1-0.1*0.9-0.1*0.9-0.1*0.1)*C39</f>
        <v>1.5470000000000002E-3</v>
      </c>
      <c r="V164">
        <f t="shared" ref="V164:V166" si="123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14"/>
        <v>0</v>
      </c>
      <c r="G165">
        <f t="shared" si="115"/>
        <v>1.964E-4</v>
      </c>
      <c r="H165">
        <f t="shared" si="116"/>
        <v>8.6022549999999995</v>
      </c>
      <c r="I165">
        <f t="shared" si="117"/>
        <v>1.1759750000000001E-2</v>
      </c>
      <c r="J165">
        <f t="shared" si="118"/>
        <v>1.9161249999999998E-2</v>
      </c>
      <c r="K165">
        <f t="shared" si="119"/>
        <v>244.59615700000001</v>
      </c>
      <c r="O165" s="66"/>
      <c r="P165" s="62"/>
      <c r="Q165" t="s">
        <v>38</v>
      </c>
      <c r="R165">
        <f t="shared" si="120"/>
        <v>0</v>
      </c>
      <c r="S165">
        <f t="shared" si="121"/>
        <v>1.964E-4</v>
      </c>
      <c r="U165">
        <f t="shared" si="122"/>
        <v>1.1819000000000001E-2</v>
      </c>
      <c r="V165">
        <f t="shared" si="123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14"/>
        <v>0</v>
      </c>
      <c r="G166">
        <f t="shared" si="115"/>
        <v>3.5809225000000004E-5</v>
      </c>
      <c r="H166">
        <f t="shared" si="116"/>
        <v>49.960669000000003</v>
      </c>
      <c r="I166">
        <f t="shared" si="117"/>
        <v>1.3108999999999999E-2</v>
      </c>
      <c r="J166">
        <f t="shared" si="118"/>
        <v>1.6390999999999999E-2</v>
      </c>
      <c r="K166">
        <f t="shared" si="119"/>
        <v>1654.8008629999999</v>
      </c>
      <c r="O166" s="66"/>
      <c r="P166" s="62"/>
      <c r="Q166" t="s">
        <v>39</v>
      </c>
      <c r="R166">
        <f t="shared" si="120"/>
        <v>0</v>
      </c>
      <c r="S166">
        <f t="shared" si="121"/>
        <v>3.5998899999999999E-5</v>
      </c>
      <c r="U166">
        <f t="shared" si="122"/>
        <v>1.3216E-2</v>
      </c>
      <c r="V166">
        <f t="shared" si="123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24">(0.2*0.8+0.2*0.8)*G32+0.2*0.2*K32+(1-0.2*0.8-0.2*0.8-0.2*0.2)*C32</f>
        <v>0</v>
      </c>
      <c r="G170">
        <f t="shared" ref="G170:G172" si="125">(0.2*0.8+0.2*0.8)*H32+0.2*0.2*L32+(1-0.2*0.8-0.2*0.8-0.2*0.2)*D32</f>
        <v>2.5999999999999999E-3</v>
      </c>
      <c r="I170">
        <f t="shared" ref="I170:I172" si="126">(0.2*0.8+0.2*0.8)*G39+0.2*0.2*K39+(1-0.2*0.8-0.2*0.8-0.2*0.2)*C39</f>
        <v>1.768E-3</v>
      </c>
      <c r="J170">
        <f t="shared" ref="J170:J172" si="127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28">(0.3*0.7+0.3*0.7)*G32+0.3*0.3*K32+(1-0.3*0.7-0.3*0.7-0.3*0.3)*C32</f>
        <v>0</v>
      </c>
      <c r="S170">
        <f t="shared" ref="S170:S172" si="129">(0.3*0.7+0.3*0.7)*H32+0.3*0.3*L32+(1-0.3*0.7-0.3*0.7-0.3*0.3)*D32</f>
        <v>2.5999999999999999E-3</v>
      </c>
      <c r="U170">
        <f t="shared" ref="U170:U172" si="130">(0.3*0.7+0.3*0.7)*G39+0.3*0.3*K39+(1-0.3*0.7-0.3*0.7-0.3*0.3)*C39</f>
        <v>1.9629999999999999E-3</v>
      </c>
      <c r="V170">
        <f t="shared" ref="V170:V172" si="131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24"/>
        <v>0</v>
      </c>
      <c r="G171">
        <f t="shared" si="125"/>
        <v>1.964E-4</v>
      </c>
      <c r="I171">
        <f t="shared" si="126"/>
        <v>1.1936E-2</v>
      </c>
      <c r="J171">
        <f t="shared" si="127"/>
        <v>1.9359999999999999E-2</v>
      </c>
      <c r="O171" s="66"/>
      <c r="P171" s="62"/>
      <c r="Q171" t="s">
        <v>38</v>
      </c>
      <c r="R171">
        <f t="shared" si="128"/>
        <v>0</v>
      </c>
      <c r="S171">
        <f t="shared" si="129"/>
        <v>1.964E-4</v>
      </c>
      <c r="U171">
        <f t="shared" si="130"/>
        <v>1.2051000000000001E-2</v>
      </c>
      <c r="V171">
        <f t="shared" si="131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24"/>
        <v>0</v>
      </c>
      <c r="G172">
        <f t="shared" si="125"/>
        <v>3.63796E-5</v>
      </c>
      <c r="I172">
        <f t="shared" si="126"/>
        <v>1.3423999999999998E-2</v>
      </c>
      <c r="J172">
        <f t="shared" si="127"/>
        <v>1.6675999999999996E-2</v>
      </c>
      <c r="O172" s="66"/>
      <c r="P172" s="62"/>
      <c r="Q172" t="s">
        <v>39</v>
      </c>
      <c r="R172">
        <f t="shared" si="128"/>
        <v>0</v>
      </c>
      <c r="S172">
        <f t="shared" si="129"/>
        <v>3.6762100000000005E-5</v>
      </c>
      <c r="U172">
        <f t="shared" si="130"/>
        <v>1.3624000000000001E-2</v>
      </c>
      <c r="V172">
        <f t="shared" si="131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32">3*0.05*(1-0.05)*(1-0.05)*G32+3*0.05*0.05*(1-0.05)*K32+0.05*0.05*0.05*O32+(1-3*0.05*(1-0.05)*(1-0.05)-3*0.05*0.05*(1-0.05)-0.05*0.05*0.05)*C32</f>
        <v>0</v>
      </c>
      <c r="G177">
        <f t="shared" ref="G177:G179" si="133">3*0.05*(1-0.05)*(1-0.05)*H32+3*0.05*0.05*(1-0.05)*L32+0.05*0.05*0.05*P32+(1-3*0.05*(1-0.05)*(1-0.05)-3*0.05*0.05*(1-0.05)-0.05*0.05*0.05)*D32</f>
        <v>2.5999999999999994E-3</v>
      </c>
      <c r="H177">
        <f t="shared" ref="H177:H179" si="134">Q32+M32+I32+E32</f>
        <v>4.9644959999999996</v>
      </c>
      <c r="I177">
        <f t="shared" ref="I177:I179" si="135">3*0.05*(1-0.05)*(1-0.05)*G39+3*0.05*0.05*(1-0.05)*K39+0.05*0.05*0.05*O39+(1-3*0.05*(1-0.05)*(1-0.05)-3*0.05*0.05*(1-0.05)-0.05*0.05*0.05)*C39</f>
        <v>1.4854124999999997E-3</v>
      </c>
      <c r="J177">
        <f t="shared" ref="J177:J179" si="136">3*0.05*(1-0.05)*(1-0.05)*H39+3*0.05*0.05*(1-0.05)*L39+0.05*0.05*0.05*P39+(1-3*0.05*(1-0.05)*(1-0.05)-3*0.05*0.05*(1-0.05)-0.05*0.05*0.05)*D39</f>
        <v>2.0394262499999996E-2</v>
      </c>
      <c r="K177">
        <f t="shared" ref="K177:K179" si="137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33.273161000000002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38">3*0.1*(1-0.1)*(1-0.1)*G32+3*0.1*0.1*(1-0.1)*K32+0.1*0.1*0.1*O32+(1-3*0.1*(1-0.1)*(1-0.1)-3*0.1*0.1*(1-0.1)-0.1*0.1*0.1)*C32</f>
        <v>0</v>
      </c>
      <c r="S177">
        <f t="shared" ref="S177:S179" si="139">3*0.1*(1-0.1)*(1-0.1)*H32+3*0.1*0.1*(1-0.1)*L32+0.1*0.1*0.1*P32+(1-3*0.1*(1-0.1)*(1-0.1)-3*0.1*0.1*(1-0.1)-0.1*0.1*0.1)*D32</f>
        <v>2.5999999999999999E-3</v>
      </c>
      <c r="U177">
        <f t="shared" ref="U177:U179" si="140">3*0.1*(1-0.1)*(1-0.1)*G39+3*0.1*0.1*(1-0.1)*K39+0.1*0.1*0.1*O39+(1-3*0.1*(1-0.1)*(1-0.1)-3*0.1*0.1*(1-0.1)-0.1*0.1*0.1)*C39</f>
        <v>1.6522999999999998E-3</v>
      </c>
      <c r="V177">
        <f t="shared" ref="V177:V179" si="141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32"/>
        <v>0</v>
      </c>
      <c r="G178">
        <f t="shared" si="133"/>
        <v>1.964E-4</v>
      </c>
      <c r="H178">
        <f t="shared" si="134"/>
        <v>11.288321999999999</v>
      </c>
      <c r="I178">
        <f t="shared" si="135"/>
        <v>1.1789275E-2</v>
      </c>
      <c r="J178">
        <f t="shared" si="136"/>
        <v>1.9193699999999998E-2</v>
      </c>
      <c r="K178">
        <f t="shared" si="137"/>
        <v>324.48057899999998</v>
      </c>
      <c r="N178" s="68"/>
      <c r="O178" s="66"/>
      <c r="P178" s="62"/>
      <c r="Q178" t="s">
        <v>38</v>
      </c>
      <c r="R178">
        <f t="shared" si="138"/>
        <v>0</v>
      </c>
      <c r="S178">
        <f t="shared" si="139"/>
        <v>1.964E-4</v>
      </c>
      <c r="U178">
        <f t="shared" si="140"/>
        <v>1.1877199999999999E-2</v>
      </c>
      <c r="V178">
        <f t="shared" si="141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32"/>
        <v>0</v>
      </c>
      <c r="G179">
        <f t="shared" si="133"/>
        <v>3.5903916249999996E-5</v>
      </c>
      <c r="H179">
        <f t="shared" si="134"/>
        <v>65.324385000000007</v>
      </c>
      <c r="I179">
        <f t="shared" si="135"/>
        <v>1.3162037499999998E-2</v>
      </c>
      <c r="J179">
        <f t="shared" si="136"/>
        <v>1.6437849999999997E-2</v>
      </c>
      <c r="K179">
        <f t="shared" si="137"/>
        <v>2165.3061699999998</v>
      </c>
      <c r="N179" s="68"/>
      <c r="O179" s="66"/>
      <c r="P179" s="62"/>
      <c r="Q179" t="s">
        <v>39</v>
      </c>
      <c r="R179">
        <f t="shared" si="138"/>
        <v>0</v>
      </c>
      <c r="S179">
        <f t="shared" si="139"/>
        <v>3.6187630000000001E-5</v>
      </c>
      <c r="U179">
        <f t="shared" si="140"/>
        <v>1.3318299999999998E-2</v>
      </c>
      <c r="V179">
        <f t="shared" si="141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42">3*0.2*(1-0.2)*(1-0.2)*G32+3*0.2*0.2*(1-0.2)*K32+0.2*0.2*0.2*O32+(1-3*0.2*(1-0.2)*(1-0.2)-3*0.2*0.2*(1-0.2)-0.2*0.2*0.2)*C32</f>
        <v>0</v>
      </c>
      <c r="G183">
        <f t="shared" ref="G183:G185" si="143">3*0.2*(1-0.2)*(1-0.2)*H32+3*0.2*0.2*(1-0.2)*L32+0.2*0.2*0.2*P32+(1-3*0.2*(1-0.2)*(1-0.2)-3*0.2*0.2*(1-0.2)-0.2*0.2*0.2)*D32</f>
        <v>2.5999999999999999E-3</v>
      </c>
      <c r="I183">
        <f t="shared" ref="I183:I185" si="144">3*0.2*(1-0.2)*(1-0.2)*G39+3*0.2*0.2*(1-0.2)*K39+0.2*0.2*0.2*O39+(1-3*0.2*(1-0.2)*(1-0.2)-3*0.2*0.2*(1-0.2)-0.2*0.2*0.2)*C39</f>
        <v>1.9344E-3</v>
      </c>
      <c r="J183">
        <f t="shared" ref="J183:J185" si="145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46">3*0.3*(1-0.3)*(1-0.3)*G32+3*0.3*0.3*(1-0.3)*K32+0.3*0.3*0.3*O32+(1-3*0.3*(1-0.3)*(1-0.3)-3*0.3*0.3*(1-0.3)-0.3*0.3*0.3)*C32</f>
        <v>0</v>
      </c>
      <c r="S183">
        <f t="shared" ref="S183:S185" si="147">3*0.3*(1-0.3)*(1-0.3)*H32+3*0.3*0.3*(1-0.3)*L32+0.3*0.3*0.3*P32+(1-3*0.3*(1-0.3)*(1-0.3)-3*0.3*0.3*(1-0.3)-0.3*0.3*0.3)*D32</f>
        <v>2.5999999999999999E-3</v>
      </c>
      <c r="U183">
        <f t="shared" ref="U183:U185" si="148">3*0.3*(1-0.3)*(1-0.3)*G39+3*0.3*0.3*(1-0.3)*K39+0.3*0.3*0.3*O39+(1-3*0.3*(1-0.3)*(1-0.3)-3*0.3*0.3*(1-0.3)-0.3*0.3*0.3)*C39</f>
        <v>2.1540999999999999E-3</v>
      </c>
      <c r="V183">
        <f t="shared" ref="V183:V185" si="149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42"/>
        <v>0</v>
      </c>
      <c r="G184">
        <f t="shared" si="143"/>
        <v>1.964E-4</v>
      </c>
      <c r="I184">
        <f t="shared" si="144"/>
        <v>1.2049599999999999E-2</v>
      </c>
      <c r="J184">
        <f t="shared" si="145"/>
        <v>1.9516799999999997E-2</v>
      </c>
      <c r="N184" s="68"/>
      <c r="O184" s="66"/>
      <c r="P184" s="62"/>
      <c r="Q184" t="s">
        <v>38</v>
      </c>
      <c r="R184">
        <f t="shared" si="146"/>
        <v>0</v>
      </c>
      <c r="S184">
        <f t="shared" si="147"/>
        <v>1.9640000000000003E-4</v>
      </c>
      <c r="U184">
        <f t="shared" si="148"/>
        <v>1.2218400000000003E-2</v>
      </c>
      <c r="V184">
        <f t="shared" si="149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42"/>
        <v>0</v>
      </c>
      <c r="G185">
        <f t="shared" si="143"/>
        <v>3.6748239999999998E-5</v>
      </c>
      <c r="I185">
        <f t="shared" si="144"/>
        <v>1.3614399999999999E-2</v>
      </c>
      <c r="J185">
        <f t="shared" si="145"/>
        <v>1.6878399999999998E-2</v>
      </c>
      <c r="N185" s="68"/>
      <c r="O185" s="66"/>
      <c r="P185" s="62"/>
      <c r="Q185" t="s">
        <v>39</v>
      </c>
      <c r="R185">
        <f t="shared" si="146"/>
        <v>0</v>
      </c>
      <c r="S185">
        <f t="shared" si="147"/>
        <v>3.7289410000000003E-5</v>
      </c>
      <c r="U185">
        <f t="shared" si="148"/>
        <v>1.3890099999999999E-2</v>
      </c>
      <c r="V185">
        <f t="shared" si="149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50">0.05*Y32+(1-0.05)*U32</f>
        <v>0</v>
      </c>
      <c r="G190">
        <f t="shared" ref="G190:G192" si="151">0.05*Z32+(1-0.05)*V32</f>
        <v>2.5999999999999999E-3</v>
      </c>
      <c r="H190">
        <f t="shared" ref="H190:H192" si="152">AA32+W32</f>
        <v>2.1108560000000001</v>
      </c>
      <c r="I190">
        <f t="shared" ref="I190:I192" si="153">0.05*Y39+(1-0.05)*U39</f>
        <v>1.3649999999999999E-3</v>
      </c>
      <c r="J190">
        <f t="shared" ref="J190:J192" si="154">0.05*Z39+(1-0.05)*V39</f>
        <v>2.0264999999999998E-2</v>
      </c>
      <c r="K190">
        <f t="shared" ref="K190:K192" si="155">AA39+W39</f>
        <v>57.420222000000003</v>
      </c>
      <c r="L190">
        <f>0.05*X46+(1-0.05)*T46</f>
        <v>4.515E-6</v>
      </c>
      <c r="M190">
        <f>AA46+W46</f>
        <v>16.265315000000001</v>
      </c>
      <c r="P190" s="62" t="s">
        <v>37</v>
      </c>
      <c r="Q190" t="s">
        <v>36</v>
      </c>
      <c r="R190">
        <f t="shared" ref="R190:R192" si="156">0.1*Y32+(1-0.1)*U32</f>
        <v>0</v>
      </c>
      <c r="S190">
        <f t="shared" ref="S190:S192" si="157">0.1*Z32+(1-0.1)*V32</f>
        <v>2.5999999999999999E-3</v>
      </c>
      <c r="U190">
        <f t="shared" ref="U190:U192" si="158">0.1*Y39+(1-0.1)*U39</f>
        <v>1.4300000000000001E-3</v>
      </c>
      <c r="V190">
        <f t="shared" ref="V190:V192" si="159">0.1*Z39+(1-0.1)*V39</f>
        <v>2.0329999999999997E-2</v>
      </c>
      <c r="X190">
        <f>0.1*X46+(1-0.1)*T46</f>
        <v>4.5299999999999998E-6</v>
      </c>
    </row>
    <row r="191" spans="1:25" x14ac:dyDescent="0.25">
      <c r="C191" s="63"/>
      <c r="D191" s="62"/>
      <c r="E191" t="s">
        <v>38</v>
      </c>
      <c r="F191">
        <f t="shared" si="150"/>
        <v>0</v>
      </c>
      <c r="G191">
        <f t="shared" si="151"/>
        <v>5.0279999999999997E-4</v>
      </c>
      <c r="H191">
        <f t="shared" si="152"/>
        <v>5.3461300000000005</v>
      </c>
      <c r="I191">
        <f t="shared" si="153"/>
        <v>6.1199999999999996E-3</v>
      </c>
      <c r="J191">
        <f t="shared" si="154"/>
        <v>1.6990000000000002E-2</v>
      </c>
      <c r="K191">
        <f t="shared" si="155"/>
        <v>165.147638</v>
      </c>
      <c r="P191" s="62"/>
      <c r="Q191" t="s">
        <v>38</v>
      </c>
      <c r="R191">
        <f t="shared" si="156"/>
        <v>0</v>
      </c>
      <c r="S191">
        <f t="shared" si="157"/>
        <v>5.0279999999999997E-4</v>
      </c>
      <c r="U191">
        <f t="shared" si="158"/>
        <v>6.1399999999999996E-3</v>
      </c>
      <c r="V191">
        <f t="shared" si="159"/>
        <v>1.6980000000000002E-2</v>
      </c>
    </row>
    <row r="192" spans="1:25" x14ac:dyDescent="0.25">
      <c r="C192" s="63"/>
      <c r="D192" s="62"/>
      <c r="E192" t="s">
        <v>39</v>
      </c>
      <c r="F192">
        <f t="shared" si="150"/>
        <v>0</v>
      </c>
      <c r="G192">
        <f t="shared" si="151"/>
        <v>1.67925E-4</v>
      </c>
      <c r="H192">
        <f t="shared" si="152"/>
        <v>27.726361000000001</v>
      </c>
      <c r="I192">
        <f t="shared" si="153"/>
        <v>7.5449999999999996E-3</v>
      </c>
      <c r="J192">
        <f t="shared" si="154"/>
        <v>1.3234999999999999E-2</v>
      </c>
      <c r="K192">
        <f t="shared" si="155"/>
        <v>1164.887686</v>
      </c>
      <c r="P192" s="62"/>
      <c r="Q192" t="s">
        <v>39</v>
      </c>
      <c r="R192">
        <f t="shared" si="156"/>
        <v>0</v>
      </c>
      <c r="S192">
        <f t="shared" si="157"/>
        <v>1.6825000000000002E-4</v>
      </c>
      <c r="U192">
        <f t="shared" si="158"/>
        <v>7.5899999999999995E-3</v>
      </c>
      <c r="V192">
        <f t="shared" si="159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60">0.2*Y32+(1-0.2)*U32</f>
        <v>0</v>
      </c>
      <c r="G196">
        <f t="shared" ref="G196:G198" si="161">0.2*Z32+(1-0.2)*V32</f>
        <v>2.5999999999999999E-3</v>
      </c>
      <c r="I196">
        <f t="shared" ref="I196:I198" si="162">0.2*Y39+(1-0.2)*U39</f>
        <v>1.5599999999999998E-3</v>
      </c>
      <c r="J196">
        <f t="shared" ref="J196:J198" si="163">0.2*Z39+(1-0.2)*V39</f>
        <v>2.0459999999999999E-2</v>
      </c>
      <c r="L196">
        <f>0.2*X46+(1-0.2)*T46</f>
        <v>4.5600000000000004E-6</v>
      </c>
      <c r="P196" s="62" t="s">
        <v>41</v>
      </c>
      <c r="Q196" t="s">
        <v>36</v>
      </c>
      <c r="R196">
        <f t="shared" ref="R196:R198" si="164">0.3*Y32+(1-0.3)*U32</f>
        <v>0</v>
      </c>
      <c r="S196">
        <f t="shared" ref="S196:S198" si="165">0.3*Z32+(1-0.3)*V32</f>
        <v>2.5999999999999999E-3</v>
      </c>
      <c r="U196">
        <f t="shared" ref="U196:U198" si="166">0.3*Y39+(1-0.3)*U39</f>
        <v>1.6899999999999999E-3</v>
      </c>
      <c r="V196">
        <f t="shared" ref="V196:V198" si="167">0.3*Z39+(1-0.3)*V39</f>
        <v>2.0589999999999997E-2</v>
      </c>
      <c r="X196">
        <f>0.3*X46+(1-0.3)*T46</f>
        <v>4.5900000000000001E-6</v>
      </c>
    </row>
    <row r="197" spans="2:25" x14ac:dyDescent="0.25">
      <c r="C197" s="63"/>
      <c r="D197" s="62"/>
      <c r="E197" t="s">
        <v>38</v>
      </c>
      <c r="F197">
        <f t="shared" si="160"/>
        <v>0</v>
      </c>
      <c r="G197">
        <f t="shared" si="161"/>
        <v>5.0279999999999997E-4</v>
      </c>
      <c r="I197">
        <f t="shared" si="162"/>
        <v>6.1800000000000006E-3</v>
      </c>
      <c r="J197">
        <f t="shared" si="163"/>
        <v>1.6960000000000003E-2</v>
      </c>
      <c r="P197" s="62"/>
      <c r="Q197" t="s">
        <v>38</v>
      </c>
      <c r="R197">
        <f t="shared" si="164"/>
        <v>0</v>
      </c>
      <c r="S197">
        <f t="shared" si="165"/>
        <v>5.0279999999999997E-4</v>
      </c>
      <c r="U197">
        <f t="shared" si="166"/>
        <v>6.2199999999999998E-3</v>
      </c>
      <c r="V197">
        <f t="shared" si="167"/>
        <v>1.694E-2</v>
      </c>
    </row>
    <row r="198" spans="2:25" x14ac:dyDescent="0.25">
      <c r="C198" s="63"/>
      <c r="D198" s="62"/>
      <c r="E198" t="s">
        <v>39</v>
      </c>
      <c r="F198">
        <f t="shared" si="160"/>
        <v>0</v>
      </c>
      <c r="G198">
        <f t="shared" si="161"/>
        <v>1.6890000000000001E-4</v>
      </c>
      <c r="I198">
        <f t="shared" si="162"/>
        <v>7.6800000000000002E-3</v>
      </c>
      <c r="J198">
        <f t="shared" si="163"/>
        <v>1.3339999999999999E-2</v>
      </c>
      <c r="P198" s="62"/>
      <c r="Q198" t="s">
        <v>39</v>
      </c>
      <c r="R198">
        <f t="shared" si="164"/>
        <v>0</v>
      </c>
      <c r="S198">
        <f t="shared" si="165"/>
        <v>1.6955E-4</v>
      </c>
      <c r="U198">
        <f t="shared" si="166"/>
        <v>7.7699999999999991E-3</v>
      </c>
      <c r="V198">
        <f t="shared" si="167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68">(0.05*(1-0.05)+0.05*(1-0.05))*Y32+0.05*0.05*AC32+(1-0.05*(1-0.05)-0.05*(1-0.05)-0.05*0.05)*U32</f>
        <v>0</v>
      </c>
      <c r="G203">
        <f t="shared" ref="G203:G205" si="169">(0.05*(1-0.05)+0.05*(1-0.05))*Z32+0.05*0.05*AD32+(1-0.05*(1-0.05)-0.05*(1-0.05)-0.05*0.05)*V32</f>
        <v>2.5999999999999999E-3</v>
      </c>
      <c r="H203">
        <f t="shared" ref="H203:H205" si="170">AE32+AA32+W32</f>
        <v>3.4560620000000002</v>
      </c>
      <c r="I203">
        <f t="shared" ref="I203:I205" si="171">(0.05*(1-0.05)+0.05*(1-0.05))*Y39+0.05*0.05*AC39+(1-0.05*(1-0.05)-0.05*(1-0.05)-0.05*0.05)*U39</f>
        <v>1.4267500000000001E-3</v>
      </c>
      <c r="J203">
        <f t="shared" ref="J203:J205" si="172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4.5242499999999999E-6</v>
      </c>
      <c r="M203">
        <f>AE46+AA46+W46</f>
        <v>24.392548999999999</v>
      </c>
      <c r="O203" s="66" t="s">
        <v>43</v>
      </c>
      <c r="P203" s="62" t="s">
        <v>37</v>
      </c>
      <c r="Q203" t="s">
        <v>36</v>
      </c>
      <c r="R203">
        <f t="shared" ref="R203:R205" si="173">(0.1*0.9+0.1*0.9)*Y32+0.1*0.1*AC32+(1-0.1*0.9-0.1*0.9-0.1*0.1)*U32</f>
        <v>0</v>
      </c>
      <c r="S203">
        <f t="shared" ref="S203:S205" si="174">(0.1*0.9+0.1*0.9)*Z32+0.1*0.1*AD32+(1-0.1*0.9-0.1*0.9-0.1*0.1)*V32</f>
        <v>2.6000000000000003E-3</v>
      </c>
      <c r="U203">
        <f t="shared" ref="U203:U205" si="175">(0.1*0.9+0.1*0.9)*Y39+0.1*0.1*AC39+(1-0.1*0.9-0.1*0.9-0.1*0.1)*U39</f>
        <v>1.5470000000000002E-3</v>
      </c>
      <c r="V203">
        <f t="shared" ref="V203:V205" si="176">(0.1*0.9+0.1*0.9)*Z39+0.1*0.1*AD39+(1-0.1*0.9-0.1*0.9-0.1*0.1)*V39</f>
        <v>2.0459000000000001E-2</v>
      </c>
      <c r="X203">
        <f>(0.1*0.9+0.1*0.9)*X46+0.1*0.1*AB46+(1-0.1*0.9-0.1*0.9-0.1*0.1)*T46</f>
        <v>4.5370000000000008E-6</v>
      </c>
    </row>
    <row r="204" spans="2:25" x14ac:dyDescent="0.25">
      <c r="B204" s="63"/>
      <c r="C204" s="66"/>
      <c r="D204" s="62"/>
      <c r="E204" t="s">
        <v>38</v>
      </c>
      <c r="F204">
        <f t="shared" si="168"/>
        <v>0</v>
      </c>
      <c r="G204">
        <f t="shared" si="169"/>
        <v>5.0279999999999997E-4</v>
      </c>
      <c r="H204">
        <f t="shared" si="170"/>
        <v>8.1231840000000002</v>
      </c>
      <c r="I204">
        <f t="shared" si="171"/>
        <v>6.1400000000000005E-3</v>
      </c>
      <c r="J204">
        <f t="shared" si="172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73"/>
        <v>0</v>
      </c>
      <c r="S204">
        <f t="shared" si="174"/>
        <v>5.0280000000000008E-4</v>
      </c>
      <c r="U204">
        <f t="shared" si="175"/>
        <v>6.1800000000000015E-3</v>
      </c>
      <c r="V204">
        <f t="shared" si="176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68"/>
        <v>0</v>
      </c>
      <c r="G205">
        <f t="shared" si="169"/>
        <v>1.6825075000000004E-4</v>
      </c>
      <c r="H205">
        <f t="shared" si="170"/>
        <v>41.634541999999996</v>
      </c>
      <c r="I205">
        <f t="shared" si="171"/>
        <v>7.58875E-3</v>
      </c>
      <c r="J205">
        <f t="shared" si="172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73"/>
        <v>0</v>
      </c>
      <c r="S205">
        <f t="shared" si="174"/>
        <v>1.6890300000000001E-4</v>
      </c>
      <c r="U205">
        <f t="shared" si="175"/>
        <v>7.6750000000000004E-3</v>
      </c>
      <c r="V205">
        <f t="shared" si="176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77">(0.2*0.8+0.2*0.8)*Y32+0.2*0.2*AC32+(1-0.2*0.8-0.2*0.8-0.2*0.2)*U32</f>
        <v>0</v>
      </c>
      <c r="G209">
        <f t="shared" ref="G209:G211" si="178">(0.2*0.8+0.2*0.8)*Z32+0.2*0.2*AD32+(1-0.2*0.8-0.2*0.8-0.2*0.2)*V32</f>
        <v>2.5999999999999999E-3</v>
      </c>
      <c r="I209">
        <f t="shared" ref="I209:I211" si="179">(0.2*0.8+0.2*0.8)*Y39+0.2*0.2*AC39+(1-0.2*0.8-0.2*0.8-0.2*0.2)*U39</f>
        <v>1.768E-3</v>
      </c>
      <c r="J209">
        <f t="shared" ref="J209:J211" si="180">(0.2*0.8+0.2*0.8)*Z39+0.2*0.2*AD39+(1-0.2*0.8-0.2*0.8-0.2*0.2)*V39</f>
        <v>2.0715999999999998E-2</v>
      </c>
      <c r="L209">
        <f>(0.2*0.8+0.2*0.8)*X46+0.2*0.2*AB46+(1-0.2*0.8-0.2*0.8-0.2*0.2)*T46</f>
        <v>4.5279999999999997E-6</v>
      </c>
      <c r="O209" s="66" t="s">
        <v>45</v>
      </c>
      <c r="P209" s="62" t="s">
        <v>41</v>
      </c>
      <c r="Q209" t="s">
        <v>36</v>
      </c>
      <c r="R209">
        <f t="shared" ref="R209:R211" si="181">(0.3*0.7+0.3*0.7)*Y32+0.3*0.3*AC32+(1-0.3*0.7-0.3*0.7-0.3*0.3)*U32</f>
        <v>0</v>
      </c>
      <c r="S209">
        <f t="shared" ref="S209:S211" si="182">(0.3*0.7+0.3*0.7)*Z32+0.3*0.3*AD32+(1-0.3*0.7-0.3*0.7-0.3*0.3)*V32</f>
        <v>2.5999999999999999E-3</v>
      </c>
      <c r="U209">
        <f t="shared" ref="U209:U211" si="183">(0.3*0.7+0.3*0.7)*Y39+0.3*0.3*AC39+(1-0.3*0.7-0.3*0.7-0.3*0.3)*U39</f>
        <v>1.9629999999999999E-3</v>
      </c>
      <c r="V209">
        <f t="shared" ref="V209:V211" si="184">(0.3*0.7+0.3*0.7)*Z39+0.3*0.3*AD39+(1-0.3*0.7-0.3*0.7-0.3*0.3)*V39</f>
        <v>2.0971E-2</v>
      </c>
      <c r="X209">
        <f>(0.3*0.7+0.3*0.7)*X46+0.3*0.3*AB46+(1-0.3*0.7-0.3*0.7-0.3*0.3)*T46</f>
        <v>4.4730000000000002E-6</v>
      </c>
    </row>
    <row r="210" spans="1:25" x14ac:dyDescent="0.25">
      <c r="B210" s="63"/>
      <c r="C210" s="66"/>
      <c r="D210" s="62"/>
      <c r="E210" t="s">
        <v>38</v>
      </c>
      <c r="F210">
        <f t="shared" si="177"/>
        <v>0</v>
      </c>
      <c r="G210">
        <f t="shared" si="178"/>
        <v>5.0279999999999997E-4</v>
      </c>
      <c r="I210">
        <f t="shared" si="179"/>
        <v>6.2599999999999999E-3</v>
      </c>
      <c r="J210">
        <f t="shared" si="180"/>
        <v>1.6968E-2</v>
      </c>
      <c r="O210" s="66"/>
      <c r="P210" s="62"/>
      <c r="Q210" t="s">
        <v>38</v>
      </c>
      <c r="R210">
        <f t="shared" si="181"/>
        <v>0</v>
      </c>
      <c r="S210">
        <f t="shared" si="182"/>
        <v>5.0279999999999997E-4</v>
      </c>
      <c r="U210">
        <f t="shared" si="183"/>
        <v>6.3400000000000001E-3</v>
      </c>
      <c r="V210">
        <f t="shared" si="184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77"/>
        <v>0</v>
      </c>
      <c r="G211">
        <f t="shared" si="178"/>
        <v>1.7021199999999999E-4</v>
      </c>
      <c r="I211">
        <f t="shared" si="179"/>
        <v>7.8399999999999997E-3</v>
      </c>
      <c r="J211">
        <f t="shared" si="180"/>
        <v>1.3483999999999999E-2</v>
      </c>
      <c r="O211" s="66"/>
      <c r="P211" s="62"/>
      <c r="Q211" t="s">
        <v>39</v>
      </c>
      <c r="R211">
        <f t="shared" si="181"/>
        <v>0</v>
      </c>
      <c r="S211">
        <f t="shared" si="182"/>
        <v>1.7152700000000001E-4</v>
      </c>
      <c r="U211">
        <f t="shared" si="183"/>
        <v>7.9950000000000004E-3</v>
      </c>
      <c r="V211">
        <f t="shared" si="184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85">3*0.05*(1-0.05)*(1-0.05)*Y32+3*0.05*0.05*(1-0.05)*AC32+0.05*0.05*0.05*AG32+(1-3*0.05*(1-0.05)*(1-0.05)-3*0.05*0.05*(1-0.05)-0.05*0.05*0.05)*U32</f>
        <v>0</v>
      </c>
      <c r="G216">
        <f t="shared" ref="G216:G218" si="186">3*0.05*(1-0.05)*(1-0.05)*Z32+3*0.05*0.05*(1-0.05)*AD32+0.05*0.05*0.05*AH32+(1-3*0.05*(1-0.05)*(1-0.05)-3*0.05*0.05*(1-0.05)-0.05*0.05*0.05)*V32</f>
        <v>2.5999999999999994E-3</v>
      </c>
      <c r="H216">
        <f t="shared" ref="H216:H218" si="187">AI32+AE32+AA32+W32</f>
        <v>4.5459870000000002</v>
      </c>
      <c r="I216">
        <f t="shared" ref="I216:I218" si="188">3*0.05*(1-0.05)*(1-0.05)*Y39+3*0.05*0.05*(1-0.05)*AC39+0.05*0.05*0.05*AG39+(1-3*0.05*(1-0.05)*(1-0.05)-3*0.05*0.05*(1-0.05)-0.05*0.05*0.05)*U39</f>
        <v>1.4854124999999997E-3</v>
      </c>
      <c r="J216">
        <f t="shared" ref="J216:J218" si="189">3*0.05*(1-0.05)*(1-0.05)*Z39+3*0.05*0.05*(1-0.05)*AD39+0.05*0.05*0.05*AH39+(1-3*0.05*(1-0.05)*(1-0.05)-3*0.05*0.05*(1-0.05)-0.05*0.05*0.05)*V39</f>
        <v>2.0394262499999996E-2</v>
      </c>
      <c r="K216">
        <f t="shared" ref="K216:K218" si="190">AI39+AE39+AA39+W39</f>
        <v>119.88655799999999</v>
      </c>
      <c r="L216">
        <f>3*0.05*(1-0.05)*(1-0.05)*X46+3*0.05*0.05*(1-0.05)*AB46+0.05*0.05*0.05*AF46+(1-3*0.05*(1-0.05)*(1-0.05)-3*0.05*0.05*(1-0.05)-0.05*0.05*0.05)*T46</f>
        <v>4.5283999999999997E-6</v>
      </c>
      <c r="M216">
        <f>AI46+AE46+AA46+W46</f>
        <v>33.028951999999997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191">3*0.1*(1-0.1)*(1-0.1)*Y32+3*0.1*0.1*(1-0.1)*AC32+0.1*0.1*0.1*AG32+(1-3*0.1*(1-0.1)*(1-0.1)-3*0.1*0.1*(1-0.1)-0.1*0.1*0.1)*U32</f>
        <v>0</v>
      </c>
      <c r="S216">
        <f t="shared" ref="S216:S218" si="192">3*0.1*(1-0.1)*(1-0.1)*Z32+3*0.1*0.1*(1-0.1)*AD32+0.1*0.1*0.1*AH32+(1-3*0.1*(1-0.1)*(1-0.1)-3*0.1*0.1*(1-0.1)-0.1*0.1*0.1)*V32</f>
        <v>2.5999999999999999E-3</v>
      </c>
      <c r="U216">
        <f t="shared" ref="U216:U218" si="193">3*0.1*(1-0.1)*(1-0.1)*Y39+3*0.1*0.1*(1-0.1)*AC39+0.1*0.1*0.1*AG39+(1-3*0.1*(1-0.1)*(1-0.1)-3*0.1*0.1*(1-0.1)-0.1*0.1*0.1)*U39</f>
        <v>1.6522999999999998E-3</v>
      </c>
      <c r="V216">
        <f t="shared" ref="V216:V218" si="194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4.5262E-6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85"/>
        <v>0</v>
      </c>
      <c r="G217">
        <f t="shared" si="186"/>
        <v>5.0279999999999997E-4</v>
      </c>
      <c r="H217">
        <f t="shared" si="187"/>
        <v>10.525088</v>
      </c>
      <c r="I217">
        <f t="shared" si="188"/>
        <v>6.1599999999999997E-3</v>
      </c>
      <c r="J217">
        <f t="shared" si="189"/>
        <v>1.6978862500000001E-2</v>
      </c>
      <c r="K217">
        <f t="shared" si="190"/>
        <v>326.02146900000002</v>
      </c>
      <c r="N217" s="68"/>
      <c r="O217" s="66"/>
      <c r="P217" s="62"/>
      <c r="Q217" t="s">
        <v>38</v>
      </c>
      <c r="R217">
        <f t="shared" si="191"/>
        <v>0</v>
      </c>
      <c r="S217">
        <f t="shared" si="192"/>
        <v>5.0279999999999997E-4</v>
      </c>
      <c r="U217">
        <f t="shared" si="193"/>
        <v>6.2199999999999998E-3</v>
      </c>
      <c r="V217">
        <f t="shared" si="194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85"/>
        <v>0</v>
      </c>
      <c r="G218">
        <f t="shared" si="186"/>
        <v>1.6857723749999997E-4</v>
      </c>
      <c r="H218">
        <f t="shared" si="187"/>
        <v>56.493874000000005</v>
      </c>
      <c r="I218">
        <f t="shared" si="188"/>
        <v>7.6313124999999983E-3</v>
      </c>
      <c r="J218">
        <f t="shared" si="189"/>
        <v>1.3305749999999998E-2</v>
      </c>
      <c r="K218">
        <f t="shared" si="190"/>
        <v>2783.079236</v>
      </c>
      <c r="N218" s="68"/>
      <c r="O218" s="66"/>
      <c r="P218" s="62"/>
      <c r="Q218" t="s">
        <v>39</v>
      </c>
      <c r="R218">
        <f t="shared" si="191"/>
        <v>0</v>
      </c>
      <c r="S218">
        <f t="shared" si="192"/>
        <v>1.6955889999999997E-4</v>
      </c>
      <c r="U218">
        <f t="shared" si="193"/>
        <v>7.7554999999999985E-3</v>
      </c>
      <c r="V218">
        <f t="shared" si="194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195">3*0.2*(1-0.2)*(1-0.2)*Y32+3*0.2*0.2*(1-0.2)*AC32+0.2*0.2*0.2*AG32+(1-3*0.2*(1-0.2)*(1-0.2)-3*0.2*0.2*(1-0.2)-0.2*0.2*0.2)*U32</f>
        <v>0</v>
      </c>
      <c r="G222">
        <f t="shared" ref="G222:G224" si="196">3*0.2*(1-0.2)*(1-0.2)*Z32+3*0.2*0.2*(1-0.2)*AD32+0.2*0.2*0.2*AH32+(1-3*0.2*(1-0.2)*(1-0.2)-3*0.2*0.2*(1-0.2)-0.2*0.2*0.2)*V32</f>
        <v>2.5999999999999999E-3</v>
      </c>
      <c r="I222">
        <f t="shared" ref="I222:I224" si="197">3*0.2*(1-0.2)*(1-0.2)*Y39+3*0.2*0.2*(1-0.2)*AC39+0.2*0.2*0.2*AG39+(1-3*0.2*(1-0.2)*(1-0.2)-3*0.2*0.2*(1-0.2)-0.2*0.2*0.2)*U39</f>
        <v>1.9344E-3</v>
      </c>
      <c r="J222">
        <f t="shared" ref="J222:J224" si="198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4.4455999999999994E-6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199">3*0.3*(1-0.3)*(1-0.3)*Y32+3*0.3*0.3*(1-0.3)*AC32+0.3*0.3*0.3*AG32+(1-3*0.3*(1-0.3)*(1-0.3)-3*0.3*0.3*(1-0.3)-0.3*0.3*0.3)*U32</f>
        <v>0</v>
      </c>
      <c r="S222">
        <f t="shared" ref="S222:S224" si="200">3*0.3*(1-0.3)*(1-0.3)*Z32+3*0.3*0.3*(1-0.3)*AD32+0.3*0.3*0.3*AH32+(1-3*0.3*(1-0.3)*(1-0.3)-3*0.3*0.3*(1-0.3)-0.3*0.3*0.3)*V32</f>
        <v>2.5999999999999999E-3</v>
      </c>
      <c r="U222">
        <f t="shared" ref="U222:U224" si="201">3*0.3*(1-0.3)*(1-0.3)*Y39+3*0.3*0.3*(1-0.3)*AC39+0.3*0.3*0.3*AG39+(1-3*0.3*(1-0.3)*(1-0.3)-3*0.3*0.3*(1-0.3)-0.3*0.3*0.3)*U39</f>
        <v>2.1540999999999999E-3</v>
      </c>
      <c r="V222">
        <f t="shared" ref="V222:V224" si="202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4.2894E-6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195"/>
        <v>0</v>
      </c>
      <c r="G223">
        <f t="shared" si="196"/>
        <v>5.0279999999999997E-4</v>
      </c>
      <c r="I223">
        <f t="shared" si="197"/>
        <v>6.3400000000000001E-3</v>
      </c>
      <c r="J223">
        <f t="shared" si="198"/>
        <v>1.7015200000000001E-2</v>
      </c>
      <c r="N223" s="68"/>
      <c r="O223" s="66"/>
      <c r="P223" s="62"/>
      <c r="Q223" t="s">
        <v>38</v>
      </c>
      <c r="R223">
        <f t="shared" si="199"/>
        <v>0</v>
      </c>
      <c r="S223">
        <f t="shared" si="200"/>
        <v>5.0279999999999997E-4</v>
      </c>
      <c r="U223">
        <f t="shared" si="201"/>
        <v>6.4600000000000005E-3</v>
      </c>
      <c r="V223">
        <f t="shared" si="202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195"/>
        <v>0</v>
      </c>
      <c r="G224">
        <f t="shared" si="196"/>
        <v>1.7153520000000002E-4</v>
      </c>
      <c r="I224">
        <f t="shared" si="197"/>
        <v>7.9839999999999998E-3</v>
      </c>
      <c r="J224">
        <f t="shared" si="198"/>
        <v>1.3631999999999998E-2</v>
      </c>
      <c r="N224" s="68"/>
      <c r="O224" s="66"/>
      <c r="P224" s="62"/>
      <c r="Q224" t="s">
        <v>39</v>
      </c>
      <c r="R224">
        <f t="shared" si="199"/>
        <v>0</v>
      </c>
      <c r="S224">
        <f t="shared" si="200"/>
        <v>1.7352830000000002E-4</v>
      </c>
      <c r="U224">
        <f t="shared" si="201"/>
        <v>8.1884999999999996E-3</v>
      </c>
      <c r="V224">
        <f t="shared" si="202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03">0.05*G52+(1-0.05)*C52</f>
        <v>0</v>
      </c>
      <c r="G229">
        <f t="shared" ref="G229:G231" si="204">0.05*H52+(1-0.05)*D52</f>
        <v>2.5999999999999999E-3</v>
      </c>
      <c r="H229">
        <f t="shared" ref="H229:H231" si="205">I52+E52</f>
        <v>2.5868120000000001</v>
      </c>
      <c r="I229">
        <f t="shared" ref="I229:I231" si="206">0.05*G59+(1-0.05)*C59</f>
        <v>1.3649999999999999E-3</v>
      </c>
      <c r="J229">
        <f t="shared" ref="J229:J231" si="207">0.05*H59+(1-0.05)*D59</f>
        <v>2.0264999999999998E-2</v>
      </c>
      <c r="K229">
        <f t="shared" ref="K229:K231" si="208">I59+E59</f>
        <v>57.364215000000002</v>
      </c>
      <c r="L229">
        <f>0.05*G66+(1-0.05)*B66</f>
        <v>1.7370999999999999E-4</v>
      </c>
      <c r="M229">
        <f>I66+E66</f>
        <v>16.193083000000001</v>
      </c>
      <c r="P229" s="62" t="s">
        <v>37</v>
      </c>
      <c r="Q229" t="s">
        <v>36</v>
      </c>
      <c r="R229">
        <f t="shared" ref="R229:R231" si="209">0.1*G52+(1-0.1)*C52</f>
        <v>0</v>
      </c>
      <c r="S229">
        <f t="shared" ref="S229:S231" si="210">0.1*H52+(1-0.1)*D52</f>
        <v>2.5999999999999999E-3</v>
      </c>
      <c r="U229">
        <f t="shared" ref="U229:U231" si="211">0.1*G59+(1-0.1)*C59</f>
        <v>1.4300000000000001E-3</v>
      </c>
      <c r="V229">
        <f t="shared" ref="V229:V231" si="212">0.1*H59+(1-0.1)*D59</f>
        <v>2.0329999999999997E-2</v>
      </c>
      <c r="X229">
        <f>0.1*G66+(1-0.1)*B66</f>
        <v>1.7362000000000001E-4</v>
      </c>
    </row>
    <row r="230" spans="1:25" x14ac:dyDescent="0.25">
      <c r="C230" s="63"/>
      <c r="D230" s="62"/>
      <c r="E230" t="s">
        <v>38</v>
      </c>
      <c r="F230">
        <f t="shared" si="203"/>
        <v>0</v>
      </c>
      <c r="G230">
        <f t="shared" si="204"/>
        <v>1.2999999999999999E-3</v>
      </c>
      <c r="H230">
        <f t="shared" si="205"/>
        <v>4.538157</v>
      </c>
      <c r="I230">
        <f t="shared" si="206"/>
        <v>2.725E-3</v>
      </c>
      <c r="J230">
        <f t="shared" si="207"/>
        <v>1.1394999999999999E-2</v>
      </c>
      <c r="K230">
        <f t="shared" si="208"/>
        <v>155.65718800000002</v>
      </c>
      <c r="P230" s="62"/>
      <c r="Q230" t="s">
        <v>38</v>
      </c>
      <c r="R230">
        <f t="shared" si="209"/>
        <v>0</v>
      </c>
      <c r="S230">
        <f t="shared" si="210"/>
        <v>1.2999999999999999E-3</v>
      </c>
      <c r="U230">
        <f t="shared" si="211"/>
        <v>2.7500000000000003E-3</v>
      </c>
      <c r="V230">
        <f t="shared" si="212"/>
        <v>1.129E-2</v>
      </c>
    </row>
    <row r="231" spans="1:25" x14ac:dyDescent="0.25">
      <c r="C231" s="63"/>
      <c r="D231" s="62"/>
      <c r="E231" t="s">
        <v>39</v>
      </c>
      <c r="F231">
        <f t="shared" si="203"/>
        <v>0</v>
      </c>
      <c r="G231">
        <f t="shared" si="204"/>
        <v>7.5871999999999995E-4</v>
      </c>
      <c r="H231">
        <f t="shared" si="205"/>
        <v>21.181321000000001</v>
      </c>
      <c r="I231">
        <f t="shared" si="206"/>
        <v>3.64E-3</v>
      </c>
      <c r="J231">
        <f t="shared" si="207"/>
        <v>8.1950000000000009E-3</v>
      </c>
      <c r="K231">
        <f t="shared" si="208"/>
        <v>826.11785600000007</v>
      </c>
      <c r="P231" s="62"/>
      <c r="Q231" t="s">
        <v>39</v>
      </c>
      <c r="R231">
        <f t="shared" si="209"/>
        <v>0</v>
      </c>
      <c r="S231">
        <f t="shared" si="210"/>
        <v>7.5974000000000007E-4</v>
      </c>
      <c r="U231">
        <f t="shared" si="211"/>
        <v>3.6800000000000001E-3</v>
      </c>
      <c r="V231">
        <f t="shared" si="212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13">0.2*G52+(1-0.2)*C52</f>
        <v>0</v>
      </c>
      <c r="G235">
        <f t="shared" ref="G235:G237" si="214">0.2*H52+(1-0.2)*D52</f>
        <v>2.5999999999999999E-3</v>
      </c>
      <c r="I235">
        <f t="shared" ref="I235:I237" si="215">0.2*G59+(1-0.2)*C59</f>
        <v>1.5599999999999998E-3</v>
      </c>
      <c r="J235">
        <f t="shared" ref="J235:J237" si="216">0.2*H59+(1-0.2)*D59</f>
        <v>2.0459999999999999E-2</v>
      </c>
      <c r="L235">
        <f>0.2*G66+(1-0.2)*B66</f>
        <v>1.7343999999999999E-4</v>
      </c>
      <c r="P235" s="62" t="s">
        <v>41</v>
      </c>
      <c r="Q235" t="s">
        <v>36</v>
      </c>
      <c r="R235">
        <f t="shared" ref="R235:R237" si="217">0.3*G52+(1-0.3)*C52</f>
        <v>0</v>
      </c>
      <c r="S235">
        <f t="shared" ref="S235:S237" si="218">0.3*H52+(1-0.3)*D52</f>
        <v>2.5999999999999999E-3</v>
      </c>
      <c r="U235">
        <f t="shared" ref="U235:U237" si="219">0.3*G59+(1-0.3)*C59</f>
        <v>1.6899999999999999E-3</v>
      </c>
      <c r="V235">
        <f t="shared" ref="V235:V237" si="220">0.3*H59+(1-0.3)*D59</f>
        <v>2.0589999999999997E-2</v>
      </c>
      <c r="X235">
        <f>0.3*G66+(1-0.3)*B66</f>
        <v>1.7325999999999998E-4</v>
      </c>
    </row>
    <row r="236" spans="1:25" x14ac:dyDescent="0.25">
      <c r="C236" s="63"/>
      <c r="D236" s="62"/>
      <c r="E236" t="s">
        <v>38</v>
      </c>
      <c r="F236">
        <f t="shared" si="213"/>
        <v>0</v>
      </c>
      <c r="G236">
        <f t="shared" si="214"/>
        <v>1.2999999999999999E-3</v>
      </c>
      <c r="I236">
        <f t="shared" si="215"/>
        <v>2.8E-3</v>
      </c>
      <c r="J236">
        <f t="shared" si="216"/>
        <v>1.108E-2</v>
      </c>
      <c r="P236" s="62"/>
      <c r="Q236" t="s">
        <v>38</v>
      </c>
      <c r="R236">
        <f t="shared" si="217"/>
        <v>0</v>
      </c>
      <c r="S236">
        <f t="shared" si="218"/>
        <v>1.2999999999999999E-3</v>
      </c>
      <c r="U236">
        <f t="shared" si="219"/>
        <v>2.8500000000000001E-3</v>
      </c>
      <c r="V236">
        <f t="shared" si="220"/>
        <v>1.0869999999999999E-2</v>
      </c>
    </row>
    <row r="237" spans="1:25" x14ac:dyDescent="0.25">
      <c r="C237" s="63"/>
      <c r="D237" s="62"/>
      <c r="E237" t="s">
        <v>39</v>
      </c>
      <c r="F237">
        <f t="shared" si="213"/>
        <v>0</v>
      </c>
      <c r="G237">
        <f t="shared" si="214"/>
        <v>7.617800000000001E-4</v>
      </c>
      <c r="I237">
        <f t="shared" si="215"/>
        <v>3.7600000000000003E-3</v>
      </c>
      <c r="J237">
        <f t="shared" si="216"/>
        <v>8.1799999999999998E-3</v>
      </c>
      <c r="P237" s="62"/>
      <c r="Q237" t="s">
        <v>39</v>
      </c>
      <c r="R237">
        <f t="shared" si="217"/>
        <v>0</v>
      </c>
      <c r="S237">
        <f t="shared" si="218"/>
        <v>7.6381999999999991E-4</v>
      </c>
      <c r="U237">
        <f t="shared" si="219"/>
        <v>3.8399999999999997E-3</v>
      </c>
      <c r="V237">
        <f t="shared" si="220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21">(0.05*(1-0.05)+0.05*(1-0.05))*G52+0.05*0.05*K52+(1-0.05*(1-0.05)-0.05*(1-0.05)-0.05*0.05)*C52</f>
        <v>0</v>
      </c>
      <c r="G242">
        <f t="shared" ref="G242:G244" si="222">(0.05*(1-0.05)+0.05*(1-0.05))*H52+0.05*0.05*L52+(1-0.05*(1-0.05)-0.05*(1-0.05)-0.05*0.05)*D52</f>
        <v>2.5999999999999999E-3</v>
      </c>
      <c r="H242">
        <f t="shared" ref="H242:H244" si="223">M52+I52+E52</f>
        <v>3.975562</v>
      </c>
      <c r="I242">
        <f t="shared" ref="I242:I244" si="224">(0.05*(1-0.05)+0.05*(1-0.05))*G59+0.05*0.05*K59+(1-0.05*(1-0.05)-0.05*(1-0.05)-0.05*0.05)*C59</f>
        <v>1.4267500000000001E-3</v>
      </c>
      <c r="J242">
        <f t="shared" ref="J242:J244" si="225">(0.05*(1-0.05)+0.05*(1-0.05))*H59+0.05*0.05*L59+(1-0.05*(1-0.05)-0.05*(1-0.05)-0.05*0.05)*D59</f>
        <v>2.0329750000000001E-2</v>
      </c>
      <c r="K242">
        <f t="shared" ref="K242:K244" si="226">M59+I59+E59</f>
        <v>90.521468999999996</v>
      </c>
      <c r="L242">
        <f>(0.05*(1-0.05)+0.05*(1-0.05))*G66+0.05*0.05*J66+(1-0.05*(1-0.05)-0.05*(1-0.05)-0.05*0.05)*B66</f>
        <v>1.7361200000000002E-4</v>
      </c>
      <c r="M242">
        <f>M66+I66+E66</f>
        <v>24.240373999999999</v>
      </c>
      <c r="O242" s="66" t="s">
        <v>43</v>
      </c>
      <c r="P242" s="62" t="s">
        <v>37</v>
      </c>
      <c r="Q242" t="s">
        <v>36</v>
      </c>
      <c r="R242">
        <f t="shared" ref="R242:R244" si="227">(0.1*0.9+0.1*0.9)*G52+0.1*0.1*K52+(1-0.1*0.9-0.1*0.9-0.1*0.1)*C52</f>
        <v>0</v>
      </c>
      <c r="S242">
        <f t="shared" ref="S242:S244" si="228">(0.1*0.9+0.1*0.9)*H52+0.1*0.1*L52+(1-0.1*0.9-0.1*0.9-0.1*0.1)*D52</f>
        <v>2.6000000000000003E-3</v>
      </c>
      <c r="U242">
        <f t="shared" ref="U242:U244" si="229">(0.1*0.9+0.1*0.9)*G59+0.1*0.1*K59+(1-0.1*0.9-0.1*0.9-0.1*0.1)*C59</f>
        <v>1.5470000000000002E-3</v>
      </c>
      <c r="V242">
        <f t="shared" ref="V242:V244" si="230">(0.1*0.9+0.1*0.9)*H59+0.1*0.1*L59+(1-0.1*0.9-0.1*0.9-0.1*0.1)*D59</f>
        <v>2.0459000000000001E-2</v>
      </c>
      <c r="X242">
        <f>(0.1*0.9+0.1*0.9)*G66+0.1*0.1*J66+(1-0.1*0.9-0.1*0.9-0.1*0.1)*B66</f>
        <v>1.73408E-4</v>
      </c>
    </row>
    <row r="243" spans="1:25" x14ac:dyDescent="0.25">
      <c r="B243" s="63"/>
      <c r="C243" s="66"/>
      <c r="D243" s="62"/>
      <c r="E243" t="s">
        <v>38</v>
      </c>
      <c r="F243">
        <f t="shared" si="221"/>
        <v>0</v>
      </c>
      <c r="G243">
        <f t="shared" si="222"/>
        <v>1.2999999999999999E-3</v>
      </c>
      <c r="H243">
        <f t="shared" si="223"/>
        <v>6.820595</v>
      </c>
      <c r="I243">
        <f t="shared" si="224"/>
        <v>2.7505000000000003E-3</v>
      </c>
      <c r="J243">
        <f t="shared" si="225"/>
        <v>1.1297250000000002E-2</v>
      </c>
      <c r="K243">
        <f t="shared" si="226"/>
        <v>231.137618</v>
      </c>
      <c r="O243" s="66"/>
      <c r="P243" s="62"/>
      <c r="Q243" t="s">
        <v>38</v>
      </c>
      <c r="R243">
        <f t="shared" si="227"/>
        <v>0</v>
      </c>
      <c r="S243">
        <f t="shared" si="228"/>
        <v>1.3000000000000002E-3</v>
      </c>
      <c r="U243">
        <f t="shared" si="229"/>
        <v>2.8020000000000002E-3</v>
      </c>
      <c r="V243">
        <f t="shared" si="230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21"/>
        <v>0</v>
      </c>
      <c r="G244">
        <f t="shared" si="222"/>
        <v>7.5974225000000008E-4</v>
      </c>
      <c r="H244">
        <f t="shared" si="223"/>
        <v>31.787855</v>
      </c>
      <c r="I244">
        <f t="shared" si="224"/>
        <v>3.6787500000000002E-3</v>
      </c>
      <c r="J244">
        <f t="shared" si="225"/>
        <v>8.1892500000000021E-3</v>
      </c>
      <c r="K244">
        <f t="shared" si="226"/>
        <v>1351.7638460000001</v>
      </c>
      <c r="O244" s="66"/>
      <c r="P244" s="62"/>
      <c r="Q244" t="s">
        <v>39</v>
      </c>
      <c r="R244">
        <f t="shared" si="227"/>
        <v>0</v>
      </c>
      <c r="S244">
        <f t="shared" si="228"/>
        <v>7.6178900000000002E-4</v>
      </c>
      <c r="U244">
        <f t="shared" si="229"/>
        <v>3.7550000000000005E-3</v>
      </c>
      <c r="V244">
        <f t="shared" si="230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31">(0.2*0.8+0.2*0.8)*G52+0.2*0.2*K52+(1-0.2*0.8-0.2*0.8-0.2*0.2)*C52</f>
        <v>0</v>
      </c>
      <c r="G248">
        <f t="shared" ref="G248:G250" si="232">(0.2*0.8+0.2*0.8)*H52+0.2*0.2*L52+(1-0.2*0.8-0.2*0.8-0.2*0.2)*D52</f>
        <v>2.5999999999999999E-3</v>
      </c>
      <c r="I248">
        <f t="shared" ref="I248:I250" si="233">(0.2*0.8+0.2*0.8)*G59+0.2*0.2*K59+(1-0.2*0.8-0.2*0.8-0.2*0.2)*C59</f>
        <v>1.768E-3</v>
      </c>
      <c r="J248">
        <f t="shared" ref="J248:J250" si="234">(0.2*0.8+0.2*0.8)*H59+0.2*0.2*L59+(1-0.2*0.8-0.2*0.8-0.2*0.2)*D59</f>
        <v>2.0715999999999998E-2</v>
      </c>
      <c r="L248">
        <f>(0.2*0.8+0.2*0.8)*G66+0.2*0.2*J66+(1-0.2*0.8-0.2*0.8-0.2*0.2)*B66</f>
        <v>1.7295199999999998E-4</v>
      </c>
      <c r="O248" s="66" t="s">
        <v>45</v>
      </c>
      <c r="P248" s="62" t="s">
        <v>41</v>
      </c>
      <c r="Q248" t="s">
        <v>36</v>
      </c>
      <c r="R248">
        <f t="shared" ref="R248:R250" si="235">(0.3*0.7+0.3*0.7)*G52+0.3*0.3*K52+(1-0.3*0.7-0.3*0.7-0.3*0.3)*C52</f>
        <v>0</v>
      </c>
      <c r="S248">
        <f t="shared" ref="S248:S250" si="236">(0.3*0.7+0.3*0.7)*H52+0.3*0.3*L52+(1-0.3*0.7-0.3*0.7-0.3*0.3)*D52</f>
        <v>2.5999999999999999E-3</v>
      </c>
      <c r="U248">
        <f t="shared" ref="U248:U250" si="237">(0.3*0.7+0.3*0.7)*G59+0.3*0.3*K59+(1-0.3*0.7-0.3*0.7-0.3*0.3)*C59</f>
        <v>1.9629999999999999E-3</v>
      </c>
      <c r="V248">
        <f t="shared" ref="V248:V250" si="238">(0.3*0.7+0.3*0.7)*H59+0.3*0.3*L59+(1-0.3*0.7-0.3*0.7-0.3*0.3)*D59</f>
        <v>2.0971E-2</v>
      </c>
      <c r="X248">
        <f>(0.3*0.7+0.3*0.7)*G66+0.3*0.3*J66+(1-0.3*0.7-0.3*0.7-0.3*0.3)*B66</f>
        <v>1.7243200000000003E-4</v>
      </c>
    </row>
    <row r="249" spans="1:25" x14ac:dyDescent="0.25">
      <c r="B249" s="63"/>
      <c r="C249" s="66"/>
      <c r="D249" s="62"/>
      <c r="E249" t="s">
        <v>38</v>
      </c>
      <c r="F249">
        <f t="shared" si="231"/>
        <v>0</v>
      </c>
      <c r="G249">
        <f t="shared" si="232"/>
        <v>1.2999999999999999E-3</v>
      </c>
      <c r="I249">
        <f t="shared" si="233"/>
        <v>2.908E-3</v>
      </c>
      <c r="J249">
        <f t="shared" si="234"/>
        <v>1.0775999999999999E-2</v>
      </c>
      <c r="O249" s="66"/>
      <c r="P249" s="62"/>
      <c r="Q249" t="s">
        <v>38</v>
      </c>
      <c r="R249">
        <f t="shared" si="235"/>
        <v>0</v>
      </c>
      <c r="S249">
        <f t="shared" si="236"/>
        <v>1.2999999999999999E-3</v>
      </c>
      <c r="U249">
        <f t="shared" si="237"/>
        <v>3.0180000000000003E-3</v>
      </c>
      <c r="V249">
        <f t="shared" si="238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31"/>
        <v>0</v>
      </c>
      <c r="G250">
        <f t="shared" si="232"/>
        <v>7.6589600000000007E-4</v>
      </c>
      <c r="I250">
        <f t="shared" si="233"/>
        <v>3.8999999999999998E-3</v>
      </c>
      <c r="J250">
        <f t="shared" si="234"/>
        <v>8.1480000000000007E-3</v>
      </c>
      <c r="O250" s="66"/>
      <c r="P250" s="62"/>
      <c r="Q250" t="s">
        <v>39</v>
      </c>
      <c r="R250">
        <f t="shared" si="235"/>
        <v>0</v>
      </c>
      <c r="S250">
        <f t="shared" si="236"/>
        <v>7.7002100000000007E-4</v>
      </c>
      <c r="U250">
        <f t="shared" si="237"/>
        <v>4.0350000000000004E-3</v>
      </c>
      <c r="V250">
        <f t="shared" si="238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39">3*0.05*(1-0.05)*(1-0.05)*G52+3*0.05*0.05*(1-0.05)*K52+0.05*0.05*0.05*O52+(1-3*0.05*(1-0.05)*(1-0.05)-3*0.05*0.05*(1-0.05)-0.05*0.05*0.05)*C52</f>
        <v>0</v>
      </c>
      <c r="G255">
        <f t="shared" ref="G255:G257" si="240">3*0.05*(1-0.05)*(1-0.05)*H52+3*0.05*0.05*(1-0.05)*L52+0.05*0.05*0.05*P52+(1-3*0.05*(1-0.05)*(1-0.05)-3*0.05*0.05*(1-0.05)-0.05*0.05*0.05)*D52</f>
        <v>2.5999999999999994E-3</v>
      </c>
      <c r="H255">
        <f t="shared" ref="H255:H257" si="241">Q52+M52+I52+E52</f>
        <v>5.0702160000000003</v>
      </c>
      <c r="I255">
        <f t="shared" ref="I255:I257" si="242">3*0.05*(1-0.05)*(1-0.05)*G59+3*0.05*0.05*(1-0.05)*K59+0.05*0.05*0.05*O59+(1-3*0.05*(1-0.05)*(1-0.05)-3*0.05*0.05*(1-0.05)-0.05*0.05*0.05)*C59</f>
        <v>1.4854124999999997E-3</v>
      </c>
      <c r="J255">
        <f t="shared" ref="J255:J257" si="243">3*0.05*(1-0.05)*(1-0.05)*H59+3*0.05*0.05*(1-0.05)*L59+0.05*0.05*0.05*P59+(1-3*0.05*(1-0.05)*(1-0.05)-3*0.05*0.05*(1-0.05)-0.05*0.05*0.05)*D59</f>
        <v>2.0394262499999996E-2</v>
      </c>
      <c r="K255">
        <f t="shared" ref="K255:K257" si="244">Q59+M59+I59+E59</f>
        <v>119.614884</v>
      </c>
      <c r="L255">
        <f>3*0.05*(1-0.05)*(1-0.05)*G66+3*0.05*0.05*(1-0.05)*J66+0.05*0.05*0.05*N66+(1-3*0.05*(1-0.05)*(1-0.05)-3*0.05*0.05*(1-0.05)-0.05*0.05*0.05)*B66</f>
        <v>1.7350832499999995E-4</v>
      </c>
      <c r="M255">
        <f>Q66+M66+I66+E66</f>
        <v>33.080142000000002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45">3*0.1*(1-0.1)*(1-0.1)*G52+3*0.1*0.1*(1-0.1)*K52+0.1*0.1*0.1*O52+(1-3*0.1*(1-0.1)*(1-0.1)-3*0.1*0.1*(1-0.1)-0.1*0.1*0.1)*C52</f>
        <v>0</v>
      </c>
      <c r="S255">
        <f t="shared" ref="S255:S257" si="246">3*0.1*(1-0.1)*(1-0.1)*H52+3*0.1*0.1*(1-0.1)*L52+0.1*0.1*0.1*P52+(1-3*0.1*(1-0.1)*(1-0.1)-3*0.1*0.1*(1-0.1)-0.1*0.1*0.1)*D52</f>
        <v>2.5999999999999999E-3</v>
      </c>
      <c r="U255">
        <f t="shared" ref="U255:U257" si="247">3*0.1*(1-0.1)*(1-0.1)*G59+3*0.1*0.1*(1-0.1)*K59+0.1*0.1*0.1*O59+(1-3*0.1*(1-0.1)*(1-0.1)-3*0.1*0.1*(1-0.1)-0.1*0.1*0.1)*C59</f>
        <v>1.6522999999999998E-3</v>
      </c>
      <c r="V255">
        <f t="shared" ref="V255:V257" si="248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1.7318260000000001E-4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39"/>
        <v>0</v>
      </c>
      <c r="G256">
        <f t="shared" si="240"/>
        <v>1.2999999999999997E-3</v>
      </c>
      <c r="H256">
        <f t="shared" si="241"/>
        <v>8.9264469999999996</v>
      </c>
      <c r="I256">
        <f t="shared" si="242"/>
        <v>2.7763874999999997E-3</v>
      </c>
      <c r="J256">
        <f t="shared" si="243"/>
        <v>1.1206387499999998E-2</v>
      </c>
      <c r="K256">
        <f t="shared" si="244"/>
        <v>304.11976900000002</v>
      </c>
      <c r="N256" s="68"/>
      <c r="O256" s="66"/>
      <c r="P256" s="62"/>
      <c r="Q256" t="s">
        <v>38</v>
      </c>
      <c r="R256">
        <f t="shared" si="245"/>
        <v>0</v>
      </c>
      <c r="S256">
        <f t="shared" si="246"/>
        <v>1.2999999999999999E-3</v>
      </c>
      <c r="U256">
        <f t="shared" si="247"/>
        <v>2.8551000000000002E-3</v>
      </c>
      <c r="V256">
        <f t="shared" si="248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39"/>
        <v>0</v>
      </c>
      <c r="G257">
        <f t="shared" si="240"/>
        <v>7.607667749999999E-4</v>
      </c>
      <c r="H257">
        <f t="shared" si="241"/>
        <v>41.825068000000002</v>
      </c>
      <c r="I257">
        <f t="shared" si="242"/>
        <v>3.7163124999999996E-3</v>
      </c>
      <c r="J257">
        <f t="shared" si="243"/>
        <v>8.1829125000000003E-3</v>
      </c>
      <c r="K257">
        <f t="shared" si="244"/>
        <v>1694.5005720000001</v>
      </c>
      <c r="N257" s="68"/>
      <c r="O257" s="66"/>
      <c r="P257" s="62"/>
      <c r="Q257" t="s">
        <v>39</v>
      </c>
      <c r="R257">
        <f t="shared" si="245"/>
        <v>0</v>
      </c>
      <c r="S257">
        <f t="shared" si="246"/>
        <v>7.6384720000000008E-4</v>
      </c>
      <c r="U257">
        <f t="shared" si="247"/>
        <v>3.8254999999999999E-3</v>
      </c>
      <c r="V257">
        <f t="shared" si="248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49">3*0.2*(1-0.2)*(1-0.2)*G52+3*0.2*0.2*(1-0.2)*K52+0.2*0.2*0.2*O52+(1-3*0.2*(1-0.2)*(1-0.2)-3*0.2*0.2*(1-0.2)-0.2*0.2*0.2)*C52</f>
        <v>0</v>
      </c>
      <c r="G261">
        <f t="shared" ref="G261:G263" si="250">3*0.2*(1-0.2)*(1-0.2)*H52+3*0.2*0.2*(1-0.2)*L52+0.2*0.2*0.2*P52+(1-3*0.2*(1-0.2)*(1-0.2)-3*0.2*0.2*(1-0.2)-0.2*0.2*0.2)*D52</f>
        <v>2.5999999999999999E-3</v>
      </c>
      <c r="I261">
        <f t="shared" ref="I261:I263" si="251">3*0.2*(1-0.2)*(1-0.2)*G59+3*0.2*0.2*(1-0.2)*K59+0.2*0.2*0.2*O59+(1-3*0.2*(1-0.2)*(1-0.2)-3*0.2*0.2*(1-0.2)-0.2*0.2*0.2)*C59</f>
        <v>1.9344E-3</v>
      </c>
      <c r="J261">
        <f t="shared" ref="J261:J263" si="252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1.7248479999999999E-4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53">3*0.3*(1-0.3)*(1-0.3)*G52+3*0.3*0.3*(1-0.3)*K52+0.3*0.3*0.3*O52+(1-3*0.3*(1-0.3)*(1-0.3)-3*0.3*0.3*(1-0.3)-0.3*0.3*0.3)*C52</f>
        <v>0</v>
      </c>
      <c r="S261">
        <f t="shared" ref="S261:S263" si="254">3*0.3*(1-0.3)*(1-0.3)*H52+3*0.3*0.3*(1-0.3)*L52+0.3*0.3*0.3*P52+(1-3*0.3*(1-0.3)*(1-0.3)-3*0.3*0.3*(1-0.3)-0.3*0.3*0.3)*D52</f>
        <v>2.5999999999999999E-3</v>
      </c>
      <c r="U261">
        <f t="shared" ref="U261:U263" si="255">3*0.3*(1-0.3)*(1-0.3)*G59+3*0.3*0.3*(1-0.3)*K59+0.3*0.3*0.3*O59+(1-3*0.3*(1-0.3)*(1-0.3)-3*0.3*0.3*(1-0.3)-0.3*0.3*0.3)*C59</f>
        <v>2.1540999999999999E-3</v>
      </c>
      <c r="V261">
        <f t="shared" ref="V261:V263" si="256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1.718182E-4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49"/>
        <v>0</v>
      </c>
      <c r="G262">
        <f t="shared" si="250"/>
        <v>1.2999999999999999E-3</v>
      </c>
      <c r="I262">
        <f t="shared" si="251"/>
        <v>3.0168E-3</v>
      </c>
      <c r="J262">
        <f t="shared" si="252"/>
        <v>1.0564799999999999E-2</v>
      </c>
      <c r="N262" s="68"/>
      <c r="O262" s="66"/>
      <c r="P262" s="62"/>
      <c r="Q262" t="s">
        <v>38</v>
      </c>
      <c r="R262">
        <f t="shared" si="253"/>
        <v>0</v>
      </c>
      <c r="S262">
        <f t="shared" si="254"/>
        <v>1.2999999999999999E-3</v>
      </c>
      <c r="U262">
        <f t="shared" si="255"/>
        <v>3.1797000000000001E-3</v>
      </c>
      <c r="V262">
        <f t="shared" si="256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49"/>
        <v>0</v>
      </c>
      <c r="G263">
        <f t="shared" si="250"/>
        <v>7.7004959999999996E-4</v>
      </c>
      <c r="I263">
        <f t="shared" si="251"/>
        <v>4.0239999999999998E-3</v>
      </c>
      <c r="J263">
        <f t="shared" si="252"/>
        <v>8.1144000000000008E-3</v>
      </c>
      <c r="N263" s="68"/>
      <c r="O263" s="66"/>
      <c r="P263" s="62"/>
      <c r="Q263" t="s">
        <v>39</v>
      </c>
      <c r="R263">
        <f t="shared" si="253"/>
        <v>0</v>
      </c>
      <c r="S263">
        <f t="shared" si="254"/>
        <v>7.763084E-4</v>
      </c>
      <c r="U263">
        <f t="shared" si="255"/>
        <v>4.1985000000000008E-3</v>
      </c>
      <c r="V263">
        <f t="shared" si="256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263"/>
  <sheetViews>
    <sheetView topLeftCell="A15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134</v>
      </c>
      <c r="C9" s="74"/>
      <c r="D9" s="74"/>
      <c r="E9" s="74"/>
      <c r="F9" s="74" t="s">
        <v>135</v>
      </c>
      <c r="G9" s="74"/>
      <c r="H9" s="74"/>
      <c r="I9" s="74"/>
      <c r="J9" s="74" t="s">
        <v>136</v>
      </c>
      <c r="K9" s="74"/>
      <c r="L9" s="74"/>
      <c r="M9" s="74"/>
      <c r="N9" s="73" t="s">
        <v>137</v>
      </c>
      <c r="O9" s="73"/>
      <c r="P9" s="73"/>
      <c r="Q9" s="73"/>
      <c r="S9" s="63" t="s">
        <v>12</v>
      </c>
      <c r="T9" s="74" t="s">
        <v>134</v>
      </c>
      <c r="U9" s="74"/>
      <c r="V9" s="74"/>
      <c r="W9" s="74"/>
      <c r="X9" s="74" t="s">
        <v>135</v>
      </c>
      <c r="Y9" s="74"/>
      <c r="Z9" s="74"/>
      <c r="AA9" s="74"/>
      <c r="AB9" s="74" t="s">
        <v>136</v>
      </c>
      <c r="AC9" s="74"/>
      <c r="AD9" s="74"/>
      <c r="AE9" s="74"/>
      <c r="AF9" s="73" t="s">
        <v>137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1.168318</v>
      </c>
      <c r="F11" s="36" t="s">
        <v>20</v>
      </c>
      <c r="G11" s="38">
        <v>0</v>
      </c>
      <c r="H11" s="38">
        <v>2.5999999999999999E-3</v>
      </c>
      <c r="I11" s="38">
        <v>1.145419</v>
      </c>
      <c r="J11" s="36" t="s">
        <v>20</v>
      </c>
      <c r="K11" s="38">
        <v>0</v>
      </c>
      <c r="L11" s="38">
        <v>2.5999999999999999E-3</v>
      </c>
      <c r="M11" s="38">
        <v>1.1552610000000001</v>
      </c>
      <c r="N11" s="32" t="s">
        <v>20</v>
      </c>
      <c r="O11" s="58">
        <v>0</v>
      </c>
      <c r="P11" s="58">
        <v>2.5999999999999999E-3</v>
      </c>
      <c r="Q11" s="32">
        <v>1.1610389999999999</v>
      </c>
      <c r="S11" s="63"/>
      <c r="T11" s="36" t="s">
        <v>20</v>
      </c>
      <c r="U11" s="38">
        <v>0</v>
      </c>
      <c r="V11" s="38">
        <v>2.5999999999999999E-3</v>
      </c>
      <c r="W11" s="38">
        <v>1.169238</v>
      </c>
      <c r="X11" s="36" t="s">
        <v>20</v>
      </c>
      <c r="Y11" s="38">
        <v>0</v>
      </c>
      <c r="Z11" s="38">
        <v>2.5999999999999999E-3</v>
      </c>
      <c r="AA11" s="38">
        <v>1.094517</v>
      </c>
      <c r="AB11" s="36" t="s">
        <v>20</v>
      </c>
      <c r="AC11" s="38">
        <v>0</v>
      </c>
      <c r="AD11" s="38">
        <v>2.5999999999999999E-3</v>
      </c>
      <c r="AE11" s="38">
        <v>1.1467499999999999</v>
      </c>
      <c r="AF11" s="32" t="s">
        <v>20</v>
      </c>
      <c r="AG11" s="58">
        <v>0</v>
      </c>
      <c r="AH11" s="58">
        <v>2.5999999999999999E-3</v>
      </c>
      <c r="AI11" s="32">
        <v>1.1673819999999999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3.4859179999999999</v>
      </c>
      <c r="F12" s="36" t="s">
        <v>21</v>
      </c>
      <c r="G12" s="38">
        <v>0</v>
      </c>
      <c r="H12" s="38">
        <v>1.579E-5</v>
      </c>
      <c r="I12" s="38">
        <v>3.4672540000000001</v>
      </c>
      <c r="J12" s="36" t="s">
        <v>21</v>
      </c>
      <c r="K12" s="38">
        <v>0</v>
      </c>
      <c r="L12" s="38">
        <v>1.579E-5</v>
      </c>
      <c r="M12" s="38">
        <v>3.4813540000000001</v>
      </c>
      <c r="N12" s="32" t="s">
        <v>21</v>
      </c>
      <c r="O12" s="58">
        <v>0</v>
      </c>
      <c r="P12" s="58">
        <v>1.579E-5</v>
      </c>
      <c r="Q12" s="32">
        <v>3.458577</v>
      </c>
      <c r="S12" s="63"/>
      <c r="T12" s="36" t="s">
        <v>21</v>
      </c>
      <c r="U12" s="38">
        <v>0</v>
      </c>
      <c r="V12" s="38">
        <v>6.4850000000000004E-5</v>
      </c>
      <c r="W12" s="38">
        <v>3.3426960000000001</v>
      </c>
      <c r="X12" s="36" t="s">
        <v>21</v>
      </c>
      <c r="Y12" s="38">
        <v>0</v>
      </c>
      <c r="Z12" s="38">
        <v>6.4850000000000004E-5</v>
      </c>
      <c r="AA12" s="38">
        <v>3.2524449999999998</v>
      </c>
      <c r="AB12" s="36" t="s">
        <v>21</v>
      </c>
      <c r="AC12" s="38">
        <v>0</v>
      </c>
      <c r="AD12" s="38">
        <v>6.4850000000000004E-5</v>
      </c>
      <c r="AE12" s="38">
        <v>3.3423090000000002</v>
      </c>
      <c r="AF12" s="32" t="s">
        <v>21</v>
      </c>
      <c r="AG12" s="58">
        <v>0</v>
      </c>
      <c r="AH12" s="58">
        <v>6.4850000000000004E-5</v>
      </c>
      <c r="AI12" s="32">
        <v>3.1906870000000001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22.531856000000001</v>
      </c>
      <c r="F13" s="36" t="s">
        <v>22</v>
      </c>
      <c r="G13" s="38">
        <v>0</v>
      </c>
      <c r="H13" s="38">
        <v>2.1269999999999999E-7</v>
      </c>
      <c r="I13" s="38">
        <v>22.600401999999999</v>
      </c>
      <c r="J13" s="36" t="s">
        <v>22</v>
      </c>
      <c r="K13" s="38">
        <v>0</v>
      </c>
      <c r="L13" s="38">
        <v>2.3480000000000001E-7</v>
      </c>
      <c r="M13" s="38">
        <v>22.715143999999999</v>
      </c>
      <c r="N13" s="32" t="s">
        <v>22</v>
      </c>
      <c r="O13" s="32">
        <v>0</v>
      </c>
      <c r="P13" s="32">
        <v>2.5820000000000002E-7</v>
      </c>
      <c r="Q13" s="32">
        <v>23.033262000000001</v>
      </c>
      <c r="S13" s="63"/>
      <c r="T13" s="36" t="s">
        <v>22</v>
      </c>
      <c r="U13" s="38">
        <v>0</v>
      </c>
      <c r="V13" s="38">
        <v>4.8799999999999999E-6</v>
      </c>
      <c r="W13" s="38">
        <v>21.369821000000002</v>
      </c>
      <c r="X13" s="36" t="s">
        <v>22</v>
      </c>
      <c r="Y13" s="38">
        <v>0</v>
      </c>
      <c r="Z13" s="38">
        <v>5.2320000000000001E-6</v>
      </c>
      <c r="AA13" s="38">
        <v>21.610544000000001</v>
      </c>
      <c r="AB13" s="36" t="s">
        <v>22</v>
      </c>
      <c r="AC13" s="38">
        <v>0</v>
      </c>
      <c r="AD13" s="38">
        <v>5.6030000000000004E-6</v>
      </c>
      <c r="AE13" s="38">
        <v>21.574952</v>
      </c>
      <c r="AF13" s="32" t="s">
        <v>22</v>
      </c>
      <c r="AG13" s="58">
        <v>0</v>
      </c>
      <c r="AH13" s="58">
        <v>4.8799999999999999E-6</v>
      </c>
      <c r="AI13" s="32">
        <v>22.040123999999999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"/>
      <c r="O14" s="4"/>
      <c r="P14" s="4"/>
      <c r="Q14" s="4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"/>
      <c r="AG14" s="4"/>
      <c r="AH14" s="4"/>
      <c r="AI14" s="4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"/>
      <c r="O15" s="4"/>
      <c r="P15" s="4"/>
      <c r="Q15" s="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"/>
      <c r="AG15" s="4"/>
      <c r="AH15" s="4"/>
      <c r="AI15" s="4"/>
    </row>
    <row r="16" spans="1:35" x14ac:dyDescent="0.25">
      <c r="A16" s="64" t="s">
        <v>23</v>
      </c>
      <c r="B16" s="83" t="s">
        <v>134</v>
      </c>
      <c r="C16" s="83"/>
      <c r="D16" s="83"/>
      <c r="E16" s="83"/>
      <c r="F16" s="83" t="s">
        <v>135</v>
      </c>
      <c r="G16" s="83"/>
      <c r="H16" s="83"/>
      <c r="I16" s="83"/>
      <c r="J16" s="83" t="s">
        <v>136</v>
      </c>
      <c r="K16" s="83"/>
      <c r="L16" s="83"/>
      <c r="M16" s="83"/>
      <c r="N16" s="72" t="s">
        <v>137</v>
      </c>
      <c r="O16" s="72"/>
      <c r="P16" s="72"/>
      <c r="Q16" s="72"/>
      <c r="S16" s="64" t="s">
        <v>23</v>
      </c>
      <c r="T16" s="83" t="s">
        <v>134</v>
      </c>
      <c r="U16" s="83"/>
      <c r="V16" s="83"/>
      <c r="W16" s="83"/>
      <c r="X16" s="83" t="s">
        <v>135</v>
      </c>
      <c r="Y16" s="83"/>
      <c r="Z16" s="83"/>
      <c r="AA16" s="83"/>
      <c r="AB16" s="83" t="s">
        <v>136</v>
      </c>
      <c r="AC16" s="83"/>
      <c r="AD16" s="83"/>
      <c r="AE16" s="83"/>
      <c r="AF16" s="72" t="s">
        <v>137</v>
      </c>
      <c r="AG16" s="72"/>
      <c r="AH16" s="72"/>
      <c r="AI16" s="72"/>
    </row>
    <row r="17" spans="1:35" x14ac:dyDescent="0.25">
      <c r="A17" s="64"/>
      <c r="B17" s="53"/>
      <c r="C17" s="53" t="s">
        <v>17</v>
      </c>
      <c r="D17" s="53" t="s">
        <v>18</v>
      </c>
      <c r="E17" s="53" t="s">
        <v>19</v>
      </c>
      <c r="F17" s="53"/>
      <c r="G17" s="53" t="s">
        <v>17</v>
      </c>
      <c r="H17" s="53" t="s">
        <v>18</v>
      </c>
      <c r="I17" s="53" t="s">
        <v>19</v>
      </c>
      <c r="J17" s="53"/>
      <c r="K17" s="53" t="s">
        <v>17</v>
      </c>
      <c r="L17" s="53" t="s">
        <v>18</v>
      </c>
      <c r="M17" s="53" t="s">
        <v>19</v>
      </c>
      <c r="N17" s="4"/>
      <c r="O17" s="4" t="s">
        <v>17</v>
      </c>
      <c r="P17" s="4" t="s">
        <v>18</v>
      </c>
      <c r="Q17" s="4" t="s">
        <v>19</v>
      </c>
      <c r="S17" s="64"/>
      <c r="T17" s="53"/>
      <c r="U17" s="53" t="s">
        <v>17</v>
      </c>
      <c r="V17" s="53" t="s">
        <v>18</v>
      </c>
      <c r="W17" s="53" t="s">
        <v>19</v>
      </c>
      <c r="X17" s="53"/>
      <c r="Y17" s="53" t="s">
        <v>17</v>
      </c>
      <c r="Z17" s="53" t="s">
        <v>18</v>
      </c>
      <c r="AA17" s="53" t="s">
        <v>19</v>
      </c>
      <c r="AB17" s="53"/>
      <c r="AC17" s="53" t="s">
        <v>17</v>
      </c>
      <c r="AD17" s="53" t="s">
        <v>18</v>
      </c>
      <c r="AE17" s="53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53" t="s">
        <v>20</v>
      </c>
      <c r="C18" s="53">
        <v>1.2999999999999999E-3</v>
      </c>
      <c r="D18" s="53">
        <v>2.0199999999999999E-2</v>
      </c>
      <c r="E18" s="53">
        <v>30.079193</v>
      </c>
      <c r="F18" s="53" t="s">
        <v>20</v>
      </c>
      <c r="G18" s="53">
        <v>2.5999999999999999E-3</v>
      </c>
      <c r="H18" s="53">
        <v>2.1499999999999998E-2</v>
      </c>
      <c r="I18" s="53">
        <v>34.510630999999997</v>
      </c>
      <c r="J18" s="53" t="s">
        <v>20</v>
      </c>
      <c r="K18" s="53">
        <v>2.5999999999999999E-3</v>
      </c>
      <c r="L18" s="53">
        <v>2.2700000000000001E-2</v>
      </c>
      <c r="M18" s="53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S18" s="64"/>
      <c r="T18" s="53" t="s">
        <v>20</v>
      </c>
      <c r="U18" s="53">
        <v>1.2999999999999999E-3</v>
      </c>
      <c r="V18" s="53">
        <v>2.0199999999999999E-2</v>
      </c>
      <c r="W18" s="53">
        <v>28.892620000000001</v>
      </c>
      <c r="X18" s="53" t="s">
        <v>20</v>
      </c>
      <c r="Y18" s="53">
        <v>2.5999999999999999E-3</v>
      </c>
      <c r="Z18" s="53">
        <v>2.1499999999999998E-2</v>
      </c>
      <c r="AA18" s="53">
        <v>32.570383</v>
      </c>
      <c r="AB18" s="53" t="s">
        <v>20</v>
      </c>
      <c r="AC18" s="53">
        <v>2.5999999999999999E-3</v>
      </c>
      <c r="AD18" s="53">
        <v>2.2700000000000001E-2</v>
      </c>
      <c r="AE18" s="53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53" t="s">
        <v>21</v>
      </c>
      <c r="C19" s="53">
        <v>1.9699999999999999E-2</v>
      </c>
      <c r="D19" s="53">
        <v>2.0199999999999999E-2</v>
      </c>
      <c r="E19" s="53">
        <v>82.092314999999999</v>
      </c>
      <c r="F19" s="53" t="s">
        <v>21</v>
      </c>
      <c r="G19" s="53">
        <v>2.0899999999999998E-2</v>
      </c>
      <c r="H19" s="53">
        <v>2.1299999999999999E-2</v>
      </c>
      <c r="I19" s="53">
        <v>84.700119000000001</v>
      </c>
      <c r="J19" s="53" t="s">
        <v>21</v>
      </c>
      <c r="K19" s="53">
        <v>2.1999999999999999E-2</v>
      </c>
      <c r="L19" s="53">
        <v>2.2499999999999999E-2</v>
      </c>
      <c r="M19" s="53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S19" s="64"/>
      <c r="T19" s="53" t="s">
        <v>21</v>
      </c>
      <c r="U19" s="53">
        <v>1.77E-2</v>
      </c>
      <c r="V19" s="53">
        <v>1.9900000000000001E-2</v>
      </c>
      <c r="W19" s="53">
        <v>79.589035999999993</v>
      </c>
      <c r="X19" s="53" t="s">
        <v>21</v>
      </c>
      <c r="Y19" s="53">
        <v>1.8700000000000001E-2</v>
      </c>
      <c r="Z19" s="53">
        <v>2.0899999999999998E-2</v>
      </c>
      <c r="AA19" s="53">
        <v>81.277517000000003</v>
      </c>
      <c r="AB19" s="53" t="s">
        <v>21</v>
      </c>
      <c r="AC19" s="53">
        <v>1.9699999999999999E-2</v>
      </c>
      <c r="AD19" s="53">
        <v>2.2100000000000002E-2</v>
      </c>
      <c r="AE19" s="53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53" t="s">
        <v>22</v>
      </c>
      <c r="C20" s="53">
        <v>1.9699999999999999E-2</v>
      </c>
      <c r="D20" s="53">
        <v>1.9800000000000002E-2</v>
      </c>
      <c r="E20" s="53">
        <v>543.00650800000005</v>
      </c>
      <c r="F20" s="53" t="s">
        <v>22</v>
      </c>
      <c r="G20" s="53">
        <v>2.0899999999999998E-2</v>
      </c>
      <c r="H20" s="53">
        <v>2.0899999999999998E-2</v>
      </c>
      <c r="I20" s="53">
        <v>380.05642999999998</v>
      </c>
      <c r="J20" s="53" t="s">
        <v>22</v>
      </c>
      <c r="K20" s="53">
        <v>2.1999999999999999E-2</v>
      </c>
      <c r="L20" s="53">
        <v>2.2100000000000002E-2</v>
      </c>
      <c r="M20" s="53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S20" s="64"/>
      <c r="T20" s="53" t="s">
        <v>22</v>
      </c>
      <c r="U20" s="53">
        <v>1.7899999999999999E-2</v>
      </c>
      <c r="V20" s="53">
        <v>1.84E-2</v>
      </c>
      <c r="W20" s="53">
        <v>401.51507199999998</v>
      </c>
      <c r="X20" s="53" t="s">
        <v>22</v>
      </c>
      <c r="Y20" s="53">
        <v>1.89E-2</v>
      </c>
      <c r="Z20" s="53">
        <v>1.9400000000000001E-2</v>
      </c>
      <c r="AA20" s="53">
        <v>379.953823</v>
      </c>
      <c r="AB20" s="53" t="s">
        <v>22</v>
      </c>
      <c r="AC20" s="53">
        <v>1.9900000000000001E-2</v>
      </c>
      <c r="AD20" s="53">
        <v>2.0500000000000001E-2</v>
      </c>
      <c r="AE20" s="53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"/>
      <c r="O21" s="4"/>
      <c r="P21" s="4"/>
      <c r="Q21" s="4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"/>
      <c r="AG21" s="4"/>
      <c r="AH21" s="4"/>
      <c r="AI21" s="4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"/>
      <c r="O22" s="4"/>
      <c r="P22" s="4"/>
      <c r="Q22" s="4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"/>
      <c r="AG22" s="4"/>
      <c r="AH22" s="4"/>
      <c r="AI22" s="4"/>
    </row>
    <row r="23" spans="1:35" x14ac:dyDescent="0.25">
      <c r="A23" s="65" t="s">
        <v>24</v>
      </c>
      <c r="B23" s="74" t="s">
        <v>134</v>
      </c>
      <c r="C23" s="74"/>
      <c r="D23" s="74"/>
      <c r="E23" s="74"/>
      <c r="F23" s="74" t="s">
        <v>135</v>
      </c>
      <c r="G23" s="74"/>
      <c r="H23" s="74"/>
      <c r="I23" s="74"/>
      <c r="J23" s="74" t="s">
        <v>136</v>
      </c>
      <c r="K23" s="74"/>
      <c r="L23" s="74"/>
      <c r="M23" s="74"/>
      <c r="N23" s="73" t="s">
        <v>137</v>
      </c>
      <c r="O23" s="73"/>
      <c r="P23" s="73"/>
      <c r="Q23" s="73"/>
      <c r="S23" s="65" t="s">
        <v>24</v>
      </c>
      <c r="T23" s="74" t="s">
        <v>134</v>
      </c>
      <c r="U23" s="74"/>
      <c r="V23" s="74"/>
      <c r="W23" s="74"/>
      <c r="X23" s="74" t="s">
        <v>135</v>
      </c>
      <c r="Y23" s="74"/>
      <c r="Z23" s="74"/>
      <c r="AA23" s="74"/>
      <c r="AB23" s="74" t="s">
        <v>136</v>
      </c>
      <c r="AC23" s="74"/>
      <c r="AD23" s="74"/>
      <c r="AE23" s="74"/>
      <c r="AF23" s="73" t="s">
        <v>137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8.9360680000000006</v>
      </c>
      <c r="F25" s="36">
        <v>0</v>
      </c>
      <c r="G25" s="39"/>
      <c r="H25" s="39"/>
      <c r="I25" s="38">
        <v>8.1234079999999995</v>
      </c>
      <c r="J25" s="36">
        <v>0</v>
      </c>
      <c r="K25" s="39"/>
      <c r="L25" s="39"/>
      <c r="M25" s="38">
        <v>8.1267840000000007</v>
      </c>
      <c r="N25" s="33">
        <v>0</v>
      </c>
      <c r="O25" s="33"/>
      <c r="P25" s="33"/>
      <c r="Q25" s="32">
        <v>9.4027949999999993</v>
      </c>
      <c r="S25" s="65"/>
      <c r="T25" s="39">
        <v>0</v>
      </c>
      <c r="U25" s="39"/>
      <c r="V25" s="39"/>
      <c r="W25" s="38">
        <v>8.3361750000000008</v>
      </c>
      <c r="X25" s="39">
        <v>0</v>
      </c>
      <c r="Y25" s="39"/>
      <c r="Z25" s="39"/>
      <c r="AA25" s="38">
        <v>8.0156069999999993</v>
      </c>
      <c r="AB25" s="39">
        <v>0</v>
      </c>
      <c r="AC25" s="39"/>
      <c r="AD25" s="39"/>
      <c r="AE25" s="38">
        <v>8.1683230000000009</v>
      </c>
      <c r="AF25" s="33">
        <v>0</v>
      </c>
      <c r="AG25" s="33"/>
      <c r="AH25" s="33"/>
      <c r="AI25" s="32">
        <v>8.9015939999999993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"/>
      <c r="O26" s="4"/>
      <c r="P26" s="4"/>
      <c r="Q26" s="4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"/>
      <c r="AG26" s="4"/>
      <c r="AH26" s="4"/>
      <c r="AI26" s="4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11"/>
      <c r="O27" s="11"/>
      <c r="P27" s="11"/>
      <c r="Q27" s="11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"/>
      <c r="AG27" s="4"/>
      <c r="AH27" s="4"/>
      <c r="AI27" s="4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"/>
      <c r="O28" s="4"/>
      <c r="P28" s="4"/>
      <c r="Q28" s="4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2" t="s">
        <v>11</v>
      </c>
      <c r="O29" s="72"/>
      <c r="P29" s="72"/>
      <c r="Q29" s="72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134</v>
      </c>
      <c r="C30" s="74"/>
      <c r="D30" s="74"/>
      <c r="E30" s="74"/>
      <c r="F30" s="74" t="s">
        <v>135</v>
      </c>
      <c r="G30" s="74"/>
      <c r="H30" s="74"/>
      <c r="I30" s="74"/>
      <c r="J30" s="74" t="s">
        <v>136</v>
      </c>
      <c r="K30" s="74"/>
      <c r="L30" s="74"/>
      <c r="M30" s="74"/>
      <c r="N30" s="72" t="s">
        <v>137</v>
      </c>
      <c r="O30" s="72"/>
      <c r="P30" s="72"/>
      <c r="Q30" s="72"/>
      <c r="S30" s="63" t="s">
        <v>12</v>
      </c>
      <c r="T30" s="74" t="s">
        <v>134</v>
      </c>
      <c r="U30" s="74"/>
      <c r="V30" s="74"/>
      <c r="W30" s="74"/>
      <c r="X30" s="74" t="s">
        <v>135</v>
      </c>
      <c r="Y30" s="74"/>
      <c r="Z30" s="74"/>
      <c r="AA30" s="74"/>
      <c r="AB30" s="74" t="s">
        <v>136</v>
      </c>
      <c r="AC30" s="74"/>
      <c r="AD30" s="74"/>
      <c r="AE30" s="74"/>
      <c r="AF30" s="73" t="s">
        <v>137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4"/>
      <c r="O31" s="4" t="s">
        <v>17</v>
      </c>
      <c r="P31" s="4" t="s">
        <v>18</v>
      </c>
      <c r="Q31" s="4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1.170811</v>
      </c>
      <c r="F32" s="36" t="s">
        <v>20</v>
      </c>
      <c r="G32" s="38">
        <v>0</v>
      </c>
      <c r="H32" s="38">
        <v>2.5999999999999999E-3</v>
      </c>
      <c r="I32" s="38">
        <v>1.0375540000000001</v>
      </c>
      <c r="J32" s="36" t="s">
        <v>20</v>
      </c>
      <c r="K32" s="38">
        <v>0</v>
      </c>
      <c r="L32" s="38">
        <v>2.5999999999999999E-3</v>
      </c>
      <c r="M32" s="38">
        <v>1.132898</v>
      </c>
      <c r="N32" s="4" t="s">
        <v>20</v>
      </c>
      <c r="O32" s="4">
        <v>0</v>
      </c>
      <c r="P32" s="4">
        <v>2.5999999999999999E-3</v>
      </c>
      <c r="Q32" s="4">
        <v>1.13991</v>
      </c>
      <c r="S32" s="63"/>
      <c r="T32" s="36" t="s">
        <v>20</v>
      </c>
      <c r="U32" s="38">
        <v>0</v>
      </c>
      <c r="V32" s="38">
        <v>2.5999999999999999E-3</v>
      </c>
      <c r="W32" s="38">
        <v>1.0191030000000001</v>
      </c>
      <c r="X32" s="36" t="s">
        <v>20</v>
      </c>
      <c r="Y32" s="38">
        <v>0</v>
      </c>
      <c r="Z32" s="38">
        <v>2.5999999999999999E-3</v>
      </c>
      <c r="AA32" s="38">
        <v>1.0209809999999999</v>
      </c>
      <c r="AB32" s="36" t="s">
        <v>20</v>
      </c>
      <c r="AC32" s="38">
        <v>0</v>
      </c>
      <c r="AD32" s="38">
        <v>2.5999999999999999E-3</v>
      </c>
      <c r="AE32" s="38">
        <v>0.99958899999999995</v>
      </c>
      <c r="AF32" s="32" t="s">
        <v>20</v>
      </c>
      <c r="AG32" s="58">
        <v>0</v>
      </c>
      <c r="AH32" s="58">
        <v>2.5999999999999999E-3</v>
      </c>
      <c r="AI32" s="32">
        <v>1.339351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3.1912419999999999</v>
      </c>
      <c r="F33" s="36" t="s">
        <v>21</v>
      </c>
      <c r="G33" s="38">
        <v>0</v>
      </c>
      <c r="H33" s="38">
        <v>1.964E-4</v>
      </c>
      <c r="I33" s="38">
        <v>3.13293</v>
      </c>
      <c r="J33" s="36" t="s">
        <v>21</v>
      </c>
      <c r="K33" s="38">
        <v>0</v>
      </c>
      <c r="L33" s="38">
        <v>1.964E-4</v>
      </c>
      <c r="M33" s="38">
        <v>3.1075550000000001</v>
      </c>
      <c r="N33" s="4" t="s">
        <v>21</v>
      </c>
      <c r="O33" s="4">
        <v>0</v>
      </c>
      <c r="P33" s="4">
        <v>1.964E-4</v>
      </c>
      <c r="Q33" s="4">
        <v>2.996772</v>
      </c>
      <c r="S33" s="63"/>
      <c r="T33" s="36" t="s">
        <v>21</v>
      </c>
      <c r="U33" s="38">
        <v>0</v>
      </c>
      <c r="V33" s="38">
        <v>5.0279999999999997E-4</v>
      </c>
      <c r="W33" s="38">
        <v>2.783531</v>
      </c>
      <c r="X33" s="36" t="s">
        <v>21</v>
      </c>
      <c r="Y33" s="38">
        <v>0</v>
      </c>
      <c r="Z33" s="38">
        <v>5.0279999999999997E-4</v>
      </c>
      <c r="AA33" s="38">
        <v>2.7610420000000002</v>
      </c>
      <c r="AB33" s="36" t="s">
        <v>21</v>
      </c>
      <c r="AC33" s="38">
        <v>0</v>
      </c>
      <c r="AD33" s="38">
        <v>5.0279999999999997E-4</v>
      </c>
      <c r="AE33" s="38">
        <v>2.771687</v>
      </c>
      <c r="AF33" s="32" t="s">
        <v>21</v>
      </c>
      <c r="AG33" s="58">
        <v>0</v>
      </c>
      <c r="AH33" s="58">
        <v>5.0279999999999997E-4</v>
      </c>
      <c r="AI33" s="32">
        <v>2.8638379999999999</v>
      </c>
    </row>
    <row r="34" spans="1:35" x14ac:dyDescent="0.25">
      <c r="A34" s="63"/>
      <c r="B34" s="36" t="s">
        <v>22</v>
      </c>
      <c r="C34" s="38">
        <v>0</v>
      </c>
      <c r="D34" s="38">
        <v>3.5599999999999998E-5</v>
      </c>
      <c r="E34" s="38">
        <v>19.250861</v>
      </c>
      <c r="F34" s="36" t="s">
        <v>22</v>
      </c>
      <c r="G34" s="38">
        <v>0</v>
      </c>
      <c r="H34" s="38">
        <v>3.7429999999999999E-5</v>
      </c>
      <c r="I34" s="38">
        <v>19.315733999999999</v>
      </c>
      <c r="J34" s="36" t="s">
        <v>22</v>
      </c>
      <c r="K34" s="38">
        <v>0</v>
      </c>
      <c r="L34" s="38">
        <v>3.9350000000000001E-5</v>
      </c>
      <c r="M34" s="38">
        <v>19.843308</v>
      </c>
      <c r="N34" s="4" t="s">
        <v>22</v>
      </c>
      <c r="O34" s="4">
        <v>0</v>
      </c>
      <c r="P34" s="4">
        <v>4.0899999999999998E-5</v>
      </c>
      <c r="Q34" s="4">
        <v>19.913885000000001</v>
      </c>
      <c r="S34" s="63"/>
      <c r="T34" s="36" t="s">
        <v>22</v>
      </c>
      <c r="U34" s="38">
        <v>0</v>
      </c>
      <c r="V34" s="38">
        <v>1.6809999999999999E-4</v>
      </c>
      <c r="W34" s="38">
        <v>16.493079000000002</v>
      </c>
      <c r="X34" s="36" t="s">
        <v>22</v>
      </c>
      <c r="Y34" s="38">
        <v>0</v>
      </c>
      <c r="Z34" s="38">
        <v>1.73E-4</v>
      </c>
      <c r="AA34" s="38">
        <v>16.500423000000001</v>
      </c>
      <c r="AB34" s="36" t="s">
        <v>22</v>
      </c>
      <c r="AC34" s="38">
        <v>0</v>
      </c>
      <c r="AD34" s="38">
        <v>1.795E-4</v>
      </c>
      <c r="AE34" s="38">
        <v>16.528075000000001</v>
      </c>
      <c r="AF34" s="32" t="s">
        <v>22</v>
      </c>
      <c r="AG34" s="58">
        <v>0</v>
      </c>
      <c r="AH34" s="58">
        <v>1.863E-4</v>
      </c>
      <c r="AI34" s="32">
        <v>17.330165000000001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"/>
      <c r="O35" s="4"/>
      <c r="P35" s="4"/>
      <c r="Q35" s="4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"/>
      <c r="AG35" s="36"/>
      <c r="AH35" s="36"/>
      <c r="AI35" s="4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"/>
      <c r="O36" s="4"/>
      <c r="P36" s="4"/>
      <c r="Q36" s="4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"/>
      <c r="AG36" s="4"/>
      <c r="AH36" s="4"/>
      <c r="AI36" s="4"/>
    </row>
    <row r="37" spans="1:35" x14ac:dyDescent="0.25">
      <c r="A37" s="64" t="s">
        <v>23</v>
      </c>
      <c r="B37" s="83" t="s">
        <v>134</v>
      </c>
      <c r="C37" s="83"/>
      <c r="D37" s="83"/>
      <c r="E37" s="83"/>
      <c r="F37" s="83" t="s">
        <v>135</v>
      </c>
      <c r="G37" s="83"/>
      <c r="H37" s="83"/>
      <c r="I37" s="83"/>
      <c r="J37" s="83" t="s">
        <v>136</v>
      </c>
      <c r="K37" s="83"/>
      <c r="L37" s="83"/>
      <c r="M37" s="83"/>
      <c r="N37" s="72" t="s">
        <v>137</v>
      </c>
      <c r="O37" s="72"/>
      <c r="P37" s="72"/>
      <c r="Q37" s="72"/>
      <c r="S37" s="64" t="s">
        <v>23</v>
      </c>
      <c r="T37" s="83" t="s">
        <v>134</v>
      </c>
      <c r="U37" s="83"/>
      <c r="V37" s="83"/>
      <c r="W37" s="83"/>
      <c r="X37" s="83" t="s">
        <v>135</v>
      </c>
      <c r="Y37" s="83"/>
      <c r="Z37" s="83"/>
      <c r="AA37" s="83"/>
      <c r="AB37" s="83" t="s">
        <v>136</v>
      </c>
      <c r="AC37" s="83"/>
      <c r="AD37" s="83"/>
      <c r="AE37" s="83"/>
      <c r="AF37" s="72" t="s">
        <v>137</v>
      </c>
      <c r="AG37" s="72"/>
      <c r="AH37" s="72"/>
      <c r="AI37" s="72"/>
    </row>
    <row r="38" spans="1:35" x14ac:dyDescent="0.25">
      <c r="A38" s="64"/>
      <c r="B38" s="53"/>
      <c r="C38" s="53" t="s">
        <v>17</v>
      </c>
      <c r="D38" s="53" t="s">
        <v>18</v>
      </c>
      <c r="E38" s="53" t="s">
        <v>19</v>
      </c>
      <c r="F38" s="53"/>
      <c r="G38" s="53" t="s">
        <v>17</v>
      </c>
      <c r="H38" s="53" t="s">
        <v>18</v>
      </c>
      <c r="I38" s="53" t="s">
        <v>19</v>
      </c>
      <c r="J38" s="53"/>
      <c r="K38" s="53" t="s">
        <v>17</v>
      </c>
      <c r="L38" s="53" t="s">
        <v>18</v>
      </c>
      <c r="M38" s="53" t="s">
        <v>19</v>
      </c>
      <c r="N38" s="4"/>
      <c r="O38" s="4" t="s">
        <v>17</v>
      </c>
      <c r="P38" s="4" t="s">
        <v>18</v>
      </c>
      <c r="Q38" s="4" t="s">
        <v>19</v>
      </c>
      <c r="S38" s="64"/>
      <c r="T38" s="53"/>
      <c r="U38" s="53" t="s">
        <v>17</v>
      </c>
      <c r="V38" s="53" t="s">
        <v>18</v>
      </c>
      <c r="W38" s="53" t="s">
        <v>19</v>
      </c>
      <c r="X38" s="53"/>
      <c r="Y38" s="53" t="s">
        <v>17</v>
      </c>
      <c r="Z38" s="53" t="s">
        <v>18</v>
      </c>
      <c r="AA38" s="53" t="s">
        <v>19</v>
      </c>
      <c r="AB38" s="53"/>
      <c r="AC38" s="53" t="s">
        <v>17</v>
      </c>
      <c r="AD38" s="53" t="s">
        <v>18</v>
      </c>
      <c r="AE38" s="53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53" t="s">
        <v>20</v>
      </c>
      <c r="C39" s="53">
        <v>1.2999999999999999E-3</v>
      </c>
      <c r="D39" s="53">
        <v>2.0199999999999999E-2</v>
      </c>
      <c r="E39" s="53">
        <v>36.553438</v>
      </c>
      <c r="F39" s="53" t="s">
        <v>20</v>
      </c>
      <c r="G39" s="53">
        <v>2.5999999999999999E-3</v>
      </c>
      <c r="H39" s="53">
        <v>2.1499999999999998E-2</v>
      </c>
      <c r="I39" s="53">
        <v>28.815446000000001</v>
      </c>
      <c r="J39" s="53" t="s">
        <v>20</v>
      </c>
      <c r="K39" s="53">
        <v>2.5999999999999999E-3</v>
      </c>
      <c r="L39" s="53">
        <v>2.2700000000000001E-2</v>
      </c>
      <c r="M39" s="53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S39" s="64"/>
      <c r="T39" s="53" t="s">
        <v>20</v>
      </c>
      <c r="U39" s="53">
        <v>1.2999999999999999E-3</v>
      </c>
      <c r="V39" s="53">
        <v>2.0199999999999999E-2</v>
      </c>
      <c r="W39" s="53">
        <v>28.718575000000001</v>
      </c>
      <c r="X39" s="53" t="s">
        <v>20</v>
      </c>
      <c r="Y39" s="53">
        <v>2.5999999999999999E-3</v>
      </c>
      <c r="Z39" s="53">
        <v>2.1499999999999998E-2</v>
      </c>
      <c r="AA39" s="53">
        <v>28.701647000000001</v>
      </c>
      <c r="AB39" s="53" t="s">
        <v>20</v>
      </c>
      <c r="AC39" s="53">
        <v>2.5999999999999999E-3</v>
      </c>
      <c r="AD39" s="53">
        <v>2.2700000000000001E-2</v>
      </c>
      <c r="AE39" s="53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53" t="s">
        <v>21</v>
      </c>
      <c r="C40" s="53">
        <v>1.17E-2</v>
      </c>
      <c r="D40" s="53">
        <v>1.9099999999999999E-2</v>
      </c>
      <c r="E40" s="53">
        <v>77.832635999999994</v>
      </c>
      <c r="F40" s="53" t="s">
        <v>21</v>
      </c>
      <c r="G40" s="53">
        <v>1.23E-2</v>
      </c>
      <c r="H40" s="53">
        <v>1.9699999999999999E-2</v>
      </c>
      <c r="I40" s="53">
        <v>79.912403999999995</v>
      </c>
      <c r="J40" s="53" t="s">
        <v>21</v>
      </c>
      <c r="K40" s="53">
        <v>1.2800000000000001E-2</v>
      </c>
      <c r="L40" s="53">
        <v>2.0799999999999999E-2</v>
      </c>
      <c r="M40" s="53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S40" s="64"/>
      <c r="T40" s="53" t="s">
        <v>21</v>
      </c>
      <c r="U40" s="53">
        <v>6.1000000000000004E-3</v>
      </c>
      <c r="V40" s="53">
        <v>1.7000000000000001E-2</v>
      </c>
      <c r="W40" s="53">
        <v>82.519272999999998</v>
      </c>
      <c r="X40" s="53" t="s">
        <v>21</v>
      </c>
      <c r="Y40" s="53">
        <v>6.4999999999999997E-3</v>
      </c>
      <c r="Z40" s="53">
        <v>1.6799999999999999E-2</v>
      </c>
      <c r="AA40" s="53">
        <v>82.628365000000002</v>
      </c>
      <c r="AB40" s="53" t="s">
        <v>21</v>
      </c>
      <c r="AC40" s="53">
        <v>6.8999999999999999E-3</v>
      </c>
      <c r="AD40" s="53">
        <v>1.78E-2</v>
      </c>
      <c r="AE40" s="53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53" t="s">
        <v>22</v>
      </c>
      <c r="C41" s="53">
        <v>1.2999999999999999E-2</v>
      </c>
      <c r="D41" s="53">
        <v>1.6299999999999999E-2</v>
      </c>
      <c r="E41" s="53">
        <v>540.35019599999998</v>
      </c>
      <c r="F41" s="53" t="s">
        <v>22</v>
      </c>
      <c r="G41" s="53">
        <v>1.41E-2</v>
      </c>
      <c r="H41" s="53">
        <v>1.72E-2</v>
      </c>
      <c r="I41" s="53">
        <v>548.45995600000003</v>
      </c>
      <c r="J41" s="53" t="s">
        <v>22</v>
      </c>
      <c r="K41" s="53">
        <v>1.4800000000000001E-2</v>
      </c>
      <c r="L41" s="53">
        <v>1.8499999999999999E-2</v>
      </c>
      <c r="M41" s="53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S41" s="64"/>
      <c r="T41" s="53" t="s">
        <v>22</v>
      </c>
      <c r="U41" s="53">
        <v>7.4999999999999997E-3</v>
      </c>
      <c r="V41" s="53">
        <v>1.32E-2</v>
      </c>
      <c r="W41" s="53">
        <v>491.26918599999999</v>
      </c>
      <c r="X41" s="53" t="s">
        <v>22</v>
      </c>
      <c r="Y41" s="53">
        <v>8.3999999999999995E-3</v>
      </c>
      <c r="Z41" s="53">
        <v>1.3899999999999999E-2</v>
      </c>
      <c r="AA41" s="53">
        <v>673.61850000000004</v>
      </c>
      <c r="AB41" s="53" t="s">
        <v>22</v>
      </c>
      <c r="AC41" s="53">
        <v>8.8000000000000005E-3</v>
      </c>
      <c r="AD41" s="53">
        <v>1.47E-2</v>
      </c>
      <c r="AE41" s="53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"/>
      <c r="AG42" s="4"/>
      <c r="AH42" s="4"/>
      <c r="AI42" s="4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"/>
      <c r="AG43" s="4"/>
      <c r="AH43" s="4"/>
      <c r="AI43" s="4"/>
    </row>
    <row r="44" spans="1:35" x14ac:dyDescent="0.25">
      <c r="A44" s="65" t="s">
        <v>24</v>
      </c>
      <c r="B44" s="74" t="s">
        <v>134</v>
      </c>
      <c r="C44" s="74"/>
      <c r="D44" s="74"/>
      <c r="E44" s="74"/>
      <c r="F44" s="74" t="s">
        <v>135</v>
      </c>
      <c r="G44" s="74"/>
      <c r="H44" s="74"/>
      <c r="I44" s="74"/>
      <c r="J44" s="74" t="s">
        <v>136</v>
      </c>
      <c r="K44" s="74"/>
      <c r="L44" s="74"/>
      <c r="M44" s="74"/>
      <c r="N44" s="73" t="s">
        <v>137</v>
      </c>
      <c r="O44" s="73"/>
      <c r="P44" s="73"/>
      <c r="Q44" s="73"/>
      <c r="S44" s="65" t="s">
        <v>24</v>
      </c>
      <c r="T44" s="74" t="s">
        <v>134</v>
      </c>
      <c r="U44" s="74"/>
      <c r="V44" s="74"/>
      <c r="W44" s="74"/>
      <c r="X44" s="74" t="s">
        <v>135</v>
      </c>
      <c r="Y44" s="74"/>
      <c r="Z44" s="74"/>
      <c r="AA44" s="74"/>
      <c r="AB44" s="74" t="s">
        <v>136</v>
      </c>
      <c r="AC44" s="74"/>
      <c r="AD44" s="74"/>
      <c r="AE44" s="74"/>
      <c r="AF44" s="73" t="s">
        <v>137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0</v>
      </c>
      <c r="C46" s="39"/>
      <c r="D46" s="39"/>
      <c r="E46" s="38">
        <v>7.9644909999999998</v>
      </c>
      <c r="F46" s="39">
        <v>0</v>
      </c>
      <c r="G46" s="39"/>
      <c r="H46" s="39"/>
      <c r="I46" s="38">
        <v>8.1628889999999998</v>
      </c>
      <c r="J46" s="39">
        <v>0</v>
      </c>
      <c r="K46" s="39"/>
      <c r="L46" s="39"/>
      <c r="M46" s="38">
        <v>8.0096559999999997</v>
      </c>
      <c r="N46" s="33">
        <v>0</v>
      </c>
      <c r="O46" s="33"/>
      <c r="P46" s="33"/>
      <c r="Q46" s="32">
        <v>9.0696750000000002</v>
      </c>
      <c r="S46" s="65"/>
      <c r="T46" s="41">
        <v>3.0000000000000001E-6</v>
      </c>
      <c r="U46" s="39"/>
      <c r="V46" s="39"/>
      <c r="W46" s="38">
        <v>8.2997870000000002</v>
      </c>
      <c r="X46" s="41">
        <v>4.3000000000000003E-6</v>
      </c>
      <c r="Y46" s="39"/>
      <c r="Z46" s="39"/>
      <c r="AA46" s="38">
        <v>8.0775769999999998</v>
      </c>
      <c r="AB46" s="41">
        <v>3.9999999999999998E-6</v>
      </c>
      <c r="AC46" s="39"/>
      <c r="AD46" s="39"/>
      <c r="AE46" s="38">
        <v>7.9968579999999996</v>
      </c>
      <c r="AF46" s="35">
        <v>3.3000000000000002E-6</v>
      </c>
      <c r="AG46" s="33"/>
      <c r="AH46" s="33"/>
      <c r="AI46" s="32">
        <v>9.0685739999999999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2"/>
      <c r="O47" s="32"/>
      <c r="P47" s="32"/>
      <c r="Q47" s="32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"/>
      <c r="O48" s="4"/>
      <c r="P48" s="4"/>
      <c r="Q48" s="4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134</v>
      </c>
      <c r="C50" s="74"/>
      <c r="D50" s="74"/>
      <c r="E50" s="74"/>
      <c r="F50" s="74" t="s">
        <v>135</v>
      </c>
      <c r="G50" s="74"/>
      <c r="H50" s="74"/>
      <c r="I50" s="74"/>
      <c r="J50" s="74" t="s">
        <v>136</v>
      </c>
      <c r="K50" s="74"/>
      <c r="L50" s="74"/>
      <c r="M50" s="74"/>
      <c r="N50" s="73" t="s">
        <v>137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1.1261289999999999</v>
      </c>
      <c r="F52" s="36" t="s">
        <v>20</v>
      </c>
      <c r="G52" s="38">
        <v>0</v>
      </c>
      <c r="H52" s="38">
        <v>2.5999999999999999E-3</v>
      </c>
      <c r="I52" s="38">
        <v>1.011366</v>
      </c>
      <c r="J52" s="36" t="s">
        <v>20</v>
      </c>
      <c r="K52" s="38">
        <v>0</v>
      </c>
      <c r="L52" s="38">
        <v>2.5999999999999999E-3</v>
      </c>
      <c r="M52" s="38">
        <v>1.011325</v>
      </c>
      <c r="N52" s="32" t="s">
        <v>20</v>
      </c>
      <c r="O52" s="32">
        <v>0</v>
      </c>
      <c r="P52" s="32">
        <v>2.5999999999999999E-3</v>
      </c>
      <c r="Q52" s="32">
        <v>1.1379870000000001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2.4662310000000001</v>
      </c>
      <c r="F53" s="36" t="s">
        <v>21</v>
      </c>
      <c r="G53" s="38">
        <v>0</v>
      </c>
      <c r="H53" s="38">
        <v>1.2999999999999999E-3</v>
      </c>
      <c r="I53" s="38">
        <v>2.4089269999999998</v>
      </c>
      <c r="J53" s="36" t="s">
        <v>21</v>
      </c>
      <c r="K53" s="38">
        <v>0</v>
      </c>
      <c r="L53" s="38">
        <v>1.2999999999999999E-3</v>
      </c>
      <c r="M53" s="38">
        <v>2.330819</v>
      </c>
      <c r="N53" s="32" t="s">
        <v>21</v>
      </c>
      <c r="O53" s="32">
        <v>0</v>
      </c>
      <c r="P53" s="32">
        <v>1.2999999999999999E-3</v>
      </c>
      <c r="Q53" s="32">
        <v>1.3940669999999999</v>
      </c>
    </row>
    <row r="54" spans="1:17" x14ac:dyDescent="0.25">
      <c r="A54" s="63"/>
      <c r="B54" s="36" t="s">
        <v>22</v>
      </c>
      <c r="C54" s="38">
        <v>0</v>
      </c>
      <c r="D54" s="38">
        <v>7.561E-4</v>
      </c>
      <c r="E54" s="38">
        <v>12.589276999999999</v>
      </c>
      <c r="F54" s="36" t="s">
        <v>22</v>
      </c>
      <c r="G54" s="38">
        <v>0</v>
      </c>
      <c r="H54" s="38">
        <v>7.762E-4</v>
      </c>
      <c r="I54" s="38">
        <v>12.493879</v>
      </c>
      <c r="J54" s="36" t="s">
        <v>22</v>
      </c>
      <c r="K54" s="38">
        <v>0</v>
      </c>
      <c r="L54" s="38">
        <v>7.9710000000000002E-4</v>
      </c>
      <c r="M54" s="38">
        <v>11.839116000000001</v>
      </c>
      <c r="N54" s="32" t="s">
        <v>22</v>
      </c>
      <c r="O54" s="32">
        <v>0</v>
      </c>
      <c r="P54" s="32">
        <v>8.1899999999999996E-4</v>
      </c>
      <c r="Q54" s="32">
        <v>11.355928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"/>
      <c r="O55" s="4"/>
      <c r="P55" s="4"/>
      <c r="Q55" s="4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"/>
      <c r="O56" s="4"/>
      <c r="P56" s="4"/>
      <c r="Q56" s="4"/>
    </row>
    <row r="57" spans="1:17" x14ac:dyDescent="0.25">
      <c r="A57" s="64" t="s">
        <v>23</v>
      </c>
      <c r="B57" s="83" t="s">
        <v>134</v>
      </c>
      <c r="C57" s="83"/>
      <c r="D57" s="83"/>
      <c r="E57" s="83"/>
      <c r="F57" s="83" t="s">
        <v>135</v>
      </c>
      <c r="G57" s="83"/>
      <c r="H57" s="83"/>
      <c r="I57" s="83"/>
      <c r="J57" s="83" t="s">
        <v>136</v>
      </c>
      <c r="K57" s="83"/>
      <c r="L57" s="83"/>
      <c r="M57" s="83"/>
      <c r="N57" s="72" t="s">
        <v>137</v>
      </c>
      <c r="O57" s="72"/>
      <c r="P57" s="72"/>
      <c r="Q57" s="72"/>
    </row>
    <row r="58" spans="1:17" x14ac:dyDescent="0.25">
      <c r="A58" s="64"/>
      <c r="B58" s="53"/>
      <c r="C58" s="53" t="s">
        <v>17</v>
      </c>
      <c r="D58" s="53" t="s">
        <v>18</v>
      </c>
      <c r="E58" s="53" t="s">
        <v>19</v>
      </c>
      <c r="F58" s="53"/>
      <c r="G58" s="53" t="s">
        <v>17</v>
      </c>
      <c r="H58" s="53" t="s">
        <v>18</v>
      </c>
      <c r="I58" s="53" t="s">
        <v>19</v>
      </c>
      <c r="J58" s="53"/>
      <c r="K58" s="53" t="s">
        <v>17</v>
      </c>
      <c r="L58" s="53" t="s">
        <v>18</v>
      </c>
      <c r="M58" s="53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53" t="s">
        <v>20</v>
      </c>
      <c r="C59" s="53">
        <v>1.2999999999999999E-3</v>
      </c>
      <c r="D59" s="53">
        <v>2.0199999999999999E-2</v>
      </c>
      <c r="E59" s="53">
        <v>28.641818000000001</v>
      </c>
      <c r="F59" s="53" t="s">
        <v>20</v>
      </c>
      <c r="G59" s="53">
        <v>2.5999999999999999E-3</v>
      </c>
      <c r="H59" s="53">
        <v>2.1499999999999998E-2</v>
      </c>
      <c r="I59" s="53">
        <v>28.722397000000001</v>
      </c>
      <c r="J59" s="53" t="s">
        <v>20</v>
      </c>
      <c r="K59" s="53">
        <v>2.5999999999999999E-3</v>
      </c>
      <c r="L59" s="53">
        <v>2.2700000000000001E-2</v>
      </c>
      <c r="M59" s="53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53" t="s">
        <v>21</v>
      </c>
      <c r="C60" s="53">
        <v>2.7000000000000001E-3</v>
      </c>
      <c r="D60" s="53">
        <v>1.15E-2</v>
      </c>
      <c r="E60" s="53">
        <v>77.611051000000003</v>
      </c>
      <c r="F60" s="53" t="s">
        <v>21</v>
      </c>
      <c r="G60" s="53">
        <v>3.2000000000000002E-3</v>
      </c>
      <c r="H60" s="53">
        <v>9.4000000000000004E-3</v>
      </c>
      <c r="I60" s="53">
        <v>78.046137000000002</v>
      </c>
      <c r="J60" s="53" t="s">
        <v>21</v>
      </c>
      <c r="K60" s="53">
        <v>3.8999999999999998E-3</v>
      </c>
      <c r="L60" s="53">
        <v>1.0200000000000001E-2</v>
      </c>
      <c r="M60" s="53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53" t="s">
        <v>22</v>
      </c>
      <c r="C61" s="53">
        <v>3.5999999999999999E-3</v>
      </c>
      <c r="D61" s="53">
        <v>8.2000000000000007E-3</v>
      </c>
      <c r="E61" s="53">
        <v>366.09894000000003</v>
      </c>
      <c r="F61" s="53" t="s">
        <v>22</v>
      </c>
      <c r="G61" s="53">
        <v>4.4000000000000003E-3</v>
      </c>
      <c r="H61" s="53">
        <v>8.0999999999999996E-3</v>
      </c>
      <c r="I61" s="53">
        <v>460.01891599999999</v>
      </c>
      <c r="J61" s="53" t="s">
        <v>22</v>
      </c>
      <c r="K61" s="53">
        <v>4.7000000000000002E-3</v>
      </c>
      <c r="L61" s="53">
        <v>7.7000000000000002E-3</v>
      </c>
      <c r="M61" s="53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"/>
      <c r="O62" s="4"/>
      <c r="P62" s="4"/>
      <c r="Q62" s="4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"/>
      <c r="O63" s="4"/>
      <c r="P63" s="4"/>
      <c r="Q63" s="4"/>
    </row>
    <row r="64" spans="1:17" x14ac:dyDescent="0.25">
      <c r="A64" s="65" t="s">
        <v>24</v>
      </c>
      <c r="B64" s="74" t="s">
        <v>134</v>
      </c>
      <c r="C64" s="74"/>
      <c r="D64" s="74"/>
      <c r="E64" s="74"/>
      <c r="F64" s="74" t="s">
        <v>135</v>
      </c>
      <c r="G64" s="74"/>
      <c r="H64" s="74"/>
      <c r="I64" s="74"/>
      <c r="J64" s="74" t="s">
        <v>136</v>
      </c>
      <c r="K64" s="74"/>
      <c r="L64" s="74"/>
      <c r="M64" s="74"/>
      <c r="N64" s="73" t="s">
        <v>137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1.64E-4</v>
      </c>
      <c r="C66" s="39"/>
      <c r="D66" s="39"/>
      <c r="E66" s="38">
        <v>8.0805670000000003</v>
      </c>
      <c r="F66" s="41"/>
      <c r="G66" s="41">
        <v>1.6459999999999999E-4</v>
      </c>
      <c r="H66" s="39"/>
      <c r="I66" s="38">
        <v>8.0270290000000006</v>
      </c>
      <c r="J66" s="41">
        <v>1.6919999999999999E-4</v>
      </c>
      <c r="K66" s="39"/>
      <c r="L66" s="39"/>
      <c r="M66" s="38">
        <v>8.1258499999999998</v>
      </c>
      <c r="N66" s="35">
        <v>1.6980000000000001E-4</v>
      </c>
      <c r="O66" s="33"/>
      <c r="P66" s="33"/>
      <c r="Q66" s="32">
        <v>9.5313079999999992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2.3137369999999997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17.059476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6.9531720000000004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1.9322499999999996E-7</v>
      </c>
      <c r="H75">
        <f t="shared" si="2"/>
        <v>45.132258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1.9425000000000001E-7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1.963E-7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1.9834999999999997E-7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3.468998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25.186259999999997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10.434526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1.9425400000000001E-7</v>
      </c>
      <c r="H88">
        <f t="shared" si="20"/>
        <v>67.847402000000002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1.96316E-7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2.0046399999999999E-7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2.0464400000000002E-7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4.6300369999999997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34.589054999999995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13.893103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1.9528696249999996E-7</v>
      </c>
      <c r="H101">
        <f t="shared" si="38"/>
        <v>90.88066400000001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1.983977E-7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2.0468959999999999E-7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2.1107390000000004E-7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2.2637549999999997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16.351782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6.5951409999999999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4.8975999999999995E-6</v>
      </c>
      <c r="H114">
        <f t="shared" si="56"/>
        <v>42.980365000000006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4.9152E-6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4.9504000000000001E-6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4.9855999999999993E-6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3.4105049999999997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24.520105000000001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9.9374500000000001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4.9152474999999999E-6</v>
      </c>
      <c r="H127">
        <f t="shared" si="74"/>
        <v>64.555317000000002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4.9505900000000007E-6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5.0215600000000001E-6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5.0929100000000007E-6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4.5778869999999996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33.421699000000004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13.128137000000001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4.9328033749999997E-6</v>
      </c>
      <c r="H140">
        <f t="shared" si="92"/>
        <v>86.595441000000008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4.9850569999999998E-6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5.0845759999999997E-6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5.1718790000000005E-6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2.2083650000000001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16.127379999999999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6.3241719999999999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3.5691499999999995E-5</v>
      </c>
      <c r="H153">
        <f t="shared" si="110"/>
        <v>38.566595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3.5782999999999999E-5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3.5966000000000001E-5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3.6148999999999996E-5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3.3412630000000001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24.137035999999998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9.4317269999999986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3.5783225000000002E-5</v>
      </c>
      <c r="H166">
        <f t="shared" si="128"/>
        <v>58.409903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3.5966900000000003E-5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3.6335599999999998E-5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3.6706100000000004E-5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4.4811730000000001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33.206710999999999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12.428498999999999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3.5875117499999996E-5</v>
      </c>
      <c r="H179">
        <f t="shared" si="146"/>
        <v>78.323788000000008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3.6151239999999996E-5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3.6705119999999997E-5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3.7258879999999995E-5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2.0400840000000002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3.0649999999999999E-6</v>
      </c>
      <c r="M190">
        <f>AA46+W46</f>
        <v>16.377364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3.1300000000000001E-6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5.5445729999999998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1.6834499999999997E-4</v>
      </c>
      <c r="H192">
        <f t="shared" si="164"/>
        <v>32.993502000000007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1.6858999999999998E-4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3.2600000000000006E-6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3.3899999999999997E-6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1.6908E-4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1.6956999999999999E-4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3.0396729999999996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3.1260000000000002E-6</v>
      </c>
      <c r="M203">
        <f>AE46+AA46+W46</f>
        <v>24.374222000000003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3.2440000000000002E-6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8.3162599999999998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1.6859399999999999E-4</v>
      </c>
      <c r="H205">
        <f t="shared" si="182"/>
        <v>49.521577000000001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1.6909600000000001E-4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3.4560000000000005E-6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3.6360000000000004E-6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1.7012399999999999E-4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1.7118400000000001E-4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4.3790240000000002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3.1831499999999993E-6</v>
      </c>
      <c r="M216">
        <f>AI46+AE46+AA46+W46</f>
        <v>33.442796000000001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3.3432E-6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11.180097999999999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1.6884683749999999E-4</v>
      </c>
      <c r="H218">
        <f t="shared" si="199"/>
        <v>66.851742000000002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1.6961669999999998E-4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3.5976000000000001E-6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3.7704000000000004E-6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1.7122159999999998E-4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1.729069E-4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2.1374949999999999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1.6402999999999999E-4</v>
      </c>
      <c r="M229">
        <f>I66+E66</f>
        <v>16.107596000000001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1.6406E-4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4.8751579999999999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7.57105E-4</v>
      </c>
      <c r="H231">
        <f t="shared" si="217"/>
        <v>25.083155999999999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7.581100000000001E-4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1.6412000000000002E-4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1.6417999999999999E-4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7.6011999999999998E-4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7.6212999999999997E-4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3.1488199999999997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1.6407000000000002E-4</v>
      </c>
      <c r="M242">
        <f>M66+I66+E66</f>
        <v>24.233446000000001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1.6416E-4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7.2059770000000007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7.5811200000000013E-4</v>
      </c>
      <c r="H244">
        <f t="shared" si="235"/>
        <v>36.922272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7.6012800000000011E-4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1.6439999999999998E-4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1.6472000000000001E-4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7.6417200000000003E-4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7.6823200000000009E-4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4.2868069999999996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1.6411899999999998E-4</v>
      </c>
      <c r="M255">
        <f>Q66+M66+I66+E66</f>
        <v>33.764754000000003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1.6429199999999999E-4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8.6000440000000005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7.5912102499999998E-4</v>
      </c>
      <c r="H257">
        <f t="shared" si="253"/>
        <v>48.278199999999998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7.6215419999999998E-4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1.64776E-4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1.6540399999999999E-4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7.6825760000000004E-4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7.7441140000000016E-4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263"/>
  <sheetViews>
    <sheetView topLeftCell="A21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139</v>
      </c>
      <c r="C9" s="70"/>
      <c r="D9" s="70"/>
      <c r="E9" s="70"/>
      <c r="F9" s="70" t="s">
        <v>140</v>
      </c>
      <c r="G9" s="70"/>
      <c r="H9" s="70"/>
      <c r="I9" s="70"/>
      <c r="J9" s="70" t="s">
        <v>141</v>
      </c>
      <c r="K9" s="70"/>
      <c r="L9" s="70"/>
      <c r="M9" s="70"/>
      <c r="N9" s="73" t="s">
        <v>142</v>
      </c>
      <c r="O9" s="73"/>
      <c r="P9" s="73"/>
      <c r="Q9" s="73"/>
      <c r="S9" s="63" t="s">
        <v>12</v>
      </c>
      <c r="T9" s="70" t="s">
        <v>139</v>
      </c>
      <c r="U9" s="70"/>
      <c r="V9" s="70"/>
      <c r="W9" s="70"/>
      <c r="X9" s="70" t="s">
        <v>140</v>
      </c>
      <c r="Y9" s="70"/>
      <c r="Z9" s="70"/>
      <c r="AA9" s="70"/>
      <c r="AB9" s="70" t="s">
        <v>141</v>
      </c>
      <c r="AC9" s="70"/>
      <c r="AD9" s="70"/>
      <c r="AE9" s="70"/>
      <c r="AF9" s="73" t="s">
        <v>142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1.2827120000000001</v>
      </c>
      <c r="F11" t="s">
        <v>20</v>
      </c>
      <c r="G11">
        <v>0</v>
      </c>
      <c r="H11">
        <v>2.5999999999999999E-3</v>
      </c>
      <c r="I11">
        <v>1.368913</v>
      </c>
      <c r="J11" t="s">
        <v>20</v>
      </c>
      <c r="K11">
        <v>0</v>
      </c>
      <c r="L11">
        <v>2.5999999999999999E-3</v>
      </c>
      <c r="M11">
        <v>1.254594</v>
      </c>
      <c r="N11" s="32" t="s">
        <v>20</v>
      </c>
      <c r="O11" s="32">
        <v>0</v>
      </c>
      <c r="P11" s="32">
        <v>2.5999999999999999E-3</v>
      </c>
      <c r="Q11" s="32">
        <v>1.157599</v>
      </c>
      <c r="S11" s="63"/>
      <c r="T11" t="s">
        <v>20</v>
      </c>
      <c r="U11">
        <v>0</v>
      </c>
      <c r="V11">
        <v>2.5999999999999999E-3</v>
      </c>
      <c r="W11">
        <v>1.2273449999999999</v>
      </c>
      <c r="X11" t="s">
        <v>20</v>
      </c>
      <c r="Y11">
        <v>0</v>
      </c>
      <c r="Z11">
        <v>2.5999999999999999E-3</v>
      </c>
      <c r="AA11">
        <v>1.1662939999999999</v>
      </c>
      <c r="AB11" t="s">
        <v>20</v>
      </c>
      <c r="AC11">
        <v>0</v>
      </c>
      <c r="AD11">
        <v>2.5999999999999999E-3</v>
      </c>
      <c r="AE11">
        <v>1.2250479999999999</v>
      </c>
      <c r="AF11" s="32" t="s">
        <v>20</v>
      </c>
      <c r="AG11" s="32">
        <v>0</v>
      </c>
      <c r="AH11" s="32">
        <v>2.5999999999999999E-3</v>
      </c>
      <c r="AI11" s="32">
        <v>1.0746169999999999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4.2429259999999998</v>
      </c>
      <c r="F12" t="s">
        <v>21</v>
      </c>
      <c r="G12">
        <v>0</v>
      </c>
      <c r="H12">
        <v>1.579E-5</v>
      </c>
      <c r="I12">
        <v>4.1486580000000002</v>
      </c>
      <c r="J12" t="s">
        <v>21</v>
      </c>
      <c r="K12">
        <v>0</v>
      </c>
      <c r="L12">
        <v>1.579E-5</v>
      </c>
      <c r="M12">
        <v>4.1486650000000003</v>
      </c>
      <c r="N12" s="32" t="s">
        <v>21</v>
      </c>
      <c r="O12" s="32">
        <v>0</v>
      </c>
      <c r="P12" s="32">
        <v>1.579E-5</v>
      </c>
      <c r="Q12" s="32">
        <v>4.1860540000000004</v>
      </c>
      <c r="S12" s="63"/>
      <c r="T12" t="s">
        <v>21</v>
      </c>
      <c r="U12">
        <v>0</v>
      </c>
      <c r="V12">
        <v>6.4850000000000004E-5</v>
      </c>
      <c r="W12">
        <v>3.9031159999999998</v>
      </c>
      <c r="X12" t="s">
        <v>21</v>
      </c>
      <c r="Y12">
        <v>0</v>
      </c>
      <c r="Z12">
        <v>6.4850000000000004E-5</v>
      </c>
      <c r="AA12">
        <v>3.9161969999999999</v>
      </c>
      <c r="AB12" t="s">
        <v>21</v>
      </c>
      <c r="AC12">
        <v>0</v>
      </c>
      <c r="AD12">
        <v>6.4850000000000004E-5</v>
      </c>
      <c r="AE12">
        <v>3.8505739999999999</v>
      </c>
      <c r="AF12" s="32" t="s">
        <v>21</v>
      </c>
      <c r="AG12" s="32">
        <v>0</v>
      </c>
      <c r="AH12" s="32">
        <v>6.4850000000000004E-5</v>
      </c>
      <c r="AI12" s="32">
        <v>3.8384459999999998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29.395697999999999</v>
      </c>
      <c r="F13" t="s">
        <v>22</v>
      </c>
      <c r="G13">
        <v>0</v>
      </c>
      <c r="H13">
        <v>2.121E-7</v>
      </c>
      <c r="I13">
        <v>28.686108999999998</v>
      </c>
      <c r="J13" t="s">
        <v>22</v>
      </c>
      <c r="K13">
        <v>0</v>
      </c>
      <c r="L13">
        <v>2.3349999999999999E-7</v>
      </c>
      <c r="M13">
        <v>29.544471999999999</v>
      </c>
      <c r="N13" s="32" t="s">
        <v>22</v>
      </c>
      <c r="O13" s="32">
        <v>0</v>
      </c>
      <c r="P13" s="32">
        <v>2.5600000000000002E-7</v>
      </c>
      <c r="Q13" s="32">
        <v>27.705957999999999</v>
      </c>
      <c r="S13" s="63"/>
      <c r="T13" t="s">
        <v>22</v>
      </c>
      <c r="U13">
        <v>0</v>
      </c>
      <c r="V13">
        <v>4.8799999999999999E-6</v>
      </c>
      <c r="W13">
        <v>27.458407999999999</v>
      </c>
      <c r="X13" t="s">
        <v>22</v>
      </c>
      <c r="Y13">
        <v>0</v>
      </c>
      <c r="Z13">
        <v>5.2209999999999996E-6</v>
      </c>
      <c r="AA13">
        <v>27.468229999999998</v>
      </c>
      <c r="AB13" t="s">
        <v>22</v>
      </c>
      <c r="AC13">
        <v>0</v>
      </c>
      <c r="AD13">
        <v>5.5799999999999999E-6</v>
      </c>
      <c r="AE13">
        <v>27.703803000000001</v>
      </c>
      <c r="AF13" s="32" t="s">
        <v>22</v>
      </c>
      <c r="AG13" s="32">
        <v>0</v>
      </c>
      <c r="AH13" s="32">
        <v>4.8799999999999999E-6</v>
      </c>
      <c r="AI13" s="32">
        <v>26.914757999999999</v>
      </c>
    </row>
    <row r="14" spans="1:35" x14ac:dyDescent="0.25">
      <c r="N14" s="22"/>
      <c r="O14" s="22"/>
      <c r="P14" s="22"/>
      <c r="Q14" s="22"/>
      <c r="AF14" s="22"/>
      <c r="AG14" s="22"/>
      <c r="AH14" s="22"/>
      <c r="AI14" s="22"/>
    </row>
    <row r="15" spans="1:35" x14ac:dyDescent="0.25">
      <c r="N15" s="22"/>
      <c r="O15" s="22"/>
      <c r="P15" s="22"/>
      <c r="Q15" s="22"/>
      <c r="AF15" s="22"/>
      <c r="AG15" s="22"/>
      <c r="AH15" s="22"/>
      <c r="AI15" s="22"/>
    </row>
    <row r="16" spans="1:35" x14ac:dyDescent="0.25">
      <c r="A16" s="64" t="s">
        <v>23</v>
      </c>
      <c r="B16" s="85" t="s">
        <v>139</v>
      </c>
      <c r="C16" s="85"/>
      <c r="D16" s="85"/>
      <c r="E16" s="85"/>
      <c r="F16" s="85" t="s">
        <v>140</v>
      </c>
      <c r="G16" s="85"/>
      <c r="H16" s="85"/>
      <c r="I16" s="85"/>
      <c r="J16" s="85" t="s">
        <v>141</v>
      </c>
      <c r="K16" s="85"/>
      <c r="L16" s="85"/>
      <c r="M16" s="85"/>
      <c r="N16" s="85" t="s">
        <v>142</v>
      </c>
      <c r="O16" s="85"/>
      <c r="P16" s="85"/>
      <c r="Q16" s="85"/>
      <c r="R16" s="22"/>
      <c r="S16" s="84" t="s">
        <v>23</v>
      </c>
      <c r="T16" s="85" t="s">
        <v>139</v>
      </c>
      <c r="U16" s="85"/>
      <c r="V16" s="85"/>
      <c r="W16" s="85"/>
      <c r="X16" s="85" t="s">
        <v>140</v>
      </c>
      <c r="Y16" s="85"/>
      <c r="Z16" s="85"/>
      <c r="AA16" s="85"/>
      <c r="AB16" s="85" t="s">
        <v>141</v>
      </c>
      <c r="AC16" s="85"/>
      <c r="AD16" s="85"/>
      <c r="AE16" s="85"/>
      <c r="AF16" s="85" t="s">
        <v>142</v>
      </c>
      <c r="AG16" s="85"/>
      <c r="AH16" s="85"/>
      <c r="AI16" s="85"/>
    </row>
    <row r="17" spans="1:35" x14ac:dyDescent="0.25">
      <c r="A17" s="64"/>
      <c r="B17" s="22"/>
      <c r="C17" s="22" t="s">
        <v>17</v>
      </c>
      <c r="D17" s="22" t="s">
        <v>18</v>
      </c>
      <c r="E17" s="22" t="s">
        <v>19</v>
      </c>
      <c r="F17" s="22"/>
      <c r="G17" s="22" t="s">
        <v>17</v>
      </c>
      <c r="H17" s="22" t="s">
        <v>18</v>
      </c>
      <c r="I17" s="22" t="s">
        <v>19</v>
      </c>
      <c r="J17" s="22"/>
      <c r="K17" s="22" t="s">
        <v>17</v>
      </c>
      <c r="L17" s="22" t="s">
        <v>18</v>
      </c>
      <c r="M17" s="22" t="s">
        <v>19</v>
      </c>
      <c r="N17" s="22"/>
      <c r="O17" s="22" t="s">
        <v>17</v>
      </c>
      <c r="P17" s="22" t="s">
        <v>18</v>
      </c>
      <c r="Q17" s="22" t="s">
        <v>19</v>
      </c>
      <c r="R17" s="22"/>
      <c r="S17" s="84"/>
      <c r="T17" s="22"/>
      <c r="U17" s="22" t="s">
        <v>17</v>
      </c>
      <c r="V17" s="22" t="s">
        <v>18</v>
      </c>
      <c r="W17" s="22" t="s">
        <v>19</v>
      </c>
      <c r="X17" s="22"/>
      <c r="Y17" s="22" t="s">
        <v>17</v>
      </c>
      <c r="Z17" s="22" t="s">
        <v>18</v>
      </c>
      <c r="AA17" s="22" t="s">
        <v>19</v>
      </c>
      <c r="AB17" s="22"/>
      <c r="AC17" s="22" t="s">
        <v>17</v>
      </c>
      <c r="AD17" s="22" t="s">
        <v>18</v>
      </c>
      <c r="AE17" s="22" t="s">
        <v>19</v>
      </c>
      <c r="AF17" s="22"/>
      <c r="AG17" s="22" t="s">
        <v>17</v>
      </c>
      <c r="AH17" s="22" t="s">
        <v>18</v>
      </c>
      <c r="AI17" s="22" t="s">
        <v>19</v>
      </c>
    </row>
    <row r="18" spans="1:35" x14ac:dyDescent="0.25">
      <c r="A18" s="64"/>
      <c r="B18" s="22" t="s">
        <v>20</v>
      </c>
      <c r="C18" s="22">
        <v>1.2999999999999999E-3</v>
      </c>
      <c r="D18" s="22">
        <v>2.0199999999999999E-2</v>
      </c>
      <c r="E18" s="22">
        <v>30.079193</v>
      </c>
      <c r="F18" s="22" t="s">
        <v>20</v>
      </c>
      <c r="G18" s="22">
        <v>2.5999999999999999E-3</v>
      </c>
      <c r="H18" s="22">
        <v>2.1499999999999998E-2</v>
      </c>
      <c r="I18" s="22">
        <v>34.510630999999997</v>
      </c>
      <c r="J18" s="22" t="s">
        <v>20</v>
      </c>
      <c r="K18" s="22">
        <v>2.5999999999999999E-3</v>
      </c>
      <c r="L18" s="22">
        <v>2.2700000000000001E-2</v>
      </c>
      <c r="M18" s="22">
        <v>28.601323000000001</v>
      </c>
      <c r="N18" s="22" t="s">
        <v>20</v>
      </c>
      <c r="O18" s="22">
        <v>2.5999999999999999E-3</v>
      </c>
      <c r="P18" s="22">
        <v>2.3900000000000001E-2</v>
      </c>
      <c r="Q18" s="22">
        <v>28.720002000000001</v>
      </c>
      <c r="R18" s="22"/>
      <c r="S18" s="84"/>
      <c r="T18" s="22" t="s">
        <v>20</v>
      </c>
      <c r="U18" s="22">
        <v>1.2999999999999999E-3</v>
      </c>
      <c r="V18" s="22">
        <v>2.0199999999999999E-2</v>
      </c>
      <c r="W18" s="22">
        <v>28.892620000000001</v>
      </c>
      <c r="X18" s="22" t="s">
        <v>20</v>
      </c>
      <c r="Y18" s="22">
        <v>2.5999999999999999E-3</v>
      </c>
      <c r="Z18" s="22">
        <v>2.1499999999999998E-2</v>
      </c>
      <c r="AA18" s="22">
        <v>32.570383</v>
      </c>
      <c r="AB18" s="22" t="s">
        <v>20</v>
      </c>
      <c r="AC18" s="22">
        <v>2.5999999999999999E-3</v>
      </c>
      <c r="AD18" s="22">
        <v>2.2700000000000001E-2</v>
      </c>
      <c r="AE18" s="22">
        <v>33.057918000000001</v>
      </c>
      <c r="AF18" s="22" t="s">
        <v>20</v>
      </c>
      <c r="AG18" s="22">
        <v>2.5999999999999999E-3</v>
      </c>
      <c r="AH18" s="22">
        <v>2.3900000000000001E-2</v>
      </c>
      <c r="AI18" s="22">
        <v>30.236464999999999</v>
      </c>
    </row>
    <row r="19" spans="1:35" x14ac:dyDescent="0.25">
      <c r="A19" s="64"/>
      <c r="B19" s="22" t="s">
        <v>21</v>
      </c>
      <c r="C19" s="22">
        <v>1.9699999999999999E-2</v>
      </c>
      <c r="D19" s="22">
        <v>2.0199999999999999E-2</v>
      </c>
      <c r="E19" s="22">
        <v>82.092314999999999</v>
      </c>
      <c r="F19" s="22" t="s">
        <v>21</v>
      </c>
      <c r="G19" s="22">
        <v>2.0899999999999998E-2</v>
      </c>
      <c r="H19" s="22">
        <v>2.1299999999999999E-2</v>
      </c>
      <c r="I19" s="22">
        <v>84.700119000000001</v>
      </c>
      <c r="J19" s="22" t="s">
        <v>21</v>
      </c>
      <c r="K19" s="22">
        <v>2.1999999999999999E-2</v>
      </c>
      <c r="L19" s="22">
        <v>2.2499999999999999E-2</v>
      </c>
      <c r="M19" s="22">
        <v>77.806233000000006</v>
      </c>
      <c r="N19" s="22" t="s">
        <v>21</v>
      </c>
      <c r="O19" s="22">
        <v>2.3199999999999998E-2</v>
      </c>
      <c r="P19" s="22">
        <v>2.3699999999999999E-2</v>
      </c>
      <c r="Q19" s="22">
        <v>76.667008999999993</v>
      </c>
      <c r="R19" s="22"/>
      <c r="S19" s="84"/>
      <c r="T19" s="22" t="s">
        <v>21</v>
      </c>
      <c r="U19" s="22">
        <v>1.77E-2</v>
      </c>
      <c r="V19" s="22">
        <v>1.9900000000000001E-2</v>
      </c>
      <c r="W19" s="22">
        <v>79.589035999999993</v>
      </c>
      <c r="X19" s="22" t="s">
        <v>21</v>
      </c>
      <c r="Y19" s="22">
        <v>1.8700000000000001E-2</v>
      </c>
      <c r="Z19" s="22">
        <v>2.0899999999999998E-2</v>
      </c>
      <c r="AA19" s="22">
        <v>81.277517000000003</v>
      </c>
      <c r="AB19" s="22" t="s">
        <v>21</v>
      </c>
      <c r="AC19" s="22">
        <v>1.9699999999999999E-2</v>
      </c>
      <c r="AD19" s="22">
        <v>2.2100000000000002E-2</v>
      </c>
      <c r="AE19" s="22">
        <v>79.607797000000005</v>
      </c>
      <c r="AF19" s="22" t="s">
        <v>21</v>
      </c>
      <c r="AG19" s="22">
        <v>2.07E-2</v>
      </c>
      <c r="AH19" s="22">
        <v>2.3300000000000001E-2</v>
      </c>
      <c r="AI19" s="22">
        <v>77.369028</v>
      </c>
    </row>
    <row r="20" spans="1:35" x14ac:dyDescent="0.25">
      <c r="A20" s="64"/>
      <c r="B20" s="22" t="s">
        <v>22</v>
      </c>
      <c r="C20" s="22">
        <v>1.9699999999999999E-2</v>
      </c>
      <c r="D20" s="22">
        <v>1.9800000000000002E-2</v>
      </c>
      <c r="E20" s="22">
        <v>543.00650800000005</v>
      </c>
      <c r="F20" s="22" t="s">
        <v>22</v>
      </c>
      <c r="G20" s="22">
        <v>2.0899999999999998E-2</v>
      </c>
      <c r="H20" s="22">
        <v>2.0899999999999998E-2</v>
      </c>
      <c r="I20" s="22">
        <v>380.05642999999998</v>
      </c>
      <c r="J20" s="22" t="s">
        <v>22</v>
      </c>
      <c r="K20" s="22">
        <v>2.1999999999999999E-2</v>
      </c>
      <c r="L20" s="22">
        <v>2.2100000000000002E-2</v>
      </c>
      <c r="M20" s="22">
        <v>335.71965999999998</v>
      </c>
      <c r="N20" s="22" t="s">
        <v>22</v>
      </c>
      <c r="O20" s="22">
        <v>2.3199999999999998E-2</v>
      </c>
      <c r="P20" s="22">
        <v>2.3199999999999998E-2</v>
      </c>
      <c r="Q20" s="22">
        <v>378.594853</v>
      </c>
      <c r="R20" s="22"/>
      <c r="S20" s="84"/>
      <c r="T20" s="22" t="s">
        <v>22</v>
      </c>
      <c r="U20" s="22">
        <v>1.7899999999999999E-2</v>
      </c>
      <c r="V20" s="22">
        <v>1.84E-2</v>
      </c>
      <c r="W20" s="22">
        <v>401.51507199999998</v>
      </c>
      <c r="X20" s="22" t="s">
        <v>22</v>
      </c>
      <c r="Y20" s="22">
        <v>1.89E-2</v>
      </c>
      <c r="Z20" s="22">
        <v>1.9400000000000001E-2</v>
      </c>
      <c r="AA20" s="22">
        <v>379.953823</v>
      </c>
      <c r="AB20" s="22" t="s">
        <v>22</v>
      </c>
      <c r="AC20" s="22">
        <v>1.9900000000000001E-2</v>
      </c>
      <c r="AD20" s="22">
        <v>2.0500000000000001E-2</v>
      </c>
      <c r="AE20" s="22">
        <v>520.54528300000004</v>
      </c>
      <c r="AF20" s="22" t="s">
        <v>22</v>
      </c>
      <c r="AG20" s="22">
        <v>2.0899999999999998E-2</v>
      </c>
      <c r="AH20" s="22">
        <v>2.1499999999999998E-2</v>
      </c>
      <c r="AI20" s="22">
        <v>454.306647</v>
      </c>
    </row>
    <row r="21" spans="1:35" x14ac:dyDescent="0.25">
      <c r="N21" s="22"/>
      <c r="O21" s="22"/>
      <c r="P21" s="22"/>
      <c r="Q21" s="22"/>
      <c r="AF21" s="22"/>
      <c r="AG21" s="22"/>
      <c r="AH21" s="22"/>
      <c r="AI21" s="22"/>
    </row>
    <row r="22" spans="1:35" x14ac:dyDescent="0.25">
      <c r="N22" s="22"/>
      <c r="O22" s="22"/>
      <c r="P22" s="22"/>
      <c r="Q22" s="22"/>
      <c r="AF22" s="22"/>
      <c r="AG22" s="22"/>
      <c r="AH22" s="22"/>
      <c r="AI22" s="22"/>
    </row>
    <row r="23" spans="1:35" x14ac:dyDescent="0.25">
      <c r="A23" s="65" t="s">
        <v>24</v>
      </c>
      <c r="B23" s="70" t="s">
        <v>139</v>
      </c>
      <c r="C23" s="70"/>
      <c r="D23" s="70"/>
      <c r="E23" s="70"/>
      <c r="F23" s="70" t="s">
        <v>140</v>
      </c>
      <c r="G23" s="70"/>
      <c r="H23" s="70"/>
      <c r="I23" s="70"/>
      <c r="J23" s="70" t="s">
        <v>141</v>
      </c>
      <c r="K23" s="70"/>
      <c r="L23" s="70"/>
      <c r="M23" s="70"/>
      <c r="N23" s="73" t="s">
        <v>142</v>
      </c>
      <c r="O23" s="73"/>
      <c r="P23" s="73"/>
      <c r="Q23" s="73"/>
      <c r="S23" s="65" t="s">
        <v>24</v>
      </c>
      <c r="T23" s="70" t="s">
        <v>139</v>
      </c>
      <c r="U23" s="70"/>
      <c r="V23" s="70"/>
      <c r="W23" s="70"/>
      <c r="X23" s="70" t="s">
        <v>140</v>
      </c>
      <c r="Y23" s="70"/>
      <c r="Z23" s="70"/>
      <c r="AA23" s="70"/>
      <c r="AB23" s="70" t="s">
        <v>141</v>
      </c>
      <c r="AC23" s="70"/>
      <c r="AD23" s="70"/>
      <c r="AE23" s="70"/>
      <c r="AF23" s="73" t="s">
        <v>142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16.371407999999999</v>
      </c>
      <c r="F25">
        <v>0</v>
      </c>
      <c r="G25" s="5"/>
      <c r="H25" s="5"/>
      <c r="I25">
        <v>9.9285019999999999</v>
      </c>
      <c r="J25">
        <v>0</v>
      </c>
      <c r="K25" s="5"/>
      <c r="L25" s="5"/>
      <c r="M25" s="17">
        <v>8.9649289999999997</v>
      </c>
      <c r="N25" s="33">
        <v>0</v>
      </c>
      <c r="O25" s="33"/>
      <c r="P25" s="33"/>
      <c r="Q25" s="32">
        <v>10.597492000000001</v>
      </c>
      <c r="S25" s="65"/>
      <c r="T25" s="5">
        <v>0</v>
      </c>
      <c r="U25" s="5"/>
      <c r="V25" s="5"/>
      <c r="W25">
        <v>8.6661099999999998</v>
      </c>
      <c r="X25" s="5">
        <v>0</v>
      </c>
      <c r="Y25" s="5"/>
      <c r="Z25" s="5"/>
      <c r="AA25">
        <v>8.7171810000000001</v>
      </c>
      <c r="AB25" s="5">
        <v>0</v>
      </c>
      <c r="AC25" s="5"/>
      <c r="AD25" s="5"/>
      <c r="AE25">
        <v>8.875712</v>
      </c>
      <c r="AF25" s="33">
        <v>0</v>
      </c>
      <c r="AG25" s="33"/>
      <c r="AH25" s="33"/>
      <c r="AI25" s="32">
        <v>9.3954769999999996</v>
      </c>
    </row>
    <row r="26" spans="1:35" x14ac:dyDescent="0.25">
      <c r="N26" s="22"/>
      <c r="O26" s="22"/>
      <c r="P26" s="22"/>
      <c r="Q26" s="22"/>
      <c r="AF26" s="22"/>
      <c r="AG26" s="22"/>
      <c r="AH26" s="22"/>
      <c r="AI26" s="22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23"/>
      <c r="O27" s="23"/>
      <c r="P27" s="23"/>
      <c r="Q27" s="23"/>
      <c r="R27" s="7"/>
      <c r="S27" s="7"/>
      <c r="T27" s="7"/>
      <c r="AF27" s="22"/>
      <c r="AG27" s="22"/>
      <c r="AH27" s="22"/>
      <c r="AI27" s="22"/>
    </row>
    <row r="28" spans="1:35" x14ac:dyDescent="0.25">
      <c r="A28" s="1" t="s">
        <v>26</v>
      </c>
      <c r="N28" s="22"/>
      <c r="O28" s="22"/>
      <c r="P28" s="22"/>
      <c r="Q28" s="22"/>
      <c r="S28" s="1" t="s">
        <v>27</v>
      </c>
      <c r="AF28" s="22"/>
      <c r="AG28" s="22"/>
      <c r="AH28" s="22"/>
      <c r="AI28" s="22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139</v>
      </c>
      <c r="C30" s="70"/>
      <c r="D30" s="70"/>
      <c r="E30" s="70"/>
      <c r="F30" s="70" t="s">
        <v>140</v>
      </c>
      <c r="G30" s="70"/>
      <c r="H30" s="70"/>
      <c r="I30" s="70"/>
      <c r="J30" s="70" t="s">
        <v>141</v>
      </c>
      <c r="K30" s="70"/>
      <c r="L30" s="70"/>
      <c r="M30" s="70"/>
      <c r="N30" s="73" t="s">
        <v>142</v>
      </c>
      <c r="O30" s="73"/>
      <c r="P30" s="73"/>
      <c r="Q30" s="73"/>
      <c r="S30" s="63" t="s">
        <v>12</v>
      </c>
      <c r="T30" s="70" t="s">
        <v>139</v>
      </c>
      <c r="U30" s="70"/>
      <c r="V30" s="70"/>
      <c r="W30" s="70"/>
      <c r="X30" s="70" t="s">
        <v>140</v>
      </c>
      <c r="Y30" s="70"/>
      <c r="Z30" s="70"/>
      <c r="AA30" s="70"/>
      <c r="AB30" s="70" t="s">
        <v>141</v>
      </c>
      <c r="AC30" s="70"/>
      <c r="AD30" s="70"/>
      <c r="AE30" s="70"/>
      <c r="AF30" s="73" t="s">
        <v>142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1.2149030000000001</v>
      </c>
      <c r="F32" t="s">
        <v>20</v>
      </c>
      <c r="G32">
        <v>0</v>
      </c>
      <c r="H32">
        <v>2.5999999999999999E-3</v>
      </c>
      <c r="I32">
        <v>1.207892</v>
      </c>
      <c r="J32" t="s">
        <v>20</v>
      </c>
      <c r="K32">
        <v>0</v>
      </c>
      <c r="L32">
        <v>2.5999999999999999E-3</v>
      </c>
      <c r="M32">
        <v>1.26257</v>
      </c>
      <c r="N32" s="32" t="s">
        <v>20</v>
      </c>
      <c r="O32" s="32">
        <v>0</v>
      </c>
      <c r="P32" s="32">
        <v>2.5999999999999999E-3</v>
      </c>
      <c r="Q32" s="32">
        <v>1.447854</v>
      </c>
      <c r="S32" s="63"/>
      <c r="T32" t="s">
        <v>20</v>
      </c>
      <c r="U32">
        <v>0</v>
      </c>
      <c r="V32">
        <v>2.5999999999999999E-3</v>
      </c>
      <c r="W32">
        <v>1.193066</v>
      </c>
      <c r="X32" t="s">
        <v>20</v>
      </c>
      <c r="Y32">
        <v>0</v>
      </c>
      <c r="Z32">
        <v>2.5999999999999999E-3</v>
      </c>
      <c r="AA32">
        <v>1.1655199999999999</v>
      </c>
      <c r="AB32" t="s">
        <v>20</v>
      </c>
      <c r="AC32">
        <v>0</v>
      </c>
      <c r="AD32">
        <v>2.5999999999999999E-3</v>
      </c>
      <c r="AE32">
        <v>1.211673</v>
      </c>
      <c r="AF32" s="32" t="s">
        <v>20</v>
      </c>
      <c r="AG32" s="32">
        <v>0</v>
      </c>
      <c r="AH32" s="32">
        <v>2.5999999999999999E-3</v>
      </c>
      <c r="AI32" s="32">
        <v>1.153508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3.7055210000000001</v>
      </c>
      <c r="F33" t="s">
        <v>21</v>
      </c>
      <c r="G33">
        <v>0</v>
      </c>
      <c r="H33">
        <v>1.964E-4</v>
      </c>
      <c r="I33">
        <v>3.920334</v>
      </c>
      <c r="J33" t="s">
        <v>21</v>
      </c>
      <c r="K33">
        <v>0</v>
      </c>
      <c r="L33">
        <v>1.964E-4</v>
      </c>
      <c r="M33">
        <v>3.5877289999999999</v>
      </c>
      <c r="N33" s="32" t="s">
        <v>21</v>
      </c>
      <c r="O33" s="32">
        <v>0</v>
      </c>
      <c r="P33" s="32">
        <v>1.964E-4</v>
      </c>
      <c r="Q33" s="32">
        <v>3.5872809999999999</v>
      </c>
      <c r="S33" s="63"/>
      <c r="T33" t="s">
        <v>21</v>
      </c>
      <c r="U33">
        <v>0</v>
      </c>
      <c r="V33">
        <v>5.0279999999999997E-4</v>
      </c>
      <c r="W33">
        <v>3.2975430000000001</v>
      </c>
      <c r="X33" t="s">
        <v>21</v>
      </c>
      <c r="Y33">
        <v>0</v>
      </c>
      <c r="Z33">
        <v>5.0279999999999997E-4</v>
      </c>
      <c r="AA33">
        <v>3.5168409999999999</v>
      </c>
      <c r="AB33" t="s">
        <v>21</v>
      </c>
      <c r="AC33">
        <v>0</v>
      </c>
      <c r="AD33">
        <v>5.0279999999999997E-4</v>
      </c>
      <c r="AE33">
        <v>3.3187899999999999</v>
      </c>
      <c r="AF33" s="32" t="s">
        <v>21</v>
      </c>
      <c r="AG33" s="32">
        <v>0</v>
      </c>
      <c r="AH33" s="32">
        <v>5.0279999999999997E-4</v>
      </c>
      <c r="AI33" s="32">
        <v>3.3077700000000001</v>
      </c>
    </row>
    <row r="34" spans="1:35" x14ac:dyDescent="0.25">
      <c r="A34" s="63"/>
      <c r="B34" t="s">
        <v>22</v>
      </c>
      <c r="C34">
        <v>0</v>
      </c>
      <c r="D34">
        <v>3.5590000000000003E-5</v>
      </c>
      <c r="E34">
        <v>24.836100999999999</v>
      </c>
      <c r="F34" t="s">
        <v>22</v>
      </c>
      <c r="G34">
        <v>0</v>
      </c>
      <c r="H34">
        <v>3.7370000000000003E-5</v>
      </c>
      <c r="I34">
        <v>25.130120000000002</v>
      </c>
      <c r="J34" t="s">
        <v>22</v>
      </c>
      <c r="K34">
        <v>0</v>
      </c>
      <c r="L34">
        <v>3.9220000000000001E-5</v>
      </c>
      <c r="M34">
        <v>24.805299000000002</v>
      </c>
      <c r="N34" s="32" t="s">
        <v>22</v>
      </c>
      <c r="O34" s="32">
        <v>0</v>
      </c>
      <c r="P34" s="32">
        <v>4.0899999999999998E-5</v>
      </c>
      <c r="Q34" s="32">
        <v>25.141527</v>
      </c>
      <c r="S34" s="63"/>
      <c r="T34" t="s">
        <v>22</v>
      </c>
      <c r="U34">
        <v>0</v>
      </c>
      <c r="V34">
        <v>1.662E-4</v>
      </c>
      <c r="W34">
        <v>21.644988999999999</v>
      </c>
      <c r="X34" t="s">
        <v>22</v>
      </c>
      <c r="Y34">
        <v>0</v>
      </c>
      <c r="Z34">
        <v>1.7220000000000001E-4</v>
      </c>
      <c r="AA34">
        <v>21.741381000000001</v>
      </c>
      <c r="AB34" t="s">
        <v>22</v>
      </c>
      <c r="AC34">
        <v>0</v>
      </c>
      <c r="AD34">
        <v>1.785E-4</v>
      </c>
      <c r="AE34">
        <v>21.422336999999999</v>
      </c>
      <c r="AF34" s="32" t="s">
        <v>22</v>
      </c>
      <c r="AG34" s="32">
        <v>0</v>
      </c>
      <c r="AH34" s="32">
        <v>1.85E-4</v>
      </c>
      <c r="AI34" s="32">
        <v>20.200438999999999</v>
      </c>
    </row>
    <row r="35" spans="1:35" x14ac:dyDescent="0.25">
      <c r="N35" s="32"/>
      <c r="O35" s="32"/>
      <c r="P35" s="32"/>
      <c r="Q35" s="32"/>
      <c r="AF35" s="22"/>
      <c r="AG35" s="22"/>
      <c r="AH35" s="22"/>
      <c r="AI35" s="22"/>
    </row>
    <row r="36" spans="1:35" x14ac:dyDescent="0.25">
      <c r="N36" s="22"/>
      <c r="O36" s="22"/>
      <c r="P36" s="22"/>
      <c r="Q36" s="22"/>
      <c r="AF36" s="22"/>
      <c r="AG36" s="22"/>
      <c r="AH36" s="22"/>
      <c r="AI36" s="22"/>
    </row>
    <row r="37" spans="1:35" x14ac:dyDescent="0.25">
      <c r="A37" s="64" t="s">
        <v>23</v>
      </c>
      <c r="B37" s="85" t="s">
        <v>139</v>
      </c>
      <c r="C37" s="85"/>
      <c r="D37" s="85"/>
      <c r="E37" s="85"/>
      <c r="F37" s="85" t="s">
        <v>140</v>
      </c>
      <c r="G37" s="85"/>
      <c r="H37" s="85"/>
      <c r="I37" s="85"/>
      <c r="J37" s="85" t="s">
        <v>141</v>
      </c>
      <c r="K37" s="85"/>
      <c r="L37" s="85"/>
      <c r="M37" s="85"/>
      <c r="N37" s="85" t="s">
        <v>142</v>
      </c>
      <c r="O37" s="85"/>
      <c r="P37" s="85"/>
      <c r="Q37" s="85"/>
      <c r="R37" s="22"/>
      <c r="S37" s="84" t="s">
        <v>23</v>
      </c>
      <c r="T37" s="85" t="s">
        <v>139</v>
      </c>
      <c r="U37" s="85"/>
      <c r="V37" s="85"/>
      <c r="W37" s="85"/>
      <c r="X37" s="85" t="s">
        <v>140</v>
      </c>
      <c r="Y37" s="85"/>
      <c r="Z37" s="85"/>
      <c r="AA37" s="85"/>
      <c r="AB37" s="85" t="s">
        <v>141</v>
      </c>
      <c r="AC37" s="85"/>
      <c r="AD37" s="85"/>
      <c r="AE37" s="85"/>
      <c r="AF37" s="85" t="s">
        <v>142</v>
      </c>
      <c r="AG37" s="85"/>
      <c r="AH37" s="85"/>
      <c r="AI37" s="85"/>
    </row>
    <row r="38" spans="1:35" x14ac:dyDescent="0.25">
      <c r="A38" s="64"/>
      <c r="B38" s="22"/>
      <c r="C38" s="22" t="s">
        <v>17</v>
      </c>
      <c r="D38" s="22" t="s">
        <v>18</v>
      </c>
      <c r="E38" s="22" t="s">
        <v>19</v>
      </c>
      <c r="F38" s="22"/>
      <c r="G38" s="22" t="s">
        <v>17</v>
      </c>
      <c r="H38" s="22" t="s">
        <v>18</v>
      </c>
      <c r="I38" s="22" t="s">
        <v>19</v>
      </c>
      <c r="J38" s="22"/>
      <c r="K38" s="22" t="s">
        <v>17</v>
      </c>
      <c r="L38" s="22" t="s">
        <v>18</v>
      </c>
      <c r="M38" s="22" t="s">
        <v>19</v>
      </c>
      <c r="N38" s="22"/>
      <c r="O38" s="22" t="s">
        <v>17</v>
      </c>
      <c r="P38" s="22" t="s">
        <v>18</v>
      </c>
      <c r="Q38" s="22" t="s">
        <v>19</v>
      </c>
      <c r="R38" s="22"/>
      <c r="S38" s="84"/>
      <c r="T38" s="22"/>
      <c r="U38" s="22" t="s">
        <v>17</v>
      </c>
      <c r="V38" s="22" t="s">
        <v>18</v>
      </c>
      <c r="W38" s="22" t="s">
        <v>19</v>
      </c>
      <c r="X38" s="22"/>
      <c r="Y38" s="22" t="s">
        <v>17</v>
      </c>
      <c r="Z38" s="22" t="s">
        <v>18</v>
      </c>
      <c r="AA38" s="22" t="s">
        <v>19</v>
      </c>
      <c r="AB38" s="22"/>
      <c r="AC38" s="22" t="s">
        <v>17</v>
      </c>
      <c r="AD38" s="22" t="s">
        <v>18</v>
      </c>
      <c r="AE38" s="22" t="s">
        <v>19</v>
      </c>
      <c r="AF38" s="22"/>
      <c r="AG38" s="22" t="s">
        <v>17</v>
      </c>
      <c r="AH38" s="22" t="s">
        <v>18</v>
      </c>
      <c r="AI38" s="22" t="s">
        <v>19</v>
      </c>
    </row>
    <row r="39" spans="1:35" x14ac:dyDescent="0.25">
      <c r="A39" s="64"/>
      <c r="B39" s="22" t="s">
        <v>20</v>
      </c>
      <c r="C39" s="22">
        <v>1.2999999999999999E-3</v>
      </c>
      <c r="D39" s="22">
        <v>2.0199999999999999E-2</v>
      </c>
      <c r="E39" s="22">
        <v>36.553438</v>
      </c>
      <c r="F39" s="22" t="s">
        <v>20</v>
      </c>
      <c r="G39" s="22">
        <v>2.5999999999999999E-3</v>
      </c>
      <c r="H39" s="22">
        <v>2.1499999999999998E-2</v>
      </c>
      <c r="I39" s="22">
        <v>28.815446000000001</v>
      </c>
      <c r="J39" s="22" t="s">
        <v>20</v>
      </c>
      <c r="K39" s="22">
        <v>2.5999999999999999E-3</v>
      </c>
      <c r="L39" s="22">
        <v>2.2700000000000001E-2</v>
      </c>
      <c r="M39" s="22">
        <v>35.726975000000003</v>
      </c>
      <c r="N39" s="22" t="s">
        <v>20</v>
      </c>
      <c r="O39" s="22">
        <v>2.5999999999999999E-3</v>
      </c>
      <c r="P39" s="22">
        <v>2.3900000000000001E-2</v>
      </c>
      <c r="Q39" s="22">
        <v>29.099378999999999</v>
      </c>
      <c r="R39" s="22"/>
      <c r="S39" s="84"/>
      <c r="T39" s="22" t="s">
        <v>20</v>
      </c>
      <c r="U39" s="22">
        <v>1.2999999999999999E-3</v>
      </c>
      <c r="V39" s="22">
        <v>2.0199999999999999E-2</v>
      </c>
      <c r="W39" s="22">
        <v>28.718575000000001</v>
      </c>
      <c r="X39" s="22" t="s">
        <v>20</v>
      </c>
      <c r="Y39" s="22">
        <v>2.5999999999999999E-3</v>
      </c>
      <c r="Z39" s="22">
        <v>2.1499999999999998E-2</v>
      </c>
      <c r="AA39" s="22">
        <v>28.701647000000001</v>
      </c>
      <c r="AB39" s="22" t="s">
        <v>20</v>
      </c>
      <c r="AC39" s="22">
        <v>2.5999999999999999E-3</v>
      </c>
      <c r="AD39" s="22">
        <v>2.2700000000000001E-2</v>
      </c>
      <c r="AE39" s="22">
        <v>28.789135000000002</v>
      </c>
      <c r="AF39" s="22" t="s">
        <v>20</v>
      </c>
      <c r="AG39" s="22">
        <v>2.5999999999999999E-3</v>
      </c>
      <c r="AH39" s="22">
        <v>2.3900000000000001E-2</v>
      </c>
      <c r="AI39" s="22">
        <v>33.677200999999997</v>
      </c>
    </row>
    <row r="40" spans="1:35" x14ac:dyDescent="0.25">
      <c r="A40" s="64"/>
      <c r="B40" s="22" t="s">
        <v>21</v>
      </c>
      <c r="C40" s="22">
        <v>1.17E-2</v>
      </c>
      <c r="D40" s="22">
        <v>1.9099999999999999E-2</v>
      </c>
      <c r="E40" s="22">
        <v>77.832635999999994</v>
      </c>
      <c r="F40" s="22" t="s">
        <v>21</v>
      </c>
      <c r="G40" s="22">
        <v>1.23E-2</v>
      </c>
      <c r="H40" s="22">
        <v>1.9699999999999999E-2</v>
      </c>
      <c r="I40" s="22">
        <v>79.912403999999995</v>
      </c>
      <c r="J40" s="22" t="s">
        <v>21</v>
      </c>
      <c r="K40" s="22">
        <v>1.2800000000000001E-2</v>
      </c>
      <c r="L40" s="22">
        <v>2.0799999999999999E-2</v>
      </c>
      <c r="M40" s="22">
        <v>86.851117000000002</v>
      </c>
      <c r="N40" s="22" t="s">
        <v>21</v>
      </c>
      <c r="O40" s="22">
        <v>1.34E-2</v>
      </c>
      <c r="P40" s="22">
        <v>2.1999999999999999E-2</v>
      </c>
      <c r="Q40" s="22">
        <v>79.884422000000001</v>
      </c>
      <c r="R40" s="22"/>
      <c r="S40" s="84"/>
      <c r="T40" s="22" t="s">
        <v>21</v>
      </c>
      <c r="U40" s="22">
        <v>6.1000000000000004E-3</v>
      </c>
      <c r="V40" s="22">
        <v>1.7000000000000001E-2</v>
      </c>
      <c r="W40" s="22">
        <v>82.519272999999998</v>
      </c>
      <c r="X40" s="22" t="s">
        <v>21</v>
      </c>
      <c r="Y40" s="22">
        <v>6.4999999999999997E-3</v>
      </c>
      <c r="Z40" s="22">
        <v>1.6799999999999999E-2</v>
      </c>
      <c r="AA40" s="22">
        <v>82.628365000000002</v>
      </c>
      <c r="AB40" s="22" t="s">
        <v>21</v>
      </c>
      <c r="AC40" s="22">
        <v>6.8999999999999999E-3</v>
      </c>
      <c r="AD40" s="22">
        <v>1.78E-2</v>
      </c>
      <c r="AE40" s="22">
        <v>82.184139000000002</v>
      </c>
      <c r="AF40" s="22" t="s">
        <v>21</v>
      </c>
      <c r="AG40" s="22">
        <v>7.3000000000000001E-3</v>
      </c>
      <c r="AH40" s="22">
        <v>1.89E-2</v>
      </c>
      <c r="AI40" s="22">
        <v>78.689691999999994</v>
      </c>
    </row>
    <row r="41" spans="1:35" x14ac:dyDescent="0.25">
      <c r="A41" s="64"/>
      <c r="B41" s="22" t="s">
        <v>22</v>
      </c>
      <c r="C41" s="22">
        <v>1.2999999999999999E-2</v>
      </c>
      <c r="D41" s="22">
        <v>1.6299999999999999E-2</v>
      </c>
      <c r="E41" s="22">
        <v>540.35019599999998</v>
      </c>
      <c r="F41" s="22" t="s">
        <v>22</v>
      </c>
      <c r="G41" s="22">
        <v>1.41E-2</v>
      </c>
      <c r="H41" s="22">
        <v>1.72E-2</v>
      </c>
      <c r="I41" s="22">
        <v>548.45995600000003</v>
      </c>
      <c r="J41" s="22" t="s">
        <v>22</v>
      </c>
      <c r="K41" s="22">
        <v>1.4800000000000001E-2</v>
      </c>
      <c r="L41" s="22">
        <v>1.8499999999999999E-2</v>
      </c>
      <c r="M41" s="22">
        <v>565.99071100000003</v>
      </c>
      <c r="N41" s="22" t="s">
        <v>22</v>
      </c>
      <c r="O41" s="22">
        <v>1.54E-2</v>
      </c>
      <c r="P41" s="22">
        <v>1.9E-2</v>
      </c>
      <c r="Q41" s="22">
        <v>510.50530700000002</v>
      </c>
      <c r="R41" s="22"/>
      <c r="S41" s="84"/>
      <c r="T41" s="22" t="s">
        <v>22</v>
      </c>
      <c r="U41" s="22">
        <v>7.4999999999999997E-3</v>
      </c>
      <c r="V41" s="22">
        <v>1.32E-2</v>
      </c>
      <c r="W41" s="22">
        <v>491.26918599999999</v>
      </c>
      <c r="X41" s="22" t="s">
        <v>22</v>
      </c>
      <c r="Y41" s="22">
        <v>8.3999999999999995E-3</v>
      </c>
      <c r="Z41" s="22">
        <v>1.3899999999999999E-2</v>
      </c>
      <c r="AA41" s="22">
        <v>673.61850000000004</v>
      </c>
      <c r="AB41" s="22" t="s">
        <v>22</v>
      </c>
      <c r="AC41" s="22">
        <v>8.8000000000000005E-3</v>
      </c>
      <c r="AD41" s="22">
        <v>1.47E-2</v>
      </c>
      <c r="AE41" s="22">
        <v>809.07302900000002</v>
      </c>
      <c r="AF41" s="22" t="s">
        <v>22</v>
      </c>
      <c r="AG41" s="22">
        <v>9.1999999999999998E-3</v>
      </c>
      <c r="AH41" s="22">
        <v>1.5599999999999999E-2</v>
      </c>
      <c r="AI41" s="22">
        <v>809.11852099999999</v>
      </c>
    </row>
    <row r="42" spans="1:35" x14ac:dyDescent="0.25">
      <c r="N42" s="22"/>
      <c r="O42" s="22"/>
      <c r="P42" s="22"/>
      <c r="Q42" s="22"/>
      <c r="AF42" s="22"/>
      <c r="AG42" s="22"/>
      <c r="AH42" s="22"/>
      <c r="AI42" s="22"/>
    </row>
    <row r="43" spans="1:35" x14ac:dyDescent="0.25">
      <c r="N43" s="22"/>
      <c r="O43" s="22"/>
      <c r="P43" s="22"/>
      <c r="Q43" s="22"/>
      <c r="AF43" s="22"/>
      <c r="AG43" s="22"/>
      <c r="AH43" s="22"/>
      <c r="AI43" s="22"/>
    </row>
    <row r="44" spans="1:35" x14ac:dyDescent="0.25">
      <c r="A44" s="65" t="s">
        <v>24</v>
      </c>
      <c r="B44" s="70" t="s">
        <v>139</v>
      </c>
      <c r="C44" s="70"/>
      <c r="D44" s="70"/>
      <c r="E44" s="70"/>
      <c r="F44" s="70" t="s">
        <v>140</v>
      </c>
      <c r="G44" s="70"/>
      <c r="H44" s="70"/>
      <c r="I44" s="70"/>
      <c r="J44" s="70" t="s">
        <v>141</v>
      </c>
      <c r="K44" s="70"/>
      <c r="L44" s="70"/>
      <c r="M44" s="70"/>
      <c r="N44" s="73" t="s">
        <v>142</v>
      </c>
      <c r="O44" s="73"/>
      <c r="P44" s="73"/>
      <c r="Q44" s="73"/>
      <c r="S44" s="65" t="s">
        <v>24</v>
      </c>
      <c r="T44" s="70" t="s">
        <v>139</v>
      </c>
      <c r="U44" s="70"/>
      <c r="V44" s="70"/>
      <c r="W44" s="70"/>
      <c r="X44" s="70" t="s">
        <v>140</v>
      </c>
      <c r="Y44" s="70"/>
      <c r="Z44" s="70"/>
      <c r="AA44" s="70"/>
      <c r="AB44" s="70" t="s">
        <v>141</v>
      </c>
      <c r="AC44" s="70"/>
      <c r="AD44" s="70"/>
      <c r="AE44" s="70"/>
      <c r="AF44" s="73" t="s">
        <v>142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8.7970539999999993</v>
      </c>
      <c r="F46" s="5">
        <v>0</v>
      </c>
      <c r="G46" s="5"/>
      <c r="H46" s="5"/>
      <c r="I46">
        <v>9.0559130000000003</v>
      </c>
      <c r="J46" s="5">
        <v>0</v>
      </c>
      <c r="K46" s="5"/>
      <c r="L46" s="5"/>
      <c r="M46">
        <v>8.783239</v>
      </c>
      <c r="N46" s="33">
        <v>0</v>
      </c>
      <c r="O46" s="33"/>
      <c r="P46" s="33"/>
      <c r="Q46" s="32">
        <v>9.0828939999999996</v>
      </c>
      <c r="S46" s="65"/>
      <c r="T46" s="19">
        <v>3.1999999999999999E-6</v>
      </c>
      <c r="U46" s="5"/>
      <c r="V46" s="5"/>
      <c r="W46">
        <v>8.7537120000000002</v>
      </c>
      <c r="X46" s="19">
        <v>3.0000000000000001E-6</v>
      </c>
      <c r="Y46" s="5"/>
      <c r="Z46" s="5"/>
      <c r="AA46">
        <v>8.8069749999999996</v>
      </c>
      <c r="AB46" s="19">
        <v>3.4000000000000001E-6</v>
      </c>
      <c r="AC46" s="5"/>
      <c r="AD46" s="5"/>
      <c r="AE46">
        <v>9.2681629999999995</v>
      </c>
      <c r="AF46" s="35">
        <v>2.9000000000000002E-6</v>
      </c>
      <c r="AG46" s="33"/>
      <c r="AH46" s="33"/>
      <c r="AI46" s="32">
        <v>9.1329209999999996</v>
      </c>
    </row>
    <row r="47" spans="1:35" x14ac:dyDescent="0.25">
      <c r="N47" s="22"/>
      <c r="O47" s="22"/>
      <c r="P47" s="22"/>
      <c r="Q47" s="22"/>
    </row>
    <row r="48" spans="1:35" x14ac:dyDescent="0.25">
      <c r="A48" s="1" t="s">
        <v>31</v>
      </c>
      <c r="N48" s="22"/>
      <c r="O48" s="22"/>
      <c r="P48" s="22"/>
      <c r="Q48" s="22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139</v>
      </c>
      <c r="C50" s="70"/>
      <c r="D50" s="70"/>
      <c r="E50" s="70"/>
      <c r="F50" s="70" t="s">
        <v>140</v>
      </c>
      <c r="G50" s="70"/>
      <c r="H50" s="70"/>
      <c r="I50" s="70"/>
      <c r="J50" s="70" t="s">
        <v>141</v>
      </c>
      <c r="K50" s="70"/>
      <c r="L50" s="70"/>
      <c r="M50" s="70"/>
      <c r="N50" s="73" t="s">
        <v>142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1.2092689999999999</v>
      </c>
      <c r="F52" t="s">
        <v>20</v>
      </c>
      <c r="G52">
        <v>0</v>
      </c>
      <c r="H52">
        <v>2.5999999999999999E-3</v>
      </c>
      <c r="I52">
        <v>1.162126</v>
      </c>
      <c r="J52" t="s">
        <v>20</v>
      </c>
      <c r="K52">
        <v>0</v>
      </c>
      <c r="L52">
        <v>2.5999999999999999E-3</v>
      </c>
      <c r="M52">
        <v>1.1937709999999999</v>
      </c>
      <c r="N52" s="32" t="s">
        <v>20</v>
      </c>
      <c r="O52" s="32">
        <v>0</v>
      </c>
      <c r="P52" s="32">
        <v>2.5999999999999999E-3</v>
      </c>
      <c r="Q52" s="32">
        <v>1.153367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2.7649970000000001</v>
      </c>
      <c r="F53" t="s">
        <v>21</v>
      </c>
      <c r="G53">
        <v>0</v>
      </c>
      <c r="H53">
        <v>1.2999999999999999E-3</v>
      </c>
      <c r="I53">
        <v>3.0182470000000001</v>
      </c>
      <c r="J53" t="s">
        <v>21</v>
      </c>
      <c r="K53">
        <v>0</v>
      </c>
      <c r="L53">
        <v>1.2999999999999999E-3</v>
      </c>
      <c r="M53">
        <v>2.8463120000000002</v>
      </c>
      <c r="N53" s="32" t="s">
        <v>21</v>
      </c>
      <c r="O53" s="32">
        <v>0</v>
      </c>
      <c r="P53" s="32">
        <v>1.2999999999999999E-3</v>
      </c>
      <c r="Q53" s="32">
        <v>2.5885220000000002</v>
      </c>
    </row>
    <row r="54" spans="1:17" x14ac:dyDescent="0.25">
      <c r="A54" s="63"/>
      <c r="B54" t="s">
        <v>22</v>
      </c>
      <c r="C54">
        <v>0</v>
      </c>
      <c r="D54">
        <v>7.5529999999999998E-4</v>
      </c>
      <c r="E54">
        <v>15.746133</v>
      </c>
      <c r="F54" t="s">
        <v>22</v>
      </c>
      <c r="G54">
        <v>0</v>
      </c>
      <c r="H54">
        <v>7.7450000000000001E-4</v>
      </c>
      <c r="I54">
        <v>15.576364</v>
      </c>
      <c r="J54" t="s">
        <v>22</v>
      </c>
      <c r="K54">
        <v>0</v>
      </c>
      <c r="L54">
        <v>7.9460000000000002E-4</v>
      </c>
      <c r="M54">
        <v>15.640632999999999</v>
      </c>
      <c r="N54" s="32" t="s">
        <v>22</v>
      </c>
      <c r="O54" s="32">
        <v>0</v>
      </c>
      <c r="P54" s="32">
        <v>8.1550000000000004E-4</v>
      </c>
      <c r="Q54" s="32">
        <v>16.084136999999998</v>
      </c>
    </row>
    <row r="55" spans="1:17" x14ac:dyDescent="0.25">
      <c r="N55" s="22"/>
      <c r="O55" s="22"/>
      <c r="P55" s="22"/>
      <c r="Q55" s="22"/>
    </row>
    <row r="56" spans="1:17" x14ac:dyDescent="0.25">
      <c r="N56" s="22"/>
      <c r="O56" s="22"/>
      <c r="P56" s="22"/>
      <c r="Q56" s="22"/>
    </row>
    <row r="57" spans="1:17" x14ac:dyDescent="0.25">
      <c r="A57" s="64" t="s">
        <v>23</v>
      </c>
      <c r="B57" s="85" t="s">
        <v>139</v>
      </c>
      <c r="C57" s="85"/>
      <c r="D57" s="85"/>
      <c r="E57" s="85"/>
      <c r="F57" s="85" t="s">
        <v>140</v>
      </c>
      <c r="G57" s="85"/>
      <c r="H57" s="85"/>
      <c r="I57" s="85"/>
      <c r="J57" s="85" t="s">
        <v>141</v>
      </c>
      <c r="K57" s="85"/>
      <c r="L57" s="85"/>
      <c r="M57" s="85"/>
      <c r="N57" s="85" t="s">
        <v>142</v>
      </c>
      <c r="O57" s="85"/>
      <c r="P57" s="85"/>
      <c r="Q57" s="85"/>
    </row>
    <row r="58" spans="1:17" x14ac:dyDescent="0.25">
      <c r="A58" s="64"/>
      <c r="B58" s="22"/>
      <c r="C58" s="22" t="s">
        <v>17</v>
      </c>
      <c r="D58" s="22" t="s">
        <v>18</v>
      </c>
      <c r="E58" s="22" t="s">
        <v>19</v>
      </c>
      <c r="F58" s="22"/>
      <c r="G58" s="22" t="s">
        <v>17</v>
      </c>
      <c r="H58" s="22" t="s">
        <v>18</v>
      </c>
      <c r="I58" s="22" t="s">
        <v>19</v>
      </c>
      <c r="J58" s="22"/>
      <c r="K58" s="22" t="s">
        <v>17</v>
      </c>
      <c r="L58" s="22" t="s">
        <v>18</v>
      </c>
      <c r="M58" s="22" t="s">
        <v>19</v>
      </c>
      <c r="N58" s="22"/>
      <c r="O58" s="22" t="s">
        <v>17</v>
      </c>
      <c r="P58" s="22" t="s">
        <v>18</v>
      </c>
      <c r="Q58" s="22" t="s">
        <v>19</v>
      </c>
    </row>
    <row r="59" spans="1:17" x14ac:dyDescent="0.25">
      <c r="A59" s="64"/>
      <c r="B59" s="22" t="s">
        <v>20</v>
      </c>
      <c r="C59" s="22">
        <v>1.2999999999999999E-3</v>
      </c>
      <c r="D59" s="22">
        <v>2.0199999999999999E-2</v>
      </c>
      <c r="E59" s="22">
        <v>28.641818000000001</v>
      </c>
      <c r="F59" s="22" t="s">
        <v>20</v>
      </c>
      <c r="G59" s="22">
        <v>2.5999999999999999E-3</v>
      </c>
      <c r="H59" s="22">
        <v>2.1499999999999998E-2</v>
      </c>
      <c r="I59" s="22">
        <v>28.722397000000001</v>
      </c>
      <c r="J59" s="22" t="s">
        <v>20</v>
      </c>
      <c r="K59" s="22">
        <v>2.5999999999999999E-3</v>
      </c>
      <c r="L59" s="22">
        <v>2.2700000000000001E-2</v>
      </c>
      <c r="M59" s="22">
        <v>33.157254000000002</v>
      </c>
      <c r="N59" s="22" t="s">
        <v>20</v>
      </c>
      <c r="O59" s="22">
        <v>2.5999999999999999E-3</v>
      </c>
      <c r="P59" s="22">
        <v>2.3900000000000001E-2</v>
      </c>
      <c r="Q59" s="22">
        <v>29.093415</v>
      </c>
    </row>
    <row r="60" spans="1:17" x14ac:dyDescent="0.25">
      <c r="A60" s="64"/>
      <c r="B60" s="22" t="s">
        <v>21</v>
      </c>
      <c r="C60" s="22">
        <v>2.7000000000000001E-3</v>
      </c>
      <c r="D60" s="22">
        <v>1.15E-2</v>
      </c>
      <c r="E60" s="22">
        <v>77.611051000000003</v>
      </c>
      <c r="F60" s="22" t="s">
        <v>21</v>
      </c>
      <c r="G60" s="22">
        <v>3.2000000000000002E-3</v>
      </c>
      <c r="H60" s="22">
        <v>9.4000000000000004E-3</v>
      </c>
      <c r="I60" s="22">
        <v>78.046137000000002</v>
      </c>
      <c r="J60" s="22" t="s">
        <v>21</v>
      </c>
      <c r="K60" s="22">
        <v>3.8999999999999998E-3</v>
      </c>
      <c r="L60" s="22">
        <v>1.0200000000000001E-2</v>
      </c>
      <c r="M60" s="22">
        <v>75.480429999999998</v>
      </c>
      <c r="N60" s="22" t="s">
        <v>21</v>
      </c>
      <c r="O60" s="22">
        <v>3.8999999999999998E-3</v>
      </c>
      <c r="P60" s="22">
        <v>1.0999999999999999E-2</v>
      </c>
      <c r="Q60" s="22">
        <v>72.982151000000002</v>
      </c>
    </row>
    <row r="61" spans="1:17" x14ac:dyDescent="0.25">
      <c r="A61" s="64"/>
      <c r="B61" s="22" t="s">
        <v>22</v>
      </c>
      <c r="C61" s="22">
        <v>3.5999999999999999E-3</v>
      </c>
      <c r="D61" s="22">
        <v>8.2000000000000007E-3</v>
      </c>
      <c r="E61" s="22">
        <v>366.09894000000003</v>
      </c>
      <c r="F61" s="22" t="s">
        <v>22</v>
      </c>
      <c r="G61" s="22">
        <v>4.4000000000000003E-3</v>
      </c>
      <c r="H61" s="22">
        <v>8.0999999999999996E-3</v>
      </c>
      <c r="I61" s="22">
        <v>460.01891599999999</v>
      </c>
      <c r="J61" s="22" t="s">
        <v>22</v>
      </c>
      <c r="K61" s="22">
        <v>4.7000000000000002E-3</v>
      </c>
      <c r="L61" s="22">
        <v>7.7000000000000002E-3</v>
      </c>
      <c r="M61" s="22">
        <v>525.64598999999998</v>
      </c>
      <c r="N61" s="22" t="s">
        <v>22</v>
      </c>
      <c r="O61" s="22">
        <v>5.0000000000000001E-3</v>
      </c>
      <c r="P61" s="22">
        <v>8.3000000000000001E-3</v>
      </c>
      <c r="Q61" s="22">
        <v>342.73672599999998</v>
      </c>
    </row>
    <row r="62" spans="1:17" x14ac:dyDescent="0.25">
      <c r="N62" s="22"/>
      <c r="O62" s="22"/>
      <c r="P62" s="22"/>
      <c r="Q62" s="22"/>
    </row>
    <row r="63" spans="1:17" x14ac:dyDescent="0.25">
      <c r="N63" s="22"/>
      <c r="O63" s="22"/>
      <c r="P63" s="22"/>
      <c r="Q63" s="22"/>
    </row>
    <row r="64" spans="1:17" x14ac:dyDescent="0.25">
      <c r="A64" s="65" t="s">
        <v>24</v>
      </c>
      <c r="B64" s="70" t="s">
        <v>139</v>
      </c>
      <c r="C64" s="70"/>
      <c r="D64" s="70"/>
      <c r="E64" s="70"/>
      <c r="F64" s="70" t="s">
        <v>140</v>
      </c>
      <c r="G64" s="70"/>
      <c r="H64" s="70"/>
      <c r="I64" s="70"/>
      <c r="J64" s="70" t="s">
        <v>141</v>
      </c>
      <c r="K64" s="70"/>
      <c r="L64" s="70"/>
      <c r="M64" s="70"/>
      <c r="N64" s="73" t="s">
        <v>142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1.5770000000000001E-4</v>
      </c>
      <c r="C66" s="5"/>
      <c r="D66" s="5"/>
      <c r="E66">
        <v>8.8691200000000006</v>
      </c>
      <c r="F66" s="19"/>
      <c r="G66" s="19">
        <v>1.595E-4</v>
      </c>
      <c r="H66" s="5"/>
      <c r="I66">
        <v>8.7761099999999992</v>
      </c>
      <c r="J66" s="19">
        <v>1.6770000000000001E-4</v>
      </c>
      <c r="K66" s="5"/>
      <c r="L66" s="5"/>
      <c r="M66">
        <v>8.75258</v>
      </c>
      <c r="N66" s="35">
        <v>1.7340000000000001E-4</v>
      </c>
      <c r="O66" s="33"/>
      <c r="P66" s="33"/>
      <c r="Q66" s="32">
        <v>9.1659360000000003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2.6516250000000001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26.299909999999997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8.3915839999999999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1.9319499999999998E-7</v>
      </c>
      <c r="H75">
        <f t="shared" si="2"/>
        <v>58.081806999999998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1.9419000000000002E-7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1.9618E-7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1.9816999999999998E-7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3.9062190000000001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35.264838999999995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12.540248999999999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1.9419375000000002E-7</v>
      </c>
      <c r="H88">
        <f t="shared" si="20"/>
        <v>87.626278999999997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1.9619500000000002E-7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2.0022E-7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2.0427500000000002E-7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5.0638180000000004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45.862330999999998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16.726303000000001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1.9519619999999995E-7</v>
      </c>
      <c r="H101">
        <f t="shared" si="38"/>
        <v>115.33223699999999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1.9821459999999998E-7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2.043168E-7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2.105042E-7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2.3936389999999999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17.383291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7.8193129999999993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4.8970499999999991E-6</v>
      </c>
      <c r="H114">
        <f t="shared" si="56"/>
        <v>54.926637999999997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4.9140999999999992E-6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4.9482000000000003E-6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4.9822999999999997E-6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3.6186869999999995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26.259003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11.669886999999999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4.9141449999999999E-6</v>
      </c>
      <c r="H127">
        <f t="shared" si="74"/>
        <v>82.63044099999999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4.9483800000000002E-6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5.0171199999999995E-6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5.0862200000000002E-6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4.6933039999999995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35.65448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15.508333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4.9311503749999996E-6</v>
      </c>
      <c r="H140">
        <f t="shared" si="92"/>
        <v>109.545199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4.9817629999999991E-6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5.0781439999999992E-6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5.1626809999999994E-6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2.4227949999999998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17.852967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7.6258549999999996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3.5679000000000002E-5</v>
      </c>
      <c r="H153">
        <f t="shared" si="110"/>
        <v>49.966221000000004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3.5768000000000007E-5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3.5946000000000004E-5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3.6124000000000002E-5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3.685365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26.636205999999998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11.213584000000001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3.5768175000000006E-5</v>
      </c>
      <c r="H166">
        <f t="shared" si="128"/>
        <v>74.77152000000001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3.5946700000000006E-5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3.6304799999999998E-5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3.6664300000000007E-5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5.1332190000000004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35.719099999999997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14.800865000000002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3.5857495E-5</v>
      </c>
      <c r="H179">
        <f t="shared" si="146"/>
        <v>99.913047000000006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3.6125860000000003E-5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3.666448E-5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3.720442E-5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2.3585859999999998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3.1899999999999995E-6</v>
      </c>
      <c r="M190">
        <f>AA46+W46</f>
        <v>17.560687000000001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3.18E-6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6.8143840000000004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1.6649999999999998E-4</v>
      </c>
      <c r="H192">
        <f t="shared" si="164"/>
        <v>43.386369999999999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1.6680000000000002E-4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3.1600000000000002E-6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3.1399999999999996E-6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1.674E-4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1.6799999999999999E-4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3.5702590000000001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3.1814999999999999E-6</v>
      </c>
      <c r="M203">
        <f>AE46+AA46+W46</f>
        <v>26.828849999999999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3.1659999999999998E-6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10.133174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1.6680075000000003E-4</v>
      </c>
      <c r="H205">
        <f t="shared" si="182"/>
        <v>64.808706999999998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1.6740300000000002E-4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3.1439999999999999E-6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3.134E-6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1.68612E-4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1.6982700000000003E-4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4.7237669999999996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3.1743124999999994E-6</v>
      </c>
      <c r="M216">
        <f>AI46+AE46+AA46+W46</f>
        <v>35.961770999999999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3.1564999999999998E-6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13.440943999999998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1.6710223749999997E-4</v>
      </c>
      <c r="H218">
        <f t="shared" si="199"/>
        <v>85.009146000000001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1.6800890000000002E-4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3.1399999999999996E-6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3.1415000000000003E-6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1.698352E-4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1.7167830000000003E-4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2.3713949999999997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1.5778999999999999E-4</v>
      </c>
      <c r="M229">
        <f>I66+E66</f>
        <v>17.645229999999998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1.5788000000000003E-4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5.7832439999999998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7.5625999999999992E-4</v>
      </c>
      <c r="H231">
        <f t="shared" si="217"/>
        <v>31.322496999999998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7.5722000000000007E-4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1.5806000000000001E-4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1.5824E-4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7.5914000000000005E-4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7.6105999999999993E-4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3.5651659999999996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1.5789600000000003E-4</v>
      </c>
      <c r="M242">
        <f>M66+I66+E66</f>
        <v>26.39781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1.5812400000000005E-4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8.6295560000000009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7.5722224999999997E-4</v>
      </c>
      <c r="H244">
        <f t="shared" si="235"/>
        <v>46.96313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7.5914899999999998E-4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1.5867600000000001E-4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1.5935600000000001E-4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7.6301599999999993E-4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7.6690100000000006E-4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4.7185329999999999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1.5801688749999998E-4</v>
      </c>
      <c r="M255">
        <f>Q66+M66+I66+E66</f>
        <v>35.563746000000002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1.5842309999999999E-4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11.218078000000002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7.5818673749999987E-4</v>
      </c>
      <c r="H257">
        <f t="shared" si="253"/>
        <v>63.047266999999998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7.6108689999999988E-4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1.594768E-4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1.6080770000000003E-4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7.669272E-4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7.7282030000000012E-4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263"/>
  <sheetViews>
    <sheetView topLeftCell="A11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139</v>
      </c>
      <c r="C9" s="74"/>
      <c r="D9" s="74"/>
      <c r="E9" s="74"/>
      <c r="F9" s="74" t="s">
        <v>140</v>
      </c>
      <c r="G9" s="74"/>
      <c r="H9" s="74"/>
      <c r="I9" s="74"/>
      <c r="J9" s="74" t="s">
        <v>141</v>
      </c>
      <c r="K9" s="74"/>
      <c r="L9" s="74"/>
      <c r="M9" s="74"/>
      <c r="N9" s="73" t="s">
        <v>142</v>
      </c>
      <c r="O9" s="73"/>
      <c r="P9" s="73"/>
      <c r="Q9" s="73"/>
      <c r="S9" s="63" t="s">
        <v>12</v>
      </c>
      <c r="T9" s="74" t="s">
        <v>139</v>
      </c>
      <c r="U9" s="74"/>
      <c r="V9" s="74"/>
      <c r="W9" s="74"/>
      <c r="X9" s="74" t="s">
        <v>140</v>
      </c>
      <c r="Y9" s="74"/>
      <c r="Z9" s="74"/>
      <c r="AA9" s="74"/>
      <c r="AB9" s="74" t="s">
        <v>141</v>
      </c>
      <c r="AC9" s="74"/>
      <c r="AD9" s="74"/>
      <c r="AE9" s="74"/>
      <c r="AF9" s="73" t="s">
        <v>142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1.126498</v>
      </c>
      <c r="F11" s="36" t="s">
        <v>20</v>
      </c>
      <c r="G11" s="38">
        <v>0</v>
      </c>
      <c r="H11" s="38">
        <v>2.5999999999999999E-3</v>
      </c>
      <c r="I11" s="38">
        <v>1.0869800000000001</v>
      </c>
      <c r="J11" s="36" t="s">
        <v>20</v>
      </c>
      <c r="K11" s="38">
        <v>0</v>
      </c>
      <c r="L11" s="38">
        <v>2.5999999999999999E-3</v>
      </c>
      <c r="M11" s="38">
        <v>1.1997530000000001</v>
      </c>
      <c r="N11" s="32" t="s">
        <v>20</v>
      </c>
      <c r="O11" s="32">
        <v>0</v>
      </c>
      <c r="P11" s="32">
        <v>2.5999999999999999E-3</v>
      </c>
      <c r="Q11" s="32">
        <v>1.477624</v>
      </c>
      <c r="S11" s="63"/>
      <c r="T11" s="36" t="s">
        <v>20</v>
      </c>
      <c r="U11" s="38">
        <v>0</v>
      </c>
      <c r="V11" s="38">
        <v>2.5999999999999999E-3</v>
      </c>
      <c r="W11" s="38">
        <v>1.160034</v>
      </c>
      <c r="X11" s="36" t="s">
        <v>20</v>
      </c>
      <c r="Y11" s="38">
        <v>0</v>
      </c>
      <c r="Z11" s="38">
        <v>2.5999999999999999E-3</v>
      </c>
      <c r="AA11" s="38">
        <v>1.044778</v>
      </c>
      <c r="AB11" s="36" t="s">
        <v>20</v>
      </c>
      <c r="AC11" s="38">
        <v>0</v>
      </c>
      <c r="AD11" s="38">
        <v>2.5999999999999999E-3</v>
      </c>
      <c r="AE11" s="38">
        <v>1.1500090000000001</v>
      </c>
      <c r="AF11" s="32" t="s">
        <v>20</v>
      </c>
      <c r="AG11" s="32">
        <v>0</v>
      </c>
      <c r="AH11" s="32">
        <v>2.5999999999999999E-3</v>
      </c>
      <c r="AI11" s="32">
        <v>1.204377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4.5832490000000004</v>
      </c>
      <c r="F12" s="36" t="s">
        <v>21</v>
      </c>
      <c r="G12" s="38">
        <v>0</v>
      </c>
      <c r="H12" s="38">
        <v>1.579E-5</v>
      </c>
      <c r="I12" s="38">
        <v>4.6267259999999997</v>
      </c>
      <c r="J12" s="36" t="s">
        <v>21</v>
      </c>
      <c r="K12" s="38">
        <v>0</v>
      </c>
      <c r="L12" s="38">
        <v>1.579E-5</v>
      </c>
      <c r="M12" s="38">
        <v>4.5853869999999999</v>
      </c>
      <c r="N12" s="32" t="s">
        <v>21</v>
      </c>
      <c r="O12" s="32">
        <v>0</v>
      </c>
      <c r="P12" s="32">
        <v>1.579E-5</v>
      </c>
      <c r="Q12" s="32">
        <v>4.4181350000000004</v>
      </c>
      <c r="S12" s="63"/>
      <c r="T12" s="36" t="s">
        <v>21</v>
      </c>
      <c r="U12" s="38">
        <v>0</v>
      </c>
      <c r="V12" s="38">
        <v>6.4850000000000004E-5</v>
      </c>
      <c r="W12" s="38">
        <v>4.1952040000000004</v>
      </c>
      <c r="X12" s="36" t="s">
        <v>21</v>
      </c>
      <c r="Y12" s="38">
        <v>0</v>
      </c>
      <c r="Z12" s="38">
        <v>6.4850000000000004E-5</v>
      </c>
      <c r="AA12" s="38">
        <v>4.2498950000000004</v>
      </c>
      <c r="AB12" s="36" t="s">
        <v>21</v>
      </c>
      <c r="AC12" s="38">
        <v>0</v>
      </c>
      <c r="AD12" s="38">
        <v>6.4850000000000004E-5</v>
      </c>
      <c r="AE12" s="38">
        <v>4.2541260000000003</v>
      </c>
      <c r="AF12" s="32" t="s">
        <v>21</v>
      </c>
      <c r="AG12" s="32">
        <v>0</v>
      </c>
      <c r="AH12" s="32">
        <v>6.4850000000000004E-5</v>
      </c>
      <c r="AI12" s="32">
        <v>4.2495240000000001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35.301797000000001</v>
      </c>
      <c r="F13" s="36" t="s">
        <v>22</v>
      </c>
      <c r="G13" s="38">
        <v>0</v>
      </c>
      <c r="H13" s="38">
        <v>1.9219999999999999E-7</v>
      </c>
      <c r="I13" s="38">
        <v>35.300230999999997</v>
      </c>
      <c r="J13" s="36" t="s">
        <v>22</v>
      </c>
      <c r="K13" s="38">
        <v>0</v>
      </c>
      <c r="L13" s="38">
        <v>1.9219999999999999E-7</v>
      </c>
      <c r="M13" s="38">
        <v>35.069498000000003</v>
      </c>
      <c r="N13" s="32" t="s">
        <v>22</v>
      </c>
      <c r="O13" s="32">
        <v>0</v>
      </c>
      <c r="P13" s="32">
        <v>1.9219999999999999E-7</v>
      </c>
      <c r="Q13" s="32">
        <v>35.821696000000003</v>
      </c>
      <c r="S13" s="63"/>
      <c r="T13" s="36" t="s">
        <v>22</v>
      </c>
      <c r="U13" s="38">
        <v>0</v>
      </c>
      <c r="V13" s="38">
        <v>4.8799999999999999E-6</v>
      </c>
      <c r="W13" s="38">
        <v>31.719951999999999</v>
      </c>
      <c r="X13" s="36" t="s">
        <v>22</v>
      </c>
      <c r="Y13" s="38">
        <v>0</v>
      </c>
      <c r="Z13" s="38">
        <v>4.8799999999999999E-6</v>
      </c>
      <c r="AA13" s="38">
        <v>31.532185999999999</v>
      </c>
      <c r="AB13" s="36" t="s">
        <v>22</v>
      </c>
      <c r="AC13" s="38">
        <v>0</v>
      </c>
      <c r="AD13" s="38">
        <v>4.8799999999999999E-6</v>
      </c>
      <c r="AE13" s="38">
        <v>31.621924</v>
      </c>
      <c r="AF13" s="32" t="s">
        <v>22</v>
      </c>
      <c r="AG13" s="32">
        <v>0</v>
      </c>
      <c r="AH13" s="32">
        <v>4.8799999999999999E-6</v>
      </c>
      <c r="AI13" s="32">
        <v>33.928558000000002</v>
      </c>
    </row>
    <row r="14" spans="1:35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"/>
      <c r="O14" s="4"/>
      <c r="P14" s="4"/>
      <c r="Q14" s="4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"/>
      <c r="AG14" s="4"/>
      <c r="AH14" s="4"/>
      <c r="AI14" s="4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"/>
      <c r="O15" s="4"/>
      <c r="P15" s="4"/>
      <c r="Q15" s="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"/>
      <c r="AG15" s="4"/>
      <c r="AH15" s="4"/>
      <c r="AI15" s="4"/>
    </row>
    <row r="16" spans="1:35" x14ac:dyDescent="0.25">
      <c r="A16" s="64" t="s">
        <v>23</v>
      </c>
      <c r="B16" s="83" t="s">
        <v>139</v>
      </c>
      <c r="C16" s="83"/>
      <c r="D16" s="83"/>
      <c r="E16" s="83"/>
      <c r="F16" s="83" t="s">
        <v>140</v>
      </c>
      <c r="G16" s="83"/>
      <c r="H16" s="83"/>
      <c r="I16" s="83"/>
      <c r="J16" s="83" t="s">
        <v>141</v>
      </c>
      <c r="K16" s="83"/>
      <c r="L16" s="83"/>
      <c r="M16" s="83"/>
      <c r="N16" s="72" t="s">
        <v>142</v>
      </c>
      <c r="O16" s="72"/>
      <c r="P16" s="72"/>
      <c r="Q16" s="72"/>
      <c r="R16" s="4"/>
      <c r="S16" s="82" t="s">
        <v>23</v>
      </c>
      <c r="T16" s="83" t="s">
        <v>139</v>
      </c>
      <c r="U16" s="83"/>
      <c r="V16" s="83"/>
      <c r="W16" s="83"/>
      <c r="X16" s="83" t="s">
        <v>140</v>
      </c>
      <c r="Y16" s="83"/>
      <c r="Z16" s="83"/>
      <c r="AA16" s="83"/>
      <c r="AB16" s="83" t="s">
        <v>141</v>
      </c>
      <c r="AC16" s="83"/>
      <c r="AD16" s="83"/>
      <c r="AE16" s="83"/>
      <c r="AF16" s="72" t="s">
        <v>142</v>
      </c>
      <c r="AG16" s="72"/>
      <c r="AH16" s="72"/>
      <c r="AI16" s="72"/>
    </row>
    <row r="17" spans="1:35" x14ac:dyDescent="0.25">
      <c r="A17" s="64"/>
      <c r="B17" s="53"/>
      <c r="C17" s="53" t="s">
        <v>17</v>
      </c>
      <c r="D17" s="53" t="s">
        <v>18</v>
      </c>
      <c r="E17" s="53" t="s">
        <v>19</v>
      </c>
      <c r="F17" s="53"/>
      <c r="G17" s="53" t="s">
        <v>17</v>
      </c>
      <c r="H17" s="53" t="s">
        <v>18</v>
      </c>
      <c r="I17" s="53" t="s">
        <v>19</v>
      </c>
      <c r="J17" s="53"/>
      <c r="K17" s="53" t="s">
        <v>17</v>
      </c>
      <c r="L17" s="53" t="s">
        <v>18</v>
      </c>
      <c r="M17" s="53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53"/>
      <c r="U17" s="53" t="s">
        <v>17</v>
      </c>
      <c r="V17" s="53" t="s">
        <v>18</v>
      </c>
      <c r="W17" s="53" t="s">
        <v>19</v>
      </c>
      <c r="X17" s="53"/>
      <c r="Y17" s="53" t="s">
        <v>17</v>
      </c>
      <c r="Z17" s="53" t="s">
        <v>18</v>
      </c>
      <c r="AA17" s="53" t="s">
        <v>19</v>
      </c>
      <c r="AB17" s="53"/>
      <c r="AC17" s="53" t="s">
        <v>17</v>
      </c>
      <c r="AD17" s="53" t="s">
        <v>18</v>
      </c>
      <c r="AE17" s="53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53" t="s">
        <v>20</v>
      </c>
      <c r="C18" s="53">
        <v>1.2999999999999999E-3</v>
      </c>
      <c r="D18" s="53">
        <v>2.0199999999999999E-2</v>
      </c>
      <c r="E18" s="53">
        <v>30.079193</v>
      </c>
      <c r="F18" s="53" t="s">
        <v>20</v>
      </c>
      <c r="G18" s="53">
        <v>2.5999999999999999E-3</v>
      </c>
      <c r="H18" s="53">
        <v>2.1499999999999998E-2</v>
      </c>
      <c r="I18" s="53">
        <v>34.510630999999997</v>
      </c>
      <c r="J18" s="53" t="s">
        <v>20</v>
      </c>
      <c r="K18" s="53">
        <v>2.5999999999999999E-3</v>
      </c>
      <c r="L18" s="53">
        <v>2.2700000000000001E-2</v>
      </c>
      <c r="M18" s="53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53" t="s">
        <v>20</v>
      </c>
      <c r="U18" s="53">
        <v>1.2999999999999999E-3</v>
      </c>
      <c r="V18" s="53">
        <v>2.0199999999999999E-2</v>
      </c>
      <c r="W18" s="53">
        <v>28.892620000000001</v>
      </c>
      <c r="X18" s="53" t="s">
        <v>20</v>
      </c>
      <c r="Y18" s="53">
        <v>2.5999999999999999E-3</v>
      </c>
      <c r="Z18" s="53">
        <v>2.1499999999999998E-2</v>
      </c>
      <c r="AA18" s="53">
        <v>32.570383</v>
      </c>
      <c r="AB18" s="53" t="s">
        <v>20</v>
      </c>
      <c r="AC18" s="53">
        <v>2.5999999999999999E-3</v>
      </c>
      <c r="AD18" s="53">
        <v>2.2700000000000001E-2</v>
      </c>
      <c r="AE18" s="53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53" t="s">
        <v>21</v>
      </c>
      <c r="C19" s="53">
        <v>1.9699999999999999E-2</v>
      </c>
      <c r="D19" s="53">
        <v>2.0199999999999999E-2</v>
      </c>
      <c r="E19" s="53">
        <v>82.092314999999999</v>
      </c>
      <c r="F19" s="53" t="s">
        <v>21</v>
      </c>
      <c r="G19" s="53">
        <v>2.0899999999999998E-2</v>
      </c>
      <c r="H19" s="53">
        <v>2.1299999999999999E-2</v>
      </c>
      <c r="I19" s="53">
        <v>84.700119000000001</v>
      </c>
      <c r="J19" s="53" t="s">
        <v>21</v>
      </c>
      <c r="K19" s="53">
        <v>2.1999999999999999E-2</v>
      </c>
      <c r="L19" s="53">
        <v>2.2499999999999999E-2</v>
      </c>
      <c r="M19" s="53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53" t="s">
        <v>21</v>
      </c>
      <c r="U19" s="53">
        <v>1.77E-2</v>
      </c>
      <c r="V19" s="53">
        <v>1.9900000000000001E-2</v>
      </c>
      <c r="W19" s="53">
        <v>79.589035999999993</v>
      </c>
      <c r="X19" s="53" t="s">
        <v>21</v>
      </c>
      <c r="Y19" s="53">
        <v>1.8700000000000001E-2</v>
      </c>
      <c r="Z19" s="53">
        <v>2.0899999999999998E-2</v>
      </c>
      <c r="AA19" s="53">
        <v>81.277517000000003</v>
      </c>
      <c r="AB19" s="53" t="s">
        <v>21</v>
      </c>
      <c r="AC19" s="53">
        <v>1.9699999999999999E-2</v>
      </c>
      <c r="AD19" s="53">
        <v>2.2100000000000002E-2</v>
      </c>
      <c r="AE19" s="53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53" t="s">
        <v>22</v>
      </c>
      <c r="C20" s="53">
        <v>1.9699999999999999E-2</v>
      </c>
      <c r="D20" s="53">
        <v>1.9800000000000002E-2</v>
      </c>
      <c r="E20" s="53">
        <v>543.00650800000005</v>
      </c>
      <c r="F20" s="53" t="s">
        <v>22</v>
      </c>
      <c r="G20" s="53">
        <v>2.0899999999999998E-2</v>
      </c>
      <c r="H20" s="53">
        <v>2.0899999999999998E-2</v>
      </c>
      <c r="I20" s="53">
        <v>380.05642999999998</v>
      </c>
      <c r="J20" s="53" t="s">
        <v>22</v>
      </c>
      <c r="K20" s="53">
        <v>2.1999999999999999E-2</v>
      </c>
      <c r="L20" s="53">
        <v>2.2100000000000002E-2</v>
      </c>
      <c r="M20" s="53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53" t="s">
        <v>22</v>
      </c>
      <c r="U20" s="53">
        <v>1.7899999999999999E-2</v>
      </c>
      <c r="V20" s="53">
        <v>1.84E-2</v>
      </c>
      <c r="W20" s="53">
        <v>401.51507199999998</v>
      </c>
      <c r="X20" s="53" t="s">
        <v>22</v>
      </c>
      <c r="Y20" s="53">
        <v>1.89E-2</v>
      </c>
      <c r="Z20" s="53">
        <v>1.9400000000000001E-2</v>
      </c>
      <c r="AA20" s="53">
        <v>379.953823</v>
      </c>
      <c r="AB20" s="53" t="s">
        <v>22</v>
      </c>
      <c r="AC20" s="53">
        <v>1.9900000000000001E-2</v>
      </c>
      <c r="AD20" s="53">
        <v>2.0500000000000001E-2</v>
      </c>
      <c r="AE20" s="53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"/>
      <c r="O21" s="4"/>
      <c r="P21" s="4"/>
      <c r="Q21" s="4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"/>
      <c r="AG21" s="4"/>
      <c r="AH21" s="4"/>
      <c r="AI21" s="4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"/>
      <c r="O22" s="4"/>
      <c r="P22" s="4"/>
      <c r="Q22" s="4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"/>
      <c r="AG22" s="4"/>
      <c r="AH22" s="4"/>
      <c r="AI22" s="4"/>
    </row>
    <row r="23" spans="1:35" x14ac:dyDescent="0.25">
      <c r="A23" s="65" t="s">
        <v>24</v>
      </c>
      <c r="B23" s="74" t="s">
        <v>139</v>
      </c>
      <c r="C23" s="74"/>
      <c r="D23" s="74"/>
      <c r="E23" s="74"/>
      <c r="F23" s="74" t="s">
        <v>140</v>
      </c>
      <c r="G23" s="74"/>
      <c r="H23" s="74"/>
      <c r="I23" s="74"/>
      <c r="J23" s="74" t="s">
        <v>141</v>
      </c>
      <c r="K23" s="74"/>
      <c r="L23" s="74"/>
      <c r="M23" s="74"/>
      <c r="N23" s="73" t="s">
        <v>142</v>
      </c>
      <c r="O23" s="73"/>
      <c r="P23" s="73"/>
      <c r="Q23" s="73"/>
      <c r="S23" s="65" t="s">
        <v>24</v>
      </c>
      <c r="T23" s="74" t="s">
        <v>139</v>
      </c>
      <c r="U23" s="74"/>
      <c r="V23" s="74"/>
      <c r="W23" s="74"/>
      <c r="X23" s="74" t="s">
        <v>140</v>
      </c>
      <c r="Y23" s="74"/>
      <c r="Z23" s="74"/>
      <c r="AA23" s="74"/>
      <c r="AB23" s="74" t="s">
        <v>141</v>
      </c>
      <c r="AC23" s="74"/>
      <c r="AD23" s="74"/>
      <c r="AE23" s="74"/>
      <c r="AF23" s="73" t="s">
        <v>142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8.6014879999999998</v>
      </c>
      <c r="F25" s="36">
        <v>0</v>
      </c>
      <c r="G25" s="39"/>
      <c r="H25" s="39"/>
      <c r="I25" s="38">
        <v>8.7024139999999992</v>
      </c>
      <c r="J25" s="36">
        <v>0</v>
      </c>
      <c r="K25" s="39"/>
      <c r="L25" s="39"/>
      <c r="M25" s="38">
        <v>8.767887</v>
      </c>
      <c r="N25" s="33">
        <v>0</v>
      </c>
      <c r="O25" s="33"/>
      <c r="P25" s="33"/>
      <c r="Q25" s="32">
        <v>10.214173000000001</v>
      </c>
      <c r="S25" s="65"/>
      <c r="T25" s="39">
        <v>0</v>
      </c>
      <c r="U25" s="39"/>
      <c r="V25" s="39"/>
      <c r="W25" s="38">
        <v>8.7007890000000003</v>
      </c>
      <c r="X25" s="39">
        <v>0</v>
      </c>
      <c r="Y25" s="39"/>
      <c r="Z25" s="39"/>
      <c r="AA25" s="38">
        <v>8.5565899999999999</v>
      </c>
      <c r="AB25" s="39">
        <v>0</v>
      </c>
      <c r="AC25" s="39"/>
      <c r="AD25" s="39"/>
      <c r="AE25" s="38">
        <v>8.7493210000000001</v>
      </c>
      <c r="AF25" s="33">
        <v>0</v>
      </c>
      <c r="AG25" s="33"/>
      <c r="AH25" s="33"/>
      <c r="AI25" s="32">
        <v>9.5475279999999998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"/>
      <c r="O26" s="4"/>
      <c r="P26" s="4"/>
      <c r="Q26" s="4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"/>
      <c r="AG26" s="4"/>
      <c r="AH26" s="4"/>
      <c r="AI26" s="4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11"/>
      <c r="O27" s="11"/>
      <c r="P27" s="11"/>
      <c r="Q27" s="11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"/>
      <c r="AG27" s="4"/>
      <c r="AH27" s="4"/>
      <c r="AI27" s="4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"/>
      <c r="O28" s="4"/>
      <c r="P28" s="4"/>
      <c r="Q28" s="4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139</v>
      </c>
      <c r="C30" s="74"/>
      <c r="D30" s="74"/>
      <c r="E30" s="74"/>
      <c r="F30" s="74" t="s">
        <v>140</v>
      </c>
      <c r="G30" s="74"/>
      <c r="H30" s="74"/>
      <c r="I30" s="74"/>
      <c r="J30" s="74" t="s">
        <v>141</v>
      </c>
      <c r="K30" s="74"/>
      <c r="L30" s="74"/>
      <c r="M30" s="74"/>
      <c r="N30" s="73" t="s">
        <v>142</v>
      </c>
      <c r="O30" s="73"/>
      <c r="P30" s="73"/>
      <c r="Q30" s="73"/>
      <c r="S30" s="63" t="s">
        <v>12</v>
      </c>
      <c r="T30" s="74" t="s">
        <v>139</v>
      </c>
      <c r="U30" s="74"/>
      <c r="V30" s="74"/>
      <c r="W30" s="74"/>
      <c r="X30" s="74" t="s">
        <v>140</v>
      </c>
      <c r="Y30" s="74"/>
      <c r="Z30" s="74"/>
      <c r="AA30" s="74"/>
      <c r="AB30" s="74" t="s">
        <v>141</v>
      </c>
      <c r="AC30" s="74"/>
      <c r="AD30" s="74"/>
      <c r="AE30" s="74"/>
      <c r="AF30" s="73" t="s">
        <v>142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1.1485129999999999</v>
      </c>
      <c r="F32" s="36" t="s">
        <v>20</v>
      </c>
      <c r="G32" s="38">
        <v>0</v>
      </c>
      <c r="H32" s="38">
        <v>2.5999999999999999E-3</v>
      </c>
      <c r="I32" s="38">
        <v>1.034443</v>
      </c>
      <c r="J32" s="36" t="s">
        <v>20</v>
      </c>
      <c r="K32" s="38">
        <v>0</v>
      </c>
      <c r="L32" s="38">
        <v>2.5999999999999999E-3</v>
      </c>
      <c r="M32" s="38">
        <v>1.0275069999999999</v>
      </c>
      <c r="N32" s="32" t="s">
        <v>20</v>
      </c>
      <c r="O32" s="32">
        <v>0</v>
      </c>
      <c r="P32" s="32">
        <v>2.5999999999999999E-3</v>
      </c>
      <c r="Q32" s="32">
        <v>1.224105</v>
      </c>
      <c r="S32" s="63"/>
      <c r="T32" s="36" t="s">
        <v>20</v>
      </c>
      <c r="U32" s="38">
        <v>0</v>
      </c>
      <c r="V32" s="38">
        <v>2.5999999999999999E-3</v>
      </c>
      <c r="W32" s="38">
        <v>1.0330060000000001</v>
      </c>
      <c r="X32" s="36" t="s">
        <v>20</v>
      </c>
      <c r="Y32" s="38">
        <v>0</v>
      </c>
      <c r="Z32" s="38">
        <v>2.5999999999999999E-3</v>
      </c>
      <c r="AA32" s="38">
        <v>1.122293</v>
      </c>
      <c r="AB32" s="36" t="s">
        <v>20</v>
      </c>
      <c r="AC32" s="38">
        <v>0</v>
      </c>
      <c r="AD32" s="38">
        <v>2.5999999999999999E-3</v>
      </c>
      <c r="AE32" s="38">
        <v>1.128746</v>
      </c>
      <c r="AF32" s="32" t="s">
        <v>20</v>
      </c>
      <c r="AG32" s="32">
        <v>0</v>
      </c>
      <c r="AH32" s="32">
        <v>2.5999999999999999E-3</v>
      </c>
      <c r="AI32" s="32">
        <v>1.1801630000000001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3.940442</v>
      </c>
      <c r="F33" s="36" t="s">
        <v>21</v>
      </c>
      <c r="G33" s="38">
        <v>0</v>
      </c>
      <c r="H33" s="38">
        <v>1.964E-4</v>
      </c>
      <c r="I33" s="38">
        <v>3.8812090000000001</v>
      </c>
      <c r="J33" s="36" t="s">
        <v>21</v>
      </c>
      <c r="K33" s="38">
        <v>0</v>
      </c>
      <c r="L33" s="38">
        <v>1.964E-4</v>
      </c>
      <c r="M33" s="38">
        <v>3.8826459999999998</v>
      </c>
      <c r="N33" s="32" t="s">
        <v>21</v>
      </c>
      <c r="O33" s="32">
        <v>0</v>
      </c>
      <c r="P33" s="32">
        <v>1.964E-4</v>
      </c>
      <c r="Q33" s="32">
        <v>3.8981249999999998</v>
      </c>
      <c r="S33" s="63"/>
      <c r="T33" s="36" t="s">
        <v>21</v>
      </c>
      <c r="U33" s="38">
        <v>0</v>
      </c>
      <c r="V33" s="38">
        <v>5.0279999999999997E-4</v>
      </c>
      <c r="W33" s="38">
        <v>3.5081500000000001</v>
      </c>
      <c r="X33" s="36" t="s">
        <v>21</v>
      </c>
      <c r="Y33" s="38">
        <v>0</v>
      </c>
      <c r="Z33" s="38">
        <v>5.0279999999999997E-4</v>
      </c>
      <c r="AA33" s="38">
        <v>3.5038100000000001</v>
      </c>
      <c r="AB33" s="36" t="s">
        <v>21</v>
      </c>
      <c r="AC33" s="38">
        <v>0</v>
      </c>
      <c r="AD33" s="38">
        <v>5.0279999999999997E-4</v>
      </c>
      <c r="AE33" s="38">
        <v>3.6161379999999999</v>
      </c>
      <c r="AF33" s="32" t="s">
        <v>21</v>
      </c>
      <c r="AG33" s="32">
        <v>0</v>
      </c>
      <c r="AH33" s="32">
        <v>5.0279999999999997E-4</v>
      </c>
      <c r="AI33" s="32">
        <v>3.5217860000000001</v>
      </c>
    </row>
    <row r="34" spans="1:35" x14ac:dyDescent="0.25">
      <c r="A34" s="63"/>
      <c r="B34" s="36" t="s">
        <v>22</v>
      </c>
      <c r="C34" s="38">
        <v>0</v>
      </c>
      <c r="D34" s="38">
        <v>3.5349999999999999E-5</v>
      </c>
      <c r="E34" s="38">
        <v>28.837968</v>
      </c>
      <c r="F34" s="36" t="s">
        <v>22</v>
      </c>
      <c r="G34" s="38">
        <v>0</v>
      </c>
      <c r="H34" s="38">
        <v>3.6999999999999998E-5</v>
      </c>
      <c r="I34" s="38">
        <v>28.906786</v>
      </c>
      <c r="J34" s="36" t="s">
        <v>22</v>
      </c>
      <c r="K34" s="38">
        <v>0</v>
      </c>
      <c r="L34" s="38">
        <v>3.8720000000000002E-5</v>
      </c>
      <c r="M34" s="38">
        <v>28.73508</v>
      </c>
      <c r="N34" s="32" t="s">
        <v>22</v>
      </c>
      <c r="O34" s="32">
        <v>0</v>
      </c>
      <c r="P34" s="32">
        <v>4.0500000000000002E-5</v>
      </c>
      <c r="Q34" s="32">
        <v>30.268281999999999</v>
      </c>
      <c r="S34" s="63"/>
      <c r="T34" s="36" t="s">
        <v>22</v>
      </c>
      <c r="U34" s="38">
        <v>0</v>
      </c>
      <c r="V34" s="38">
        <v>1.6579999999999999E-4</v>
      </c>
      <c r="W34" s="38">
        <v>24.044366</v>
      </c>
      <c r="X34" s="36" t="s">
        <v>22</v>
      </c>
      <c r="Y34" s="38">
        <v>0</v>
      </c>
      <c r="Z34" s="38">
        <v>1.716E-4</v>
      </c>
      <c r="AA34" s="38">
        <v>23.910028000000001</v>
      </c>
      <c r="AB34" s="36" t="s">
        <v>22</v>
      </c>
      <c r="AC34" s="38">
        <v>0</v>
      </c>
      <c r="AD34" s="38">
        <v>1.7760000000000001E-4</v>
      </c>
      <c r="AE34" s="38">
        <v>23.875184999999998</v>
      </c>
      <c r="AF34" s="32" t="s">
        <v>22</v>
      </c>
      <c r="AG34" s="32">
        <v>0</v>
      </c>
      <c r="AH34" s="32">
        <v>1.8929999999999999E-4</v>
      </c>
      <c r="AI34" s="32">
        <v>25.804894999999998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"/>
      <c r="O35" s="4"/>
      <c r="P35" s="4"/>
      <c r="Q35" s="4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"/>
      <c r="AG35" s="4"/>
      <c r="AH35" s="4"/>
      <c r="AI35" s="4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"/>
      <c r="O36" s="4"/>
      <c r="P36" s="4"/>
      <c r="Q36" s="4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"/>
      <c r="AG36" s="4"/>
      <c r="AH36" s="4"/>
      <c r="AI36" s="4"/>
    </row>
    <row r="37" spans="1:35" x14ac:dyDescent="0.25">
      <c r="A37" s="64" t="s">
        <v>23</v>
      </c>
      <c r="B37" s="83" t="s">
        <v>139</v>
      </c>
      <c r="C37" s="83"/>
      <c r="D37" s="83"/>
      <c r="E37" s="83"/>
      <c r="F37" s="83" t="s">
        <v>140</v>
      </c>
      <c r="G37" s="83"/>
      <c r="H37" s="83"/>
      <c r="I37" s="83"/>
      <c r="J37" s="83" t="s">
        <v>141</v>
      </c>
      <c r="K37" s="83"/>
      <c r="L37" s="83"/>
      <c r="M37" s="83"/>
      <c r="N37" s="72" t="s">
        <v>142</v>
      </c>
      <c r="O37" s="72"/>
      <c r="P37" s="72"/>
      <c r="Q37" s="72"/>
      <c r="R37" s="4"/>
      <c r="S37" s="82" t="s">
        <v>23</v>
      </c>
      <c r="T37" s="83" t="s">
        <v>139</v>
      </c>
      <c r="U37" s="83"/>
      <c r="V37" s="83"/>
      <c r="W37" s="83"/>
      <c r="X37" s="83" t="s">
        <v>140</v>
      </c>
      <c r="Y37" s="83"/>
      <c r="Z37" s="83"/>
      <c r="AA37" s="83"/>
      <c r="AB37" s="83" t="s">
        <v>141</v>
      </c>
      <c r="AC37" s="83"/>
      <c r="AD37" s="83"/>
      <c r="AE37" s="83"/>
      <c r="AF37" s="72" t="s">
        <v>142</v>
      </c>
      <c r="AG37" s="72"/>
      <c r="AH37" s="72"/>
      <c r="AI37" s="72"/>
    </row>
    <row r="38" spans="1:35" x14ac:dyDescent="0.25">
      <c r="A38" s="64"/>
      <c r="B38" s="53"/>
      <c r="C38" s="53" t="s">
        <v>17</v>
      </c>
      <c r="D38" s="53" t="s">
        <v>18</v>
      </c>
      <c r="E38" s="53" t="s">
        <v>19</v>
      </c>
      <c r="F38" s="53"/>
      <c r="G38" s="53" t="s">
        <v>17</v>
      </c>
      <c r="H38" s="53" t="s">
        <v>18</v>
      </c>
      <c r="I38" s="53" t="s">
        <v>19</v>
      </c>
      <c r="J38" s="53"/>
      <c r="K38" s="53" t="s">
        <v>17</v>
      </c>
      <c r="L38" s="53" t="s">
        <v>18</v>
      </c>
      <c r="M38" s="53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53"/>
      <c r="U38" s="53" t="s">
        <v>17</v>
      </c>
      <c r="V38" s="53" t="s">
        <v>18</v>
      </c>
      <c r="W38" s="53" t="s">
        <v>19</v>
      </c>
      <c r="X38" s="53"/>
      <c r="Y38" s="53" t="s">
        <v>17</v>
      </c>
      <c r="Z38" s="53" t="s">
        <v>18</v>
      </c>
      <c r="AA38" s="53" t="s">
        <v>19</v>
      </c>
      <c r="AB38" s="53"/>
      <c r="AC38" s="53" t="s">
        <v>17</v>
      </c>
      <c r="AD38" s="53" t="s">
        <v>18</v>
      </c>
      <c r="AE38" s="53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53" t="s">
        <v>20</v>
      </c>
      <c r="C39" s="53">
        <v>1.2999999999999999E-3</v>
      </c>
      <c r="D39" s="53">
        <v>2.0199999999999999E-2</v>
      </c>
      <c r="E39" s="53">
        <v>36.553438</v>
      </c>
      <c r="F39" s="53" t="s">
        <v>20</v>
      </c>
      <c r="G39" s="53">
        <v>2.5999999999999999E-3</v>
      </c>
      <c r="H39" s="53">
        <v>2.1499999999999998E-2</v>
      </c>
      <c r="I39" s="53">
        <v>28.815446000000001</v>
      </c>
      <c r="J39" s="53" t="s">
        <v>20</v>
      </c>
      <c r="K39" s="53">
        <v>2.5999999999999999E-3</v>
      </c>
      <c r="L39" s="53">
        <v>2.2700000000000001E-2</v>
      </c>
      <c r="M39" s="53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53" t="s">
        <v>20</v>
      </c>
      <c r="U39" s="53">
        <v>1.2999999999999999E-3</v>
      </c>
      <c r="V39" s="53">
        <v>2.0199999999999999E-2</v>
      </c>
      <c r="W39" s="53">
        <v>28.718575000000001</v>
      </c>
      <c r="X39" s="53" t="s">
        <v>20</v>
      </c>
      <c r="Y39" s="53">
        <v>2.5999999999999999E-3</v>
      </c>
      <c r="Z39" s="53">
        <v>2.1499999999999998E-2</v>
      </c>
      <c r="AA39" s="53">
        <v>28.701647000000001</v>
      </c>
      <c r="AB39" s="53" t="s">
        <v>20</v>
      </c>
      <c r="AC39" s="53">
        <v>2.5999999999999999E-3</v>
      </c>
      <c r="AD39" s="53">
        <v>2.2700000000000001E-2</v>
      </c>
      <c r="AE39" s="53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53" t="s">
        <v>21</v>
      </c>
      <c r="C40" s="53">
        <v>1.17E-2</v>
      </c>
      <c r="D40" s="53">
        <v>1.9099999999999999E-2</v>
      </c>
      <c r="E40" s="53">
        <v>77.832635999999994</v>
      </c>
      <c r="F40" s="53" t="s">
        <v>21</v>
      </c>
      <c r="G40" s="53">
        <v>1.23E-2</v>
      </c>
      <c r="H40" s="53">
        <v>1.9699999999999999E-2</v>
      </c>
      <c r="I40" s="53">
        <v>79.912403999999995</v>
      </c>
      <c r="J40" s="53" t="s">
        <v>21</v>
      </c>
      <c r="K40" s="53">
        <v>1.2800000000000001E-2</v>
      </c>
      <c r="L40" s="53">
        <v>2.0799999999999999E-2</v>
      </c>
      <c r="M40" s="53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53" t="s">
        <v>21</v>
      </c>
      <c r="U40" s="53">
        <v>6.1000000000000004E-3</v>
      </c>
      <c r="V40" s="53">
        <v>1.7000000000000001E-2</v>
      </c>
      <c r="W40" s="53">
        <v>82.519272999999998</v>
      </c>
      <c r="X40" s="53" t="s">
        <v>21</v>
      </c>
      <c r="Y40" s="53">
        <v>6.4999999999999997E-3</v>
      </c>
      <c r="Z40" s="53">
        <v>1.6799999999999999E-2</v>
      </c>
      <c r="AA40" s="53">
        <v>82.628365000000002</v>
      </c>
      <c r="AB40" s="53" t="s">
        <v>21</v>
      </c>
      <c r="AC40" s="53">
        <v>6.8999999999999999E-3</v>
      </c>
      <c r="AD40" s="53">
        <v>1.78E-2</v>
      </c>
      <c r="AE40" s="53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53" t="s">
        <v>22</v>
      </c>
      <c r="C41" s="53">
        <v>1.2999999999999999E-2</v>
      </c>
      <c r="D41" s="53">
        <v>1.6299999999999999E-2</v>
      </c>
      <c r="E41" s="53">
        <v>540.35019599999998</v>
      </c>
      <c r="F41" s="53" t="s">
        <v>22</v>
      </c>
      <c r="G41" s="53">
        <v>1.41E-2</v>
      </c>
      <c r="H41" s="53">
        <v>1.72E-2</v>
      </c>
      <c r="I41" s="53">
        <v>548.45995600000003</v>
      </c>
      <c r="J41" s="53" t="s">
        <v>22</v>
      </c>
      <c r="K41" s="53">
        <v>1.4800000000000001E-2</v>
      </c>
      <c r="L41" s="53">
        <v>1.8499999999999999E-2</v>
      </c>
      <c r="M41" s="53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53" t="s">
        <v>22</v>
      </c>
      <c r="U41" s="53">
        <v>7.4999999999999997E-3</v>
      </c>
      <c r="V41" s="53">
        <v>1.32E-2</v>
      </c>
      <c r="W41" s="53">
        <v>491.26918599999999</v>
      </c>
      <c r="X41" s="53" t="s">
        <v>22</v>
      </c>
      <c r="Y41" s="53">
        <v>8.3999999999999995E-3</v>
      </c>
      <c r="Z41" s="53">
        <v>1.3899999999999999E-2</v>
      </c>
      <c r="AA41" s="53">
        <v>673.61850000000004</v>
      </c>
      <c r="AB41" s="53" t="s">
        <v>22</v>
      </c>
      <c r="AC41" s="53">
        <v>8.8000000000000005E-3</v>
      </c>
      <c r="AD41" s="53">
        <v>1.47E-2</v>
      </c>
      <c r="AE41" s="53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"/>
      <c r="AG42" s="4"/>
      <c r="AH42" s="4"/>
      <c r="AI42" s="4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"/>
      <c r="AG43" s="4"/>
      <c r="AH43" s="4"/>
      <c r="AI43" s="4"/>
    </row>
    <row r="44" spans="1:35" x14ac:dyDescent="0.25">
      <c r="A44" s="65" t="s">
        <v>24</v>
      </c>
      <c r="B44" s="74" t="s">
        <v>139</v>
      </c>
      <c r="C44" s="74"/>
      <c r="D44" s="74"/>
      <c r="E44" s="74"/>
      <c r="F44" s="74" t="s">
        <v>140</v>
      </c>
      <c r="G44" s="74"/>
      <c r="H44" s="74"/>
      <c r="I44" s="74"/>
      <c r="J44" s="74" t="s">
        <v>141</v>
      </c>
      <c r="K44" s="74"/>
      <c r="L44" s="74"/>
      <c r="M44" s="74"/>
      <c r="N44" s="73" t="s">
        <v>142</v>
      </c>
      <c r="O44" s="73"/>
      <c r="P44" s="73"/>
      <c r="Q44" s="73"/>
      <c r="S44" s="65" t="s">
        <v>24</v>
      </c>
      <c r="T44" s="74" t="s">
        <v>139</v>
      </c>
      <c r="U44" s="74"/>
      <c r="V44" s="74"/>
      <c r="W44" s="74"/>
      <c r="X44" s="74" t="s">
        <v>140</v>
      </c>
      <c r="Y44" s="74"/>
      <c r="Z44" s="74"/>
      <c r="AA44" s="74"/>
      <c r="AB44" s="74" t="s">
        <v>141</v>
      </c>
      <c r="AC44" s="74"/>
      <c r="AD44" s="74"/>
      <c r="AE44" s="74"/>
      <c r="AF44" s="73" t="s">
        <v>142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0</v>
      </c>
      <c r="C46" s="39"/>
      <c r="D46" s="39"/>
      <c r="E46" s="38">
        <v>8.5970879999999994</v>
      </c>
      <c r="F46" s="39">
        <v>0</v>
      </c>
      <c r="G46" s="39"/>
      <c r="H46" s="39"/>
      <c r="I46" s="38">
        <v>8.6754379999999998</v>
      </c>
      <c r="J46" s="39">
        <v>0</v>
      </c>
      <c r="K46" s="39"/>
      <c r="L46" s="39"/>
      <c r="M46" s="38">
        <v>8.6668040000000008</v>
      </c>
      <c r="N46" s="33">
        <v>0</v>
      </c>
      <c r="O46" s="33"/>
      <c r="P46" s="33"/>
      <c r="Q46" s="32">
        <v>10.144883999999999</v>
      </c>
      <c r="S46" s="65"/>
      <c r="T46" s="41">
        <v>2.5000000000000002E-6</v>
      </c>
      <c r="U46" s="39"/>
      <c r="V46" s="39"/>
      <c r="W46" s="38">
        <v>8.6798699999999993</v>
      </c>
      <c r="X46" s="41">
        <v>3.7000000000000002E-6</v>
      </c>
      <c r="Y46" s="39"/>
      <c r="Z46" s="39"/>
      <c r="AA46" s="38">
        <v>8.6980839999999997</v>
      </c>
      <c r="AB46" s="41">
        <v>2.3E-6</v>
      </c>
      <c r="AC46" s="39"/>
      <c r="AD46" s="39"/>
      <c r="AE46" s="38">
        <v>8.6069279999999999</v>
      </c>
      <c r="AF46" s="35">
        <v>3.5999999999999998E-6</v>
      </c>
      <c r="AG46" s="33"/>
      <c r="AH46" s="33"/>
      <c r="AI46" s="32">
        <v>9.7067080000000008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"/>
      <c r="O47" s="4"/>
      <c r="P47" s="4"/>
      <c r="Q47" s="4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"/>
      <c r="O48" s="4"/>
      <c r="P48" s="4"/>
      <c r="Q48" s="4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139</v>
      </c>
      <c r="C50" s="74"/>
      <c r="D50" s="74"/>
      <c r="E50" s="74"/>
      <c r="F50" s="74" t="s">
        <v>140</v>
      </c>
      <c r="G50" s="74"/>
      <c r="H50" s="74"/>
      <c r="I50" s="74"/>
      <c r="J50" s="74" t="s">
        <v>141</v>
      </c>
      <c r="K50" s="74"/>
      <c r="L50" s="74"/>
      <c r="M50" s="74"/>
      <c r="N50" s="73" t="s">
        <v>142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1.1249089999999999</v>
      </c>
      <c r="F52" s="36" t="s">
        <v>20</v>
      </c>
      <c r="G52" s="38">
        <v>0</v>
      </c>
      <c r="H52" s="38">
        <v>2.5999999999999999E-3</v>
      </c>
      <c r="I52" s="38">
        <v>1.0416920000000001</v>
      </c>
      <c r="J52" s="36" t="s">
        <v>20</v>
      </c>
      <c r="K52" s="38">
        <v>0</v>
      </c>
      <c r="L52" s="38">
        <v>2.5999999999999999E-3</v>
      </c>
      <c r="M52" s="38">
        <v>1.1385670000000001</v>
      </c>
      <c r="N52" s="32" t="s">
        <v>20</v>
      </c>
      <c r="O52" s="32">
        <v>0</v>
      </c>
      <c r="P52" s="32">
        <v>2.5999999999999999E-3</v>
      </c>
      <c r="Q52" s="32">
        <v>1.7706219999999999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3.0078879999999999</v>
      </c>
      <c r="F53" s="36" t="s">
        <v>21</v>
      </c>
      <c r="G53" s="38">
        <v>0</v>
      </c>
      <c r="H53" s="38">
        <v>1.2999999999999999E-3</v>
      </c>
      <c r="I53" s="38">
        <v>2.9161649999999999</v>
      </c>
      <c r="J53" s="36" t="s">
        <v>21</v>
      </c>
      <c r="K53" s="38">
        <v>0</v>
      </c>
      <c r="L53" s="38">
        <v>1.2999999999999999E-3</v>
      </c>
      <c r="M53" s="38">
        <v>2.925621</v>
      </c>
      <c r="N53" s="32" t="s">
        <v>21</v>
      </c>
      <c r="O53" s="32">
        <v>0</v>
      </c>
      <c r="P53" s="32">
        <v>2.5399999999999999E-2</v>
      </c>
      <c r="Q53" s="32">
        <v>2.9759929999999999</v>
      </c>
    </row>
    <row r="54" spans="1:17" x14ac:dyDescent="0.25">
      <c r="A54" s="63"/>
      <c r="B54" s="36" t="s">
        <v>22</v>
      </c>
      <c r="C54" s="38">
        <v>0</v>
      </c>
      <c r="D54" s="38">
        <v>7.5500000000000003E-4</v>
      </c>
      <c r="E54" s="38">
        <v>18.266179000000001</v>
      </c>
      <c r="F54" s="36" t="s">
        <v>22</v>
      </c>
      <c r="G54" s="38">
        <v>0</v>
      </c>
      <c r="H54" s="38">
        <v>7.7349999999999999E-4</v>
      </c>
      <c r="I54" s="38">
        <v>17.237812999999999</v>
      </c>
      <c r="J54" s="36" t="s">
        <v>22</v>
      </c>
      <c r="K54" s="38">
        <v>0</v>
      </c>
      <c r="L54" s="38">
        <v>7.9279999999999997E-4</v>
      </c>
      <c r="M54" s="38">
        <v>17.186074000000001</v>
      </c>
      <c r="N54" s="32" t="s">
        <v>22</v>
      </c>
      <c r="O54" s="32">
        <v>0</v>
      </c>
      <c r="P54" s="32">
        <v>8.1289999999999997E-4</v>
      </c>
      <c r="Q54" s="32">
        <v>18.623349000000001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"/>
      <c r="O55" s="4"/>
      <c r="P55" s="4"/>
      <c r="Q55" s="4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"/>
      <c r="O56" s="4"/>
      <c r="P56" s="4"/>
      <c r="Q56" s="4"/>
    </row>
    <row r="57" spans="1:17" x14ac:dyDescent="0.25">
      <c r="A57" s="64" t="s">
        <v>23</v>
      </c>
      <c r="B57" s="83" t="s">
        <v>139</v>
      </c>
      <c r="C57" s="83"/>
      <c r="D57" s="83"/>
      <c r="E57" s="83"/>
      <c r="F57" s="83" t="s">
        <v>140</v>
      </c>
      <c r="G57" s="83"/>
      <c r="H57" s="83"/>
      <c r="I57" s="83"/>
      <c r="J57" s="83" t="s">
        <v>141</v>
      </c>
      <c r="K57" s="83"/>
      <c r="L57" s="83"/>
      <c r="M57" s="83"/>
      <c r="N57" s="72" t="s">
        <v>142</v>
      </c>
      <c r="O57" s="72"/>
      <c r="P57" s="72"/>
      <c r="Q57" s="72"/>
    </row>
    <row r="58" spans="1:17" x14ac:dyDescent="0.25">
      <c r="A58" s="64"/>
      <c r="B58" s="53"/>
      <c r="C58" s="53" t="s">
        <v>17</v>
      </c>
      <c r="D58" s="53" t="s">
        <v>18</v>
      </c>
      <c r="E58" s="53" t="s">
        <v>19</v>
      </c>
      <c r="F58" s="53"/>
      <c r="G58" s="53" t="s">
        <v>17</v>
      </c>
      <c r="H58" s="53" t="s">
        <v>18</v>
      </c>
      <c r="I58" s="53" t="s">
        <v>19</v>
      </c>
      <c r="J58" s="53"/>
      <c r="K58" s="53" t="s">
        <v>17</v>
      </c>
      <c r="L58" s="53" t="s">
        <v>18</v>
      </c>
      <c r="M58" s="53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53" t="s">
        <v>20</v>
      </c>
      <c r="C59" s="53">
        <v>1.2999999999999999E-3</v>
      </c>
      <c r="D59" s="53">
        <v>2.0199999999999999E-2</v>
      </c>
      <c r="E59" s="53">
        <v>28.641818000000001</v>
      </c>
      <c r="F59" s="53" t="s">
        <v>20</v>
      </c>
      <c r="G59" s="53">
        <v>2.5999999999999999E-3</v>
      </c>
      <c r="H59" s="53">
        <v>2.1499999999999998E-2</v>
      </c>
      <c r="I59" s="53">
        <v>28.722397000000001</v>
      </c>
      <c r="J59" s="53" t="s">
        <v>20</v>
      </c>
      <c r="K59" s="53">
        <v>2.5999999999999999E-3</v>
      </c>
      <c r="L59" s="53">
        <v>2.2700000000000001E-2</v>
      </c>
      <c r="M59" s="53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53" t="s">
        <v>21</v>
      </c>
      <c r="C60" s="53">
        <v>2.7000000000000001E-3</v>
      </c>
      <c r="D60" s="53">
        <v>1.15E-2</v>
      </c>
      <c r="E60" s="53">
        <v>77.611051000000003</v>
      </c>
      <c r="F60" s="53" t="s">
        <v>21</v>
      </c>
      <c r="G60" s="53">
        <v>3.2000000000000002E-3</v>
      </c>
      <c r="H60" s="53">
        <v>9.4000000000000004E-3</v>
      </c>
      <c r="I60" s="53">
        <v>78.046137000000002</v>
      </c>
      <c r="J60" s="53" t="s">
        <v>21</v>
      </c>
      <c r="K60" s="53">
        <v>3.8999999999999998E-3</v>
      </c>
      <c r="L60" s="53">
        <v>1.0200000000000001E-2</v>
      </c>
      <c r="M60" s="53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53" t="s">
        <v>22</v>
      </c>
      <c r="C61" s="53">
        <v>3.5999999999999999E-3</v>
      </c>
      <c r="D61" s="53">
        <v>8.2000000000000007E-3</v>
      </c>
      <c r="E61" s="53">
        <v>366.09894000000003</v>
      </c>
      <c r="F61" s="53" t="s">
        <v>22</v>
      </c>
      <c r="G61" s="53">
        <v>4.4000000000000003E-3</v>
      </c>
      <c r="H61" s="53">
        <v>8.0999999999999996E-3</v>
      </c>
      <c r="I61" s="53">
        <v>460.01891599999999</v>
      </c>
      <c r="J61" s="53" t="s">
        <v>22</v>
      </c>
      <c r="K61" s="53">
        <v>4.7000000000000002E-3</v>
      </c>
      <c r="L61" s="53">
        <v>7.7000000000000002E-3</v>
      </c>
      <c r="M61" s="53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4"/>
      <c r="O62" s="4"/>
      <c r="P62" s="4"/>
      <c r="Q62" s="4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"/>
      <c r="O63" s="4"/>
      <c r="P63" s="4"/>
      <c r="Q63" s="4"/>
    </row>
    <row r="64" spans="1:17" x14ac:dyDescent="0.25">
      <c r="A64" s="65" t="s">
        <v>24</v>
      </c>
      <c r="B64" s="74" t="s">
        <v>139</v>
      </c>
      <c r="C64" s="74"/>
      <c r="D64" s="74"/>
      <c r="E64" s="74"/>
      <c r="F64" s="74" t="s">
        <v>140</v>
      </c>
      <c r="G64" s="74"/>
      <c r="H64" s="74"/>
      <c r="I64" s="74"/>
      <c r="J64" s="74" t="s">
        <v>141</v>
      </c>
      <c r="K64" s="74"/>
      <c r="L64" s="74"/>
      <c r="M64" s="74"/>
      <c r="N64" s="73" t="s">
        <v>142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1.5660000000000001E-4</v>
      </c>
      <c r="C66" s="39"/>
      <c r="D66" s="39"/>
      <c r="E66" s="38">
        <v>8.7009249999999998</v>
      </c>
      <c r="F66" s="41"/>
      <c r="G66" s="41">
        <v>1.6330000000000001E-4</v>
      </c>
      <c r="H66" s="39"/>
      <c r="I66" s="38">
        <v>8.6502680000000005</v>
      </c>
      <c r="J66" s="41">
        <v>1.615E-4</v>
      </c>
      <c r="K66" s="39"/>
      <c r="L66" s="39"/>
      <c r="M66" s="38">
        <v>8.6934459999999998</v>
      </c>
      <c r="N66" s="35">
        <v>1.738E-4</v>
      </c>
      <c r="O66" s="33"/>
      <c r="P66" s="33"/>
      <c r="Q66" s="32">
        <v>9.5466639999999998</v>
      </c>
    </row>
    <row r="67" spans="1:27" x14ac:dyDescent="0.25">
      <c r="B67" s="36"/>
      <c r="C67" s="36"/>
      <c r="D67" s="36"/>
      <c r="E67" s="36"/>
      <c r="F67" s="36"/>
      <c r="G67" s="36"/>
      <c r="H67" s="36"/>
      <c r="I67" s="36"/>
      <c r="J67" s="36" t="s">
        <v>138</v>
      </c>
      <c r="K67" s="36"/>
      <c r="L67" s="36"/>
      <c r="M67" s="36"/>
      <c r="N67" s="4"/>
      <c r="O67" s="4"/>
      <c r="P67" s="4"/>
      <c r="Q67" s="4"/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2.2134780000000003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17.303902000000001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9.209975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70.60202799999999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3.4132309999999997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26.071788999999999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13.795361999999999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105.671526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4.8908550000000002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36.285961999999998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18.213497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141.493222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2.204812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17.257379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8.4450990000000008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63.252138000000002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3.3548209999999998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26.006700000000002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12.699225000000002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94.874062000000009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4.5591980000000003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35.554228000000002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16.948748999999999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128.80261999999999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2.1829559999999999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17.272525999999999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7.8216510000000001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3.5432499999999997E-5</v>
      </c>
      <c r="H153">
        <f t="shared" si="110"/>
        <v>57.744754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3.5515000000000001E-5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3.5679999999999997E-5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3.5844999999999993E-5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3.2104629999999998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25.939329999999998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11.704297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3.5515175E-5</v>
      </c>
      <c r="H166">
        <f t="shared" si="128"/>
        <v>86.479833999999997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3.5680699999999999E-5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3.6012799999999995E-5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3.6346300000000001E-5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4.4345679999999996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36.084214000000003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15.602422000000001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3.5598023749999994E-5</v>
      </c>
      <c r="H179">
        <f t="shared" si="146"/>
        <v>116.748116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3.5847089999999997E-5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3.6348319999999994E-5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3.6853629999999998E-5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2.1552990000000003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2.5600000000000001E-6</v>
      </c>
      <c r="M190">
        <f>AA46+W46</f>
        <v>17.377953999999999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2.6200000000000003E-6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7.0119600000000002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1.6608999999999998E-4</v>
      </c>
      <c r="H192">
        <f t="shared" si="164"/>
        <v>47.954394000000001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1.6637999999999999E-4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2.7400000000000004E-6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2.8599999999999997E-6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1.6696000000000001E-4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1.6753999999999998E-4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3.2840449999999999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2.6135000000000005E-6</v>
      </c>
      <c r="M203">
        <f>AE46+AA46+W46</f>
        <v>25.984881999999999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2.7140000000000002E-6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10.628098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1.663805E-4</v>
      </c>
      <c r="H205">
        <f t="shared" si="182"/>
        <v>71.829578999999995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1.6696199999999999E-4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2.8760000000000001E-6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2.9860000000000007E-6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1.6812799999999997E-4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1.6929800000000002E-4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4.4642080000000002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2.6611625E-6</v>
      </c>
      <c r="M216">
        <f>AI46+AE46+AA46+W46</f>
        <v>35.691590000000005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2.7873000000000004E-6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14.149884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1.6667218749999999E-4</v>
      </c>
      <c r="H218">
        <f t="shared" si="199"/>
        <v>97.634473999999997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1.675515E-4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2.9504000000000002E-6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3.0211000000000006E-6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1.6934799999999999E-4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1.7122250000000002E-4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2.166601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1.56935E-4</v>
      </c>
      <c r="M229">
        <f>I66+E66</f>
        <v>17.351193000000002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1.5727000000000002E-4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5.9240529999999998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7.5592499999999996E-4</v>
      </c>
      <c r="H231">
        <f t="shared" si="217"/>
        <v>35.503991999999997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7.568500000000001E-4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1.5794000000000002E-4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1.5861E-4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7.5870000000000006E-4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7.6055000000000003E-4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3.3051680000000001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1.5724875000000003E-4</v>
      </c>
      <c r="M242">
        <f>M66+I66+E66</f>
        <v>26.044638999999997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1.5785500000000001E-4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8.8496740000000003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7.5685200000000002E-4</v>
      </c>
      <c r="H244">
        <f t="shared" si="235"/>
        <v>52.690066000000002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7.5870800000000008E-4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1.5894000000000002E-4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1.5985500000000003E-4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7.6243199999999995E-4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7.6617200000000008E-4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5.0757899999999996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1.5754407499999999E-4</v>
      </c>
      <c r="M255">
        <f>Q66+M66+I66+E66</f>
        <v>35.591303000000003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1.5837760000000001E-4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1.3030124999999998E-3</v>
      </c>
      <c r="H256">
        <f t="shared" si="253"/>
        <v>11.825666999999999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1.3240999999999999E-3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7.5778099999999991E-4</v>
      </c>
      <c r="H257">
        <f t="shared" si="253"/>
        <v>71.313414999999992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7.6057399999999997E-4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1.5978079999999999E-4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1.6094520000000003E-4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1.4927999999999999E-3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1.9506999999999999E-3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7.6619600000000002E-4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7.7186600000000018E-4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263"/>
  <sheetViews>
    <sheetView topLeftCell="A17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0.664062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32"/>
      <c r="AG7" s="32"/>
      <c r="AH7" s="32"/>
      <c r="AI7" s="32"/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1.271542</v>
      </c>
      <c r="F11" t="s">
        <v>20</v>
      </c>
      <c r="G11">
        <v>0</v>
      </c>
      <c r="H11">
        <v>2.5999999999999999E-3</v>
      </c>
      <c r="I11">
        <v>1.165559</v>
      </c>
      <c r="J11" t="s">
        <v>20</v>
      </c>
      <c r="K11">
        <v>0</v>
      </c>
      <c r="L11">
        <v>2.5999999999999999E-3</v>
      </c>
      <c r="M11">
        <v>1.263466</v>
      </c>
      <c r="N11" s="32" t="s">
        <v>20</v>
      </c>
      <c r="O11" s="32">
        <v>0</v>
      </c>
      <c r="P11" s="32">
        <v>2.5999999999999999E-3</v>
      </c>
      <c r="Q11" s="32">
        <v>1.2283790000000001</v>
      </c>
      <c r="S11" s="63"/>
      <c r="T11" t="s">
        <v>20</v>
      </c>
      <c r="U11">
        <v>0</v>
      </c>
      <c r="V11">
        <v>2.5999999999999999E-3</v>
      </c>
      <c r="W11">
        <v>1.361442</v>
      </c>
      <c r="X11" t="s">
        <v>20</v>
      </c>
      <c r="Y11">
        <v>0</v>
      </c>
      <c r="Z11">
        <v>2.5999999999999999E-3</v>
      </c>
      <c r="AA11">
        <v>1.297077</v>
      </c>
      <c r="AB11" t="s">
        <v>20</v>
      </c>
      <c r="AC11">
        <v>0</v>
      </c>
      <c r="AD11">
        <v>2.5999999999999999E-3</v>
      </c>
      <c r="AE11">
        <v>1.274815</v>
      </c>
      <c r="AF11" s="32" t="s">
        <v>20</v>
      </c>
      <c r="AG11" s="32">
        <v>0</v>
      </c>
      <c r="AH11" s="32">
        <v>2.5999999999999999E-3</v>
      </c>
      <c r="AI11" s="32">
        <v>1.074481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5.4193100000000003</v>
      </c>
      <c r="F12" t="s">
        <v>21</v>
      </c>
      <c r="G12">
        <v>0</v>
      </c>
      <c r="H12">
        <v>1.579E-5</v>
      </c>
      <c r="I12">
        <v>5.4737260000000001</v>
      </c>
      <c r="J12" t="s">
        <v>21</v>
      </c>
      <c r="K12">
        <v>0</v>
      </c>
      <c r="L12">
        <v>1.579E-5</v>
      </c>
      <c r="M12">
        <v>5.3108129999999996</v>
      </c>
      <c r="N12" s="32" t="s">
        <v>21</v>
      </c>
      <c r="O12" s="32">
        <v>0</v>
      </c>
      <c r="P12" s="32">
        <v>1.579E-5</v>
      </c>
      <c r="Q12" s="32">
        <v>5.0146360000000003</v>
      </c>
      <c r="S12" s="63"/>
      <c r="T12" t="s">
        <v>21</v>
      </c>
      <c r="U12">
        <v>0</v>
      </c>
      <c r="V12">
        <v>6.4850000000000004E-5</v>
      </c>
      <c r="W12">
        <v>5.3308109999999997</v>
      </c>
      <c r="X12" t="s">
        <v>21</v>
      </c>
      <c r="Y12">
        <v>0</v>
      </c>
      <c r="Z12">
        <v>6.4850000000000004E-5</v>
      </c>
      <c r="AA12">
        <v>5.2048589999999999</v>
      </c>
      <c r="AB12" t="s">
        <v>21</v>
      </c>
      <c r="AC12">
        <v>0</v>
      </c>
      <c r="AD12">
        <v>6.4850000000000004E-5</v>
      </c>
      <c r="AE12">
        <v>5.4121509999999997</v>
      </c>
      <c r="AF12" s="32" t="s">
        <v>21</v>
      </c>
      <c r="AG12" s="32">
        <v>0</v>
      </c>
      <c r="AH12" s="32">
        <v>6.4850000000000004E-5</v>
      </c>
      <c r="AI12" s="32">
        <v>4.8218870000000003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43.475864999999999</v>
      </c>
      <c r="F13" t="s">
        <v>22</v>
      </c>
      <c r="G13">
        <v>0</v>
      </c>
      <c r="H13">
        <v>1.9219999999999999E-7</v>
      </c>
      <c r="I13">
        <v>44.424894999999999</v>
      </c>
      <c r="J13" t="s">
        <v>22</v>
      </c>
      <c r="K13">
        <v>0</v>
      </c>
      <c r="L13">
        <v>1.9219999999999999E-7</v>
      </c>
      <c r="M13">
        <v>43.949541000000004</v>
      </c>
      <c r="N13" s="32" t="s">
        <v>22</v>
      </c>
      <c r="O13" s="32">
        <v>0</v>
      </c>
      <c r="P13" s="32">
        <v>1.9219999999999999E-7</v>
      </c>
      <c r="Q13" s="32">
        <v>42.900378000000003</v>
      </c>
      <c r="S13" s="63"/>
      <c r="T13" t="s">
        <v>22</v>
      </c>
      <c r="U13">
        <v>0</v>
      </c>
      <c r="V13">
        <v>4.8799999999999999E-6</v>
      </c>
      <c r="W13">
        <v>42.114347000000002</v>
      </c>
      <c r="X13" t="s">
        <v>22</v>
      </c>
      <c r="Y13">
        <v>0</v>
      </c>
      <c r="Z13">
        <v>4.8799999999999999E-6</v>
      </c>
      <c r="AA13">
        <v>41.645645000000002</v>
      </c>
      <c r="AB13" t="s">
        <v>22</v>
      </c>
      <c r="AC13">
        <v>0</v>
      </c>
      <c r="AD13">
        <v>4.8799999999999999E-6</v>
      </c>
      <c r="AE13">
        <v>41.499169000000002</v>
      </c>
      <c r="AF13" s="32" t="s">
        <v>22</v>
      </c>
      <c r="AG13" s="32">
        <v>0</v>
      </c>
      <c r="AH13" s="32">
        <v>4.8799999999999999E-6</v>
      </c>
      <c r="AI13" s="32">
        <v>41.768639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2" t="s">
        <v>129</v>
      </c>
      <c r="O23" s="72"/>
      <c r="P23" s="72"/>
      <c r="Q23" s="72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2" t="s">
        <v>129</v>
      </c>
      <c r="AG23" s="72"/>
      <c r="AH23" s="72"/>
      <c r="AI23" s="72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2" t="s">
        <v>25</v>
      </c>
      <c r="O24" s="72"/>
      <c r="P24" s="72"/>
      <c r="Q24" s="4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2" t="s">
        <v>25</v>
      </c>
      <c r="AG24" s="72"/>
      <c r="AH24" s="72"/>
      <c r="AI24" s="4" t="s">
        <v>19</v>
      </c>
    </row>
    <row r="25" spans="1:35" x14ac:dyDescent="0.25">
      <c r="A25" s="65"/>
      <c r="B25" s="5">
        <v>0</v>
      </c>
      <c r="C25" s="5"/>
      <c r="D25" s="5"/>
      <c r="E25">
        <v>11.335513000000001</v>
      </c>
      <c r="F25">
        <v>0</v>
      </c>
      <c r="G25" s="5"/>
      <c r="H25" s="5"/>
      <c r="I25">
        <v>9.4510149999999999</v>
      </c>
      <c r="J25">
        <v>0</v>
      </c>
      <c r="K25" s="5"/>
      <c r="L25" s="5"/>
      <c r="M25" s="17">
        <v>9.5569869999999995</v>
      </c>
      <c r="N25" s="10">
        <v>0</v>
      </c>
      <c r="O25" s="10"/>
      <c r="P25" s="10"/>
      <c r="Q25" s="4">
        <v>15.611943</v>
      </c>
      <c r="S25" s="65"/>
      <c r="T25" s="5">
        <v>0</v>
      </c>
      <c r="U25" s="5"/>
      <c r="V25" s="5"/>
      <c r="W25">
        <v>10.278062</v>
      </c>
      <c r="X25" s="5">
        <v>0</v>
      </c>
      <c r="Y25" s="5"/>
      <c r="Z25" s="5"/>
      <c r="AA25">
        <v>10.938015</v>
      </c>
      <c r="AB25" s="5">
        <v>0</v>
      </c>
      <c r="AC25" s="5"/>
      <c r="AD25" s="5"/>
      <c r="AE25">
        <v>9.8902619999999999</v>
      </c>
      <c r="AF25" s="10">
        <v>0</v>
      </c>
      <c r="AG25" s="10"/>
      <c r="AH25" s="10"/>
      <c r="AI25" s="4">
        <v>9.4224049999999995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1.348098</v>
      </c>
      <c r="F32" t="s">
        <v>20</v>
      </c>
      <c r="G32">
        <v>0</v>
      </c>
      <c r="H32">
        <v>2.5999999999999999E-3</v>
      </c>
      <c r="I32">
        <v>1.2784</v>
      </c>
      <c r="J32" t="s">
        <v>20</v>
      </c>
      <c r="K32">
        <v>0</v>
      </c>
      <c r="L32">
        <v>2.5999999999999999E-3</v>
      </c>
      <c r="M32">
        <v>1.2890269999999999</v>
      </c>
      <c r="N32" s="32" t="s">
        <v>20</v>
      </c>
      <c r="O32" s="32">
        <v>0</v>
      </c>
      <c r="P32" s="32">
        <v>2.5999999999999999E-3</v>
      </c>
      <c r="Q32" s="32">
        <v>1.180283</v>
      </c>
      <c r="S32" s="63"/>
      <c r="T32" t="s">
        <v>20</v>
      </c>
      <c r="U32">
        <v>0</v>
      </c>
      <c r="V32">
        <v>2.5999999999999999E-3</v>
      </c>
      <c r="W32">
        <v>1.218126</v>
      </c>
      <c r="X32" t="s">
        <v>20</v>
      </c>
      <c r="Y32">
        <v>0</v>
      </c>
      <c r="Z32">
        <v>2.5999999999999999E-3</v>
      </c>
      <c r="AA32">
        <v>1.2514380000000001</v>
      </c>
      <c r="AB32" t="s">
        <v>20</v>
      </c>
      <c r="AC32">
        <v>0</v>
      </c>
      <c r="AD32">
        <v>2.5999999999999999E-3</v>
      </c>
      <c r="AE32">
        <v>1.362746</v>
      </c>
      <c r="AF32" s="32" t="s">
        <v>20</v>
      </c>
      <c r="AG32" s="32">
        <v>0</v>
      </c>
      <c r="AH32" s="32">
        <v>2.5999999999999999E-3</v>
      </c>
      <c r="AI32" s="32">
        <v>1.4556279999999999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5.1575420000000003</v>
      </c>
      <c r="F33" t="s">
        <v>21</v>
      </c>
      <c r="G33">
        <v>0</v>
      </c>
      <c r="H33">
        <v>1.964E-4</v>
      </c>
      <c r="I33">
        <v>4.7693180000000002</v>
      </c>
      <c r="J33" t="s">
        <v>21</v>
      </c>
      <c r="K33">
        <v>0</v>
      </c>
      <c r="L33">
        <v>1.964E-4</v>
      </c>
      <c r="M33">
        <v>5.0828800000000003</v>
      </c>
      <c r="N33" s="32" t="s">
        <v>21</v>
      </c>
      <c r="O33" s="32">
        <v>0</v>
      </c>
      <c r="P33" s="32">
        <v>1.964E-4</v>
      </c>
      <c r="Q33" s="32">
        <v>4.5758910000000004</v>
      </c>
      <c r="S33" s="63"/>
      <c r="T33" t="s">
        <v>21</v>
      </c>
      <c r="U33">
        <v>0</v>
      </c>
      <c r="V33">
        <v>5.0279999999999997E-4</v>
      </c>
      <c r="W33">
        <v>4.5174159999999999</v>
      </c>
      <c r="X33" t="s">
        <v>21</v>
      </c>
      <c r="Y33">
        <v>0</v>
      </c>
      <c r="Z33">
        <v>5.0279999999999997E-4</v>
      </c>
      <c r="AA33">
        <v>4.247363</v>
      </c>
      <c r="AB33" t="s">
        <v>21</v>
      </c>
      <c r="AC33">
        <v>0</v>
      </c>
      <c r="AD33">
        <v>5.0279999999999997E-4</v>
      </c>
      <c r="AE33">
        <v>4.2382679999999997</v>
      </c>
      <c r="AF33" s="32" t="s">
        <v>21</v>
      </c>
      <c r="AG33" s="32">
        <v>0</v>
      </c>
      <c r="AH33" s="32">
        <v>5.0279999999999997E-4</v>
      </c>
      <c r="AI33" s="32">
        <v>4.0205700000000002</v>
      </c>
    </row>
    <row r="34" spans="1:35" x14ac:dyDescent="0.25">
      <c r="A34" s="63"/>
      <c r="B34" t="s">
        <v>22</v>
      </c>
      <c r="C34">
        <v>0</v>
      </c>
      <c r="D34">
        <v>3.5040000000000003E-5</v>
      </c>
      <c r="E34">
        <v>38.132117000000001</v>
      </c>
      <c r="F34" t="s">
        <v>22</v>
      </c>
      <c r="G34">
        <v>0</v>
      </c>
      <c r="H34">
        <v>3.663E-5</v>
      </c>
      <c r="I34">
        <v>37.491737999999998</v>
      </c>
      <c r="J34" t="s">
        <v>22</v>
      </c>
      <c r="K34">
        <v>0</v>
      </c>
      <c r="L34">
        <v>3.8290000000000001E-5</v>
      </c>
      <c r="M34">
        <v>38.358756999999997</v>
      </c>
      <c r="N34" s="32" t="s">
        <v>22</v>
      </c>
      <c r="O34" s="32">
        <v>0</v>
      </c>
      <c r="P34" s="32">
        <v>4.0009999999999998E-5</v>
      </c>
      <c r="Q34" s="32">
        <v>37.254942</v>
      </c>
      <c r="S34" s="63"/>
      <c r="T34" t="s">
        <v>22</v>
      </c>
      <c r="U34">
        <v>0</v>
      </c>
      <c r="V34">
        <v>1.6550000000000001E-4</v>
      </c>
      <c r="W34">
        <v>31.739305000000002</v>
      </c>
      <c r="X34" t="s">
        <v>22</v>
      </c>
      <c r="Y34">
        <v>0</v>
      </c>
      <c r="Z34">
        <v>1.7110000000000001E-4</v>
      </c>
      <c r="AA34">
        <v>31.685338999999999</v>
      </c>
      <c r="AB34" t="s">
        <v>22</v>
      </c>
      <c r="AC34">
        <v>0</v>
      </c>
      <c r="AD34">
        <v>1.7699999999999999E-4</v>
      </c>
      <c r="AE34">
        <v>32.224811000000003</v>
      </c>
      <c r="AF34" s="32" t="s">
        <v>22</v>
      </c>
      <c r="AG34" s="32">
        <v>0</v>
      </c>
      <c r="AH34" s="32">
        <v>1.8310000000000001E-4</v>
      </c>
      <c r="AI34" s="32">
        <v>31.584409999999998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10.46274</v>
      </c>
      <c r="F46" s="19">
        <v>9.9999999999999995E-8</v>
      </c>
      <c r="G46" s="5"/>
      <c r="H46" s="5"/>
      <c r="I46">
        <v>9.6251759999999997</v>
      </c>
      <c r="J46" s="5">
        <v>0</v>
      </c>
      <c r="K46" s="5"/>
      <c r="L46" s="5"/>
      <c r="M46">
        <v>9.4054300000000008</v>
      </c>
      <c r="N46" s="33">
        <v>0</v>
      </c>
      <c r="O46" s="33"/>
      <c r="P46" s="33"/>
      <c r="Q46" s="32">
        <v>9.4271969999999996</v>
      </c>
      <c r="S46" s="65"/>
      <c r="T46" s="19">
        <v>1.9999999999999999E-6</v>
      </c>
      <c r="U46" s="5"/>
      <c r="V46" s="5"/>
      <c r="W46">
        <v>9.5712390000000003</v>
      </c>
      <c r="X46" s="19">
        <v>3.7000000000000002E-6</v>
      </c>
      <c r="Y46" s="5"/>
      <c r="Z46" s="5"/>
      <c r="AA46">
        <v>9.4160029999999999</v>
      </c>
      <c r="AB46" s="19">
        <v>2.5000000000000002E-6</v>
      </c>
      <c r="AC46" s="5"/>
      <c r="AD46" s="5"/>
      <c r="AE46">
        <v>9.4888159999999999</v>
      </c>
      <c r="AF46" s="35">
        <v>2.0999999999999998E-6</v>
      </c>
      <c r="AG46" s="33"/>
      <c r="AH46" s="33"/>
      <c r="AI46" s="32">
        <v>9.0610210000000002</v>
      </c>
    </row>
    <row r="47" spans="1:35" x14ac:dyDescent="0.25">
      <c r="N47" s="4"/>
      <c r="O47" s="4"/>
      <c r="P47" s="4"/>
      <c r="Q47" s="4"/>
      <c r="AF47" s="4"/>
      <c r="AG47" s="4"/>
      <c r="AH47" s="4"/>
      <c r="AI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2.220888</v>
      </c>
      <c r="F52" t="s">
        <v>20</v>
      </c>
      <c r="G52">
        <v>0</v>
      </c>
      <c r="H52">
        <v>2.5999999999999999E-3</v>
      </c>
      <c r="I52">
        <v>1.2752019999999999</v>
      </c>
      <c r="J52" t="s">
        <v>20</v>
      </c>
      <c r="K52">
        <v>0</v>
      </c>
      <c r="L52">
        <v>2.5999999999999999E-3</v>
      </c>
      <c r="M52">
        <v>1.3053440000000001</v>
      </c>
      <c r="N52" s="32" t="s">
        <v>20</v>
      </c>
      <c r="O52" s="32">
        <v>0</v>
      </c>
      <c r="P52" s="32">
        <v>2.5999999999999999E-3</v>
      </c>
      <c r="Q52" s="32">
        <v>1.216405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3.6127039999999999</v>
      </c>
      <c r="F53" t="s">
        <v>21</v>
      </c>
      <c r="G53">
        <v>0</v>
      </c>
      <c r="H53">
        <v>1.2999999999999999E-3</v>
      </c>
      <c r="I53">
        <v>3.6012529999999998</v>
      </c>
      <c r="J53" t="s">
        <v>21</v>
      </c>
      <c r="K53">
        <v>0</v>
      </c>
      <c r="L53">
        <v>1.2999999999999999E-3</v>
      </c>
      <c r="M53">
        <v>3.6020089999999998</v>
      </c>
      <c r="N53" s="32" t="s">
        <v>21</v>
      </c>
      <c r="O53" s="32">
        <v>0</v>
      </c>
      <c r="P53" s="32">
        <v>1.2999999999999999E-3</v>
      </c>
      <c r="Q53" s="32">
        <v>3.1656029999999999</v>
      </c>
    </row>
    <row r="54" spans="1:17" x14ac:dyDescent="0.25">
      <c r="A54" s="63"/>
      <c r="B54" t="s">
        <v>22</v>
      </c>
      <c r="C54">
        <v>0</v>
      </c>
      <c r="D54">
        <v>7.5440000000000001E-4</v>
      </c>
      <c r="E54">
        <v>23.360482000000001</v>
      </c>
      <c r="F54" t="s">
        <v>22</v>
      </c>
      <c r="G54">
        <v>0</v>
      </c>
      <c r="H54">
        <v>7.7269999999999997E-4</v>
      </c>
      <c r="I54">
        <v>23.846318</v>
      </c>
      <c r="J54" t="s">
        <v>22</v>
      </c>
      <c r="K54">
        <v>0</v>
      </c>
      <c r="L54">
        <v>7.917E-4</v>
      </c>
      <c r="M54">
        <v>23.03998</v>
      </c>
      <c r="N54" s="32" t="s">
        <v>22</v>
      </c>
      <c r="O54" s="32">
        <v>0</v>
      </c>
      <c r="P54" s="32">
        <v>8.1110000000000004E-4</v>
      </c>
      <c r="Q54" s="32">
        <v>23.266048000000001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1.495E-4</v>
      </c>
      <c r="C66" s="5"/>
      <c r="D66" s="5"/>
      <c r="E66">
        <v>10.452742000000001</v>
      </c>
      <c r="F66" s="19"/>
      <c r="G66" s="19">
        <v>1.5090000000000001E-4</v>
      </c>
      <c r="H66" s="5"/>
      <c r="I66">
        <v>9.2649270000000001</v>
      </c>
      <c r="J66" s="19">
        <v>1.5779999999999999E-4</v>
      </c>
      <c r="K66" s="5"/>
      <c r="L66" s="5"/>
      <c r="M66">
        <v>9.3870360000000002</v>
      </c>
      <c r="N66" s="35">
        <v>1.5970000000000001E-4</v>
      </c>
      <c r="O66" s="33"/>
      <c r="P66" s="33"/>
      <c r="Q66" s="32">
        <v>9.9572470000000006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2.4371010000000002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20.786528000000001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10.893036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87.900759999999991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3.7005670000000004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30.343514999999996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16.203848999999998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131.850301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4.9289459999999998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45.955458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21.218484999999998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174.75067899999999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2.6585190000000001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21.216076999999999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10.53567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83.759992000000011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3.9333340000000003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31.106338999999998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15.947821000000001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125.25916100000001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5.0078149999999999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40.528743999999996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20.769708000000001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167.02780000000001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2.6264979999999998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5.0000000000000001E-9</v>
      </c>
      <c r="M151">
        <f>I46+E46</f>
        <v>20.087916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1E-8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9.9268600000000013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3.5119500000000001E-5</v>
      </c>
      <c r="H153">
        <f t="shared" si="110"/>
        <v>75.623854999999992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3.5199000000000006E-5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2E-8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2.9999999999999997E-8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3.5358000000000009E-5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3.5516999999999999E-5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3.9155249999999997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9.499999999999999E-9</v>
      </c>
      <c r="M164">
        <f>M46+I46+E46</f>
        <v>29.493345999999999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1.8000000000000002E-8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15.009740000000001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3.5199175000000005E-5</v>
      </c>
      <c r="H166">
        <f t="shared" si="128"/>
        <v>113.98261199999999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3.5358700000000004E-5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3.2000000000000002E-8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4.1999999999999999E-8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3.5678800000000001E-5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3.6000300000000002E-5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5.0958079999999999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1.35375E-8</v>
      </c>
      <c r="M177">
        <f>Q46+M46+I46+E46</f>
        <v>38.920543000000002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2.4300000000000006E-8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19.585631000000003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3.5279023749999999E-5</v>
      </c>
      <c r="H179">
        <f t="shared" si="146"/>
        <v>151.23755399999999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3.5519090000000003E-5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3.8400000000000013E-8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4.4099999999999985E-8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3.6002320000000001E-5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3.6489629999999999E-5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2.4695640000000001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2.0849999999999999E-6</v>
      </c>
      <c r="M190">
        <f>AA46+W46</f>
        <v>18.987242000000002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2.17E-6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8.7647790000000008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1.6578E-4</v>
      </c>
      <c r="H192">
        <f t="shared" si="164"/>
        <v>63.424644000000001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1.6606000000000002E-4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2.34E-6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2.5099999999999997E-6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1.6662000000000003E-4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1.6718000000000001E-4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3.8323099999999997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2.1627500000000002E-6</v>
      </c>
      <c r="M203">
        <f>AE46+AA46+W46</f>
        <v>28.476058000000002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2.311E-6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13.003046999999999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1.6606075000000003E-4</v>
      </c>
      <c r="H205">
        <f t="shared" si="182"/>
        <v>95.649455000000003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1.6662300000000002E-4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2.5640000000000004E-6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2.7590000000000002E-6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1.6775200000000002E-4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1.6888700000000002E-4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5.2879379999999996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2.2337124999999999E-6</v>
      </c>
      <c r="M216">
        <f>AI46+AE46+AA46+W46</f>
        <v>37.537078999999999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2.4267E-6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17.023617000000002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1.6634223749999999E-4</v>
      </c>
      <c r="H218">
        <f t="shared" si="199"/>
        <v>127.23386500000001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1.6718890000000001E-4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2.7015999999999997E-6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2.8468999999999998E-6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1.688952E-4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1.7061830000000001E-4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3.4960899999999997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1.4956999999999999E-4</v>
      </c>
      <c r="M229">
        <f>I66+E66</f>
        <v>19.717669000000001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1.4964000000000001E-4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7.2139569999999997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7.55315E-4</v>
      </c>
      <c r="H231">
        <f t="shared" si="217"/>
        <v>47.206800000000001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7.562300000000001E-4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1.4978000000000002E-4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1.4992E-4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7.5806000000000007E-4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7.5989000000000004E-4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4.8014340000000004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1.4965375000000001E-4</v>
      </c>
      <c r="M242">
        <f>M66+I66+E66</f>
        <v>29.104705000000003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1.4983500000000002E-4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10.815966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7.5623175000000004E-4</v>
      </c>
      <c r="H244">
        <f t="shared" si="235"/>
        <v>70.246780000000001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7.5806700000000007E-4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1.5028E-4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1.5083500000000002E-4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7.6174800000000003E-4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7.6544300000000009E-4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6.0178390000000004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1.4974993749999999E-4</v>
      </c>
      <c r="M255">
        <f>Q66+M66+I66+E66</f>
        <v>39.061952000000005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1.5007449999999999E-4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13.981569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7.5715021249999996E-4</v>
      </c>
      <c r="H257">
        <f t="shared" si="253"/>
        <v>93.512827999999999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7.5991069999999995E-4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1.5091599999999999E-4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1.519615E-4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7.6546160000000004E-4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7.7105089999999999E-4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I263"/>
  <sheetViews>
    <sheetView topLeftCell="A19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126</v>
      </c>
      <c r="C9" s="74"/>
      <c r="D9" s="74"/>
      <c r="E9" s="74"/>
      <c r="F9" s="74" t="s">
        <v>127</v>
      </c>
      <c r="G9" s="74"/>
      <c r="H9" s="74"/>
      <c r="I9" s="74"/>
      <c r="J9" s="74" t="s">
        <v>128</v>
      </c>
      <c r="K9" s="74"/>
      <c r="L9" s="74"/>
      <c r="M9" s="74"/>
      <c r="N9" s="73" t="s">
        <v>129</v>
      </c>
      <c r="O9" s="73"/>
      <c r="P9" s="73"/>
      <c r="Q9" s="73"/>
      <c r="S9" s="63" t="s">
        <v>12</v>
      </c>
      <c r="T9" s="74" t="s">
        <v>126</v>
      </c>
      <c r="U9" s="74"/>
      <c r="V9" s="74"/>
      <c r="W9" s="74"/>
      <c r="X9" s="74" t="s">
        <v>127</v>
      </c>
      <c r="Y9" s="74"/>
      <c r="Z9" s="74"/>
      <c r="AA9" s="74"/>
      <c r="AB9" s="74" t="s">
        <v>128</v>
      </c>
      <c r="AC9" s="74"/>
      <c r="AD9" s="74"/>
      <c r="AE9" s="74"/>
      <c r="AF9" s="73" t="s">
        <v>129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1.5504020000000001</v>
      </c>
      <c r="F11" s="36" t="s">
        <v>20</v>
      </c>
      <c r="G11" s="38">
        <v>0</v>
      </c>
      <c r="H11" s="38">
        <v>2.5999999999999999E-3</v>
      </c>
      <c r="I11" s="38">
        <v>1.095269</v>
      </c>
      <c r="J11" s="36" t="s">
        <v>20</v>
      </c>
      <c r="K11" s="38">
        <v>0</v>
      </c>
      <c r="L11" s="38">
        <v>2.5999999999999999E-3</v>
      </c>
      <c r="M11" s="38">
        <v>1.0587139999999999</v>
      </c>
      <c r="N11" s="32" t="s">
        <v>20</v>
      </c>
      <c r="O11" s="32">
        <v>0</v>
      </c>
      <c r="P11" s="32">
        <v>2.5999999999999999E-3</v>
      </c>
      <c r="Q11" s="32">
        <v>1.204421</v>
      </c>
      <c r="S11" s="63"/>
      <c r="T11" s="36" t="s">
        <v>20</v>
      </c>
      <c r="U11" s="38">
        <v>0</v>
      </c>
      <c r="V11" s="38">
        <v>2.5999999999999999E-3</v>
      </c>
      <c r="W11" s="38">
        <v>1.193424</v>
      </c>
      <c r="X11" s="36" t="s">
        <v>20</v>
      </c>
      <c r="Y11" s="38">
        <v>0</v>
      </c>
      <c r="Z11" s="38">
        <v>2.5999999999999999E-3</v>
      </c>
      <c r="AA11" s="38">
        <v>1.266189</v>
      </c>
      <c r="AB11" s="36" t="s">
        <v>20</v>
      </c>
      <c r="AC11" s="38">
        <v>0</v>
      </c>
      <c r="AD11" s="38">
        <v>2.5999999999999999E-3</v>
      </c>
      <c r="AE11" s="38">
        <v>1.172973</v>
      </c>
      <c r="AF11" s="32" t="s">
        <v>20</v>
      </c>
      <c r="AG11" s="32">
        <v>0</v>
      </c>
      <c r="AH11" s="32">
        <v>2.5999999999999999E-3</v>
      </c>
      <c r="AI11" s="32">
        <v>1.203136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5.7302210000000002</v>
      </c>
      <c r="F12" s="36" t="s">
        <v>21</v>
      </c>
      <c r="G12" s="38">
        <v>0</v>
      </c>
      <c r="H12" s="38">
        <v>1.579E-5</v>
      </c>
      <c r="I12" s="38">
        <v>5.9141919999999999</v>
      </c>
      <c r="J12" s="36" t="s">
        <v>21</v>
      </c>
      <c r="K12" s="38">
        <v>0</v>
      </c>
      <c r="L12" s="38">
        <v>1.579E-5</v>
      </c>
      <c r="M12" s="38">
        <v>5.7142910000000002</v>
      </c>
      <c r="N12" s="32" t="s">
        <v>21</v>
      </c>
      <c r="O12" s="32">
        <v>0</v>
      </c>
      <c r="P12" s="58">
        <v>1.579E-5</v>
      </c>
      <c r="Q12" s="32">
        <v>5.8437390000000002</v>
      </c>
      <c r="S12" s="63"/>
      <c r="T12" s="36" t="s">
        <v>21</v>
      </c>
      <c r="U12" s="38">
        <v>0</v>
      </c>
      <c r="V12" s="38">
        <v>6.4850000000000004E-5</v>
      </c>
      <c r="W12" s="38">
        <v>5.6019490000000003</v>
      </c>
      <c r="X12" s="36" t="s">
        <v>21</v>
      </c>
      <c r="Y12" s="38">
        <v>0</v>
      </c>
      <c r="Z12" s="38">
        <v>6.4850000000000004E-5</v>
      </c>
      <c r="AA12" s="38">
        <v>5.6189929999999997</v>
      </c>
      <c r="AB12" s="36" t="s">
        <v>21</v>
      </c>
      <c r="AC12" s="38">
        <v>0</v>
      </c>
      <c r="AD12" s="38">
        <v>6.4850000000000004E-5</v>
      </c>
      <c r="AE12" s="38">
        <v>5.6266189999999998</v>
      </c>
      <c r="AF12" s="32" t="s">
        <v>21</v>
      </c>
      <c r="AG12" s="32">
        <v>0</v>
      </c>
      <c r="AH12" s="32">
        <v>6.4850000000000004E-5</v>
      </c>
      <c r="AI12" s="32">
        <v>5.4764949999999999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50.013174999999997</v>
      </c>
      <c r="F13" s="36" t="s">
        <v>22</v>
      </c>
      <c r="G13" s="38">
        <v>0</v>
      </c>
      <c r="H13" s="38">
        <v>1.9219999999999999E-7</v>
      </c>
      <c r="I13" s="38">
        <v>49.902993000000002</v>
      </c>
      <c r="J13" s="36" t="s">
        <v>22</v>
      </c>
      <c r="K13" s="38">
        <v>0</v>
      </c>
      <c r="L13" s="38">
        <v>1.9219999999999999E-7</v>
      </c>
      <c r="M13" s="38">
        <v>51.752119</v>
      </c>
      <c r="N13" s="32" t="s">
        <v>22</v>
      </c>
      <c r="O13" s="32">
        <v>0</v>
      </c>
      <c r="P13" s="58">
        <v>1.9219999999999999E-7</v>
      </c>
      <c r="Q13" s="32">
        <v>52.886387999999997</v>
      </c>
      <c r="S13" s="63"/>
      <c r="T13" s="36" t="s">
        <v>22</v>
      </c>
      <c r="U13" s="38">
        <v>0</v>
      </c>
      <c r="V13" s="38">
        <v>4.8799999999999999E-6</v>
      </c>
      <c r="W13" s="38">
        <v>47.584563000000003</v>
      </c>
      <c r="X13" s="36" t="s">
        <v>22</v>
      </c>
      <c r="Y13" s="38">
        <v>0</v>
      </c>
      <c r="Z13" s="38">
        <v>4.8799999999999999E-6</v>
      </c>
      <c r="AA13" s="38">
        <v>47.445031</v>
      </c>
      <c r="AB13" s="36" t="s">
        <v>22</v>
      </c>
      <c r="AC13" s="38">
        <v>0</v>
      </c>
      <c r="AD13" s="38">
        <v>4.8799999999999999E-6</v>
      </c>
      <c r="AE13" s="38">
        <v>47.282817999999999</v>
      </c>
      <c r="AF13" s="32" t="s">
        <v>22</v>
      </c>
      <c r="AG13" s="32">
        <v>0</v>
      </c>
      <c r="AH13" s="58">
        <v>4.8799999999999999E-6</v>
      </c>
      <c r="AI13" s="32">
        <v>49.509366999999997</v>
      </c>
    </row>
    <row r="14" spans="1:35" x14ac:dyDescent="0.25">
      <c r="B14" s="36"/>
      <c r="C14" s="36"/>
      <c r="D14" s="36"/>
      <c r="E14" s="36"/>
      <c r="F14" s="36"/>
      <c r="G14" s="36" t="s">
        <v>138</v>
      </c>
      <c r="H14" s="36"/>
      <c r="I14" s="36"/>
      <c r="J14" s="36"/>
      <c r="K14" s="36"/>
      <c r="L14" s="36"/>
      <c r="M14" s="36"/>
      <c r="N14" s="4"/>
      <c r="O14" s="4"/>
      <c r="P14" s="4"/>
      <c r="Q14" s="4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"/>
      <c r="AG14" s="4"/>
      <c r="AH14" s="4"/>
      <c r="AI14" s="4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"/>
      <c r="O15" s="4"/>
      <c r="P15" s="4"/>
      <c r="Q15" s="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"/>
      <c r="AG15" s="4"/>
      <c r="AH15" s="4"/>
      <c r="AI15" s="4"/>
    </row>
    <row r="16" spans="1:35" x14ac:dyDescent="0.25">
      <c r="A16" s="64" t="s">
        <v>23</v>
      </c>
      <c r="B16" s="83" t="s">
        <v>126</v>
      </c>
      <c r="C16" s="83"/>
      <c r="D16" s="83"/>
      <c r="E16" s="83"/>
      <c r="F16" s="83" t="s">
        <v>127</v>
      </c>
      <c r="G16" s="83"/>
      <c r="H16" s="83"/>
      <c r="I16" s="83"/>
      <c r="J16" s="83" t="s">
        <v>128</v>
      </c>
      <c r="K16" s="83"/>
      <c r="L16" s="83"/>
      <c r="M16" s="83"/>
      <c r="N16" s="72" t="s">
        <v>129</v>
      </c>
      <c r="O16" s="72"/>
      <c r="P16" s="72"/>
      <c r="Q16" s="72"/>
      <c r="R16" s="4"/>
      <c r="S16" s="82" t="s">
        <v>23</v>
      </c>
      <c r="T16" s="83" t="s">
        <v>126</v>
      </c>
      <c r="U16" s="83"/>
      <c r="V16" s="83"/>
      <c r="W16" s="83"/>
      <c r="X16" s="83" t="s">
        <v>127</v>
      </c>
      <c r="Y16" s="83"/>
      <c r="Z16" s="83"/>
      <c r="AA16" s="83"/>
      <c r="AB16" s="83" t="s">
        <v>128</v>
      </c>
      <c r="AC16" s="83"/>
      <c r="AD16" s="83"/>
      <c r="AE16" s="83"/>
      <c r="AF16" s="72" t="s">
        <v>129</v>
      </c>
      <c r="AG16" s="72"/>
      <c r="AH16" s="72"/>
      <c r="AI16" s="72"/>
    </row>
    <row r="17" spans="1:35" x14ac:dyDescent="0.25">
      <c r="A17" s="64"/>
      <c r="B17" s="53"/>
      <c r="C17" s="53" t="s">
        <v>17</v>
      </c>
      <c r="D17" s="53" t="s">
        <v>18</v>
      </c>
      <c r="E17" s="53" t="s">
        <v>19</v>
      </c>
      <c r="F17" s="53"/>
      <c r="G17" s="53" t="s">
        <v>17</v>
      </c>
      <c r="H17" s="53" t="s">
        <v>18</v>
      </c>
      <c r="I17" s="53" t="s">
        <v>19</v>
      </c>
      <c r="J17" s="53"/>
      <c r="K17" s="53" t="s">
        <v>17</v>
      </c>
      <c r="L17" s="53" t="s">
        <v>18</v>
      </c>
      <c r="M17" s="53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53"/>
      <c r="U17" s="53" t="s">
        <v>17</v>
      </c>
      <c r="V17" s="53" t="s">
        <v>18</v>
      </c>
      <c r="W17" s="53" t="s">
        <v>19</v>
      </c>
      <c r="X17" s="53"/>
      <c r="Y17" s="53" t="s">
        <v>17</v>
      </c>
      <c r="Z17" s="53" t="s">
        <v>18</v>
      </c>
      <c r="AA17" s="53" t="s">
        <v>19</v>
      </c>
      <c r="AB17" s="53"/>
      <c r="AC17" s="53" t="s">
        <v>17</v>
      </c>
      <c r="AD17" s="53" t="s">
        <v>18</v>
      </c>
      <c r="AE17" s="53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53" t="s">
        <v>20</v>
      </c>
      <c r="C18" s="53">
        <v>1.2999999999999999E-3</v>
      </c>
      <c r="D18" s="53">
        <v>2.0199999999999999E-2</v>
      </c>
      <c r="E18" s="53">
        <v>30.079193</v>
      </c>
      <c r="F18" s="53" t="s">
        <v>20</v>
      </c>
      <c r="G18" s="53">
        <v>2.5999999999999999E-3</v>
      </c>
      <c r="H18" s="53">
        <v>2.1499999999999998E-2</v>
      </c>
      <c r="I18" s="53">
        <v>34.510630999999997</v>
      </c>
      <c r="J18" s="53" t="s">
        <v>20</v>
      </c>
      <c r="K18" s="53">
        <v>2.5999999999999999E-3</v>
      </c>
      <c r="L18" s="53">
        <v>2.2700000000000001E-2</v>
      </c>
      <c r="M18" s="53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53" t="s">
        <v>20</v>
      </c>
      <c r="U18" s="53">
        <v>1.2999999999999999E-3</v>
      </c>
      <c r="V18" s="53">
        <v>2.0199999999999999E-2</v>
      </c>
      <c r="W18" s="53">
        <v>28.892620000000001</v>
      </c>
      <c r="X18" s="53" t="s">
        <v>20</v>
      </c>
      <c r="Y18" s="53">
        <v>2.5999999999999999E-3</v>
      </c>
      <c r="Z18" s="53">
        <v>2.1499999999999998E-2</v>
      </c>
      <c r="AA18" s="53">
        <v>32.570383</v>
      </c>
      <c r="AB18" s="53" t="s">
        <v>20</v>
      </c>
      <c r="AC18" s="53">
        <v>2.5999999999999999E-3</v>
      </c>
      <c r="AD18" s="53">
        <v>2.2700000000000001E-2</v>
      </c>
      <c r="AE18" s="53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53" t="s">
        <v>21</v>
      </c>
      <c r="C19" s="53">
        <v>1.9699999999999999E-2</v>
      </c>
      <c r="D19" s="53">
        <v>2.0199999999999999E-2</v>
      </c>
      <c r="E19" s="53">
        <v>82.092314999999999</v>
      </c>
      <c r="F19" s="53" t="s">
        <v>21</v>
      </c>
      <c r="G19" s="53">
        <v>2.0899999999999998E-2</v>
      </c>
      <c r="H19" s="53">
        <v>2.1299999999999999E-2</v>
      </c>
      <c r="I19" s="53">
        <v>84.700119000000001</v>
      </c>
      <c r="J19" s="53" t="s">
        <v>21</v>
      </c>
      <c r="K19" s="53">
        <v>2.1999999999999999E-2</v>
      </c>
      <c r="L19" s="53">
        <v>2.2499999999999999E-2</v>
      </c>
      <c r="M19" s="53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53" t="s">
        <v>21</v>
      </c>
      <c r="U19" s="53">
        <v>1.77E-2</v>
      </c>
      <c r="V19" s="53">
        <v>1.9900000000000001E-2</v>
      </c>
      <c r="W19" s="53">
        <v>79.589035999999993</v>
      </c>
      <c r="X19" s="53" t="s">
        <v>21</v>
      </c>
      <c r="Y19" s="53">
        <v>1.8700000000000001E-2</v>
      </c>
      <c r="Z19" s="53">
        <v>2.0899999999999998E-2</v>
      </c>
      <c r="AA19" s="53">
        <v>81.277517000000003</v>
      </c>
      <c r="AB19" s="53" t="s">
        <v>21</v>
      </c>
      <c r="AC19" s="53">
        <v>1.9699999999999999E-2</v>
      </c>
      <c r="AD19" s="53">
        <v>2.2100000000000002E-2</v>
      </c>
      <c r="AE19" s="53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53" t="s">
        <v>22</v>
      </c>
      <c r="C20" s="53">
        <v>1.9699999999999999E-2</v>
      </c>
      <c r="D20" s="53">
        <v>1.9800000000000002E-2</v>
      </c>
      <c r="E20" s="53">
        <v>543.00650800000005</v>
      </c>
      <c r="F20" s="53" t="s">
        <v>22</v>
      </c>
      <c r="G20" s="53">
        <v>2.0899999999999998E-2</v>
      </c>
      <c r="H20" s="53">
        <v>2.0899999999999998E-2</v>
      </c>
      <c r="I20" s="53">
        <v>380.05642999999998</v>
      </c>
      <c r="J20" s="53" t="s">
        <v>22</v>
      </c>
      <c r="K20" s="53">
        <v>2.1999999999999999E-2</v>
      </c>
      <c r="L20" s="53">
        <v>2.2100000000000002E-2</v>
      </c>
      <c r="M20" s="53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53" t="s">
        <v>22</v>
      </c>
      <c r="U20" s="53">
        <v>1.7899999999999999E-2</v>
      </c>
      <c r="V20" s="53">
        <v>1.84E-2</v>
      </c>
      <c r="W20" s="53">
        <v>401.51507199999998</v>
      </c>
      <c r="X20" s="53" t="s">
        <v>22</v>
      </c>
      <c r="Y20" s="53">
        <v>1.89E-2</v>
      </c>
      <c r="Z20" s="53">
        <v>1.9400000000000001E-2</v>
      </c>
      <c r="AA20" s="53">
        <v>379.953823</v>
      </c>
      <c r="AB20" s="53" t="s">
        <v>22</v>
      </c>
      <c r="AC20" s="53">
        <v>1.9900000000000001E-2</v>
      </c>
      <c r="AD20" s="53">
        <v>2.0500000000000001E-2</v>
      </c>
      <c r="AE20" s="53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"/>
      <c r="O21" s="4"/>
      <c r="P21" s="4"/>
      <c r="Q21" s="4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"/>
      <c r="AG21" s="4"/>
      <c r="AH21" s="4"/>
      <c r="AI21" s="4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2"/>
      <c r="O22" s="32"/>
      <c r="P22" s="32"/>
      <c r="Q22" s="32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"/>
      <c r="AG22" s="4"/>
      <c r="AH22" s="4"/>
      <c r="AI22" s="4"/>
    </row>
    <row r="23" spans="1:35" x14ac:dyDescent="0.25">
      <c r="A23" s="65" t="s">
        <v>24</v>
      </c>
      <c r="B23" s="74" t="s">
        <v>126</v>
      </c>
      <c r="C23" s="74"/>
      <c r="D23" s="74"/>
      <c r="E23" s="74"/>
      <c r="F23" s="74" t="s">
        <v>127</v>
      </c>
      <c r="G23" s="74"/>
      <c r="H23" s="74"/>
      <c r="I23" s="74"/>
      <c r="J23" s="74" t="s">
        <v>128</v>
      </c>
      <c r="K23" s="74"/>
      <c r="L23" s="74"/>
      <c r="M23" s="74"/>
      <c r="N23" s="73" t="s">
        <v>129</v>
      </c>
      <c r="O23" s="73"/>
      <c r="P23" s="73"/>
      <c r="Q23" s="73"/>
      <c r="S23" s="65" t="s">
        <v>24</v>
      </c>
      <c r="T23" s="74" t="s">
        <v>126</v>
      </c>
      <c r="U23" s="74"/>
      <c r="V23" s="74"/>
      <c r="W23" s="74"/>
      <c r="X23" s="74" t="s">
        <v>127</v>
      </c>
      <c r="Y23" s="74"/>
      <c r="Z23" s="74"/>
      <c r="AA23" s="74"/>
      <c r="AB23" s="74" t="s">
        <v>128</v>
      </c>
      <c r="AC23" s="74"/>
      <c r="AD23" s="74"/>
      <c r="AE23" s="74"/>
      <c r="AF23" s="73" t="s">
        <v>129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12.504794</v>
      </c>
      <c r="F25" s="36">
        <v>0</v>
      </c>
      <c r="G25" s="39"/>
      <c r="H25" s="39"/>
      <c r="I25" s="38">
        <v>10.092421</v>
      </c>
      <c r="J25" s="36">
        <v>0</v>
      </c>
      <c r="K25" s="39"/>
      <c r="L25" s="39"/>
      <c r="M25" s="38">
        <v>10.049186000000001</v>
      </c>
      <c r="N25" s="33">
        <v>0</v>
      </c>
      <c r="O25" s="33"/>
      <c r="P25" s="33"/>
      <c r="Q25" s="32">
        <v>9.267512</v>
      </c>
      <c r="S25" s="65"/>
      <c r="T25" s="39">
        <v>0</v>
      </c>
      <c r="U25" s="39"/>
      <c r="V25" s="39"/>
      <c r="W25" s="38">
        <v>10.208722</v>
      </c>
      <c r="X25" s="39">
        <v>0</v>
      </c>
      <c r="Y25" s="39"/>
      <c r="Z25" s="39"/>
      <c r="AA25" s="38">
        <v>10.021545</v>
      </c>
      <c r="AB25" s="39">
        <v>0</v>
      </c>
      <c r="AC25" s="39"/>
      <c r="AD25" s="39"/>
      <c r="AE25" s="38">
        <v>9.9966390000000001</v>
      </c>
      <c r="AF25" s="33">
        <v>0</v>
      </c>
      <c r="AG25" s="33"/>
      <c r="AH25" s="33"/>
      <c r="AI25" s="32">
        <v>9.9140569999999997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"/>
      <c r="O26" s="4"/>
      <c r="P26" s="4"/>
      <c r="Q26" s="4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"/>
      <c r="AG26" s="4"/>
      <c r="AH26" s="4"/>
      <c r="AI26" s="4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11"/>
      <c r="O27" s="11"/>
      <c r="P27" s="11"/>
      <c r="Q27" s="11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"/>
      <c r="AG27" s="4"/>
      <c r="AH27" s="4"/>
      <c r="AI27" s="4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"/>
      <c r="O28" s="4"/>
      <c r="P28" s="4"/>
      <c r="Q28" s="4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126</v>
      </c>
      <c r="C30" s="74"/>
      <c r="D30" s="74"/>
      <c r="E30" s="74"/>
      <c r="F30" s="74" t="s">
        <v>127</v>
      </c>
      <c r="G30" s="74"/>
      <c r="H30" s="74"/>
      <c r="I30" s="74"/>
      <c r="J30" s="74" t="s">
        <v>128</v>
      </c>
      <c r="K30" s="74"/>
      <c r="L30" s="74"/>
      <c r="M30" s="74"/>
      <c r="N30" s="73" t="s">
        <v>129</v>
      </c>
      <c r="O30" s="73"/>
      <c r="P30" s="73"/>
      <c r="Q30" s="73"/>
      <c r="S30" s="63" t="s">
        <v>12</v>
      </c>
      <c r="T30" s="74" t="s">
        <v>126</v>
      </c>
      <c r="U30" s="74"/>
      <c r="V30" s="74"/>
      <c r="W30" s="74"/>
      <c r="X30" s="74" t="s">
        <v>127</v>
      </c>
      <c r="Y30" s="74"/>
      <c r="Z30" s="74"/>
      <c r="AA30" s="74"/>
      <c r="AB30" s="74" t="s">
        <v>128</v>
      </c>
      <c r="AC30" s="74"/>
      <c r="AD30" s="74"/>
      <c r="AE30" s="74"/>
      <c r="AF30" s="73" t="s">
        <v>129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1.1711</v>
      </c>
      <c r="F32" s="36" t="s">
        <v>20</v>
      </c>
      <c r="G32" s="38">
        <v>0</v>
      </c>
      <c r="H32" s="38">
        <v>2.5999999999999999E-3</v>
      </c>
      <c r="I32" s="38">
        <v>1.080389</v>
      </c>
      <c r="J32" s="36" t="s">
        <v>20</v>
      </c>
      <c r="K32" s="38">
        <v>0</v>
      </c>
      <c r="L32" s="38">
        <v>2.5999999999999999E-3</v>
      </c>
      <c r="M32" s="38">
        <v>1.197171</v>
      </c>
      <c r="N32" s="32" t="s">
        <v>20</v>
      </c>
      <c r="O32" s="32">
        <v>0</v>
      </c>
      <c r="P32" s="32">
        <v>2.5999999999999999E-3</v>
      </c>
      <c r="Q32" s="32">
        <v>1.2140880000000001</v>
      </c>
      <c r="S32" s="63"/>
      <c r="T32" s="36" t="s">
        <v>20</v>
      </c>
      <c r="U32" s="38">
        <v>0</v>
      </c>
      <c r="V32" s="38">
        <v>2.5999999999999999E-3</v>
      </c>
      <c r="W32" s="38">
        <v>1.096339</v>
      </c>
      <c r="X32" s="36" t="s">
        <v>20</v>
      </c>
      <c r="Y32" s="38">
        <v>0</v>
      </c>
      <c r="Z32" s="38">
        <v>2.5999999999999999E-3</v>
      </c>
      <c r="AA32" s="38">
        <v>1.0776209999999999</v>
      </c>
      <c r="AB32" s="36" t="s">
        <v>20</v>
      </c>
      <c r="AC32" s="38">
        <v>0</v>
      </c>
      <c r="AD32" s="38">
        <v>2.5999999999999999E-3</v>
      </c>
      <c r="AE32" s="38">
        <v>1.162434</v>
      </c>
      <c r="AF32" s="32" t="s">
        <v>20</v>
      </c>
      <c r="AG32" s="32">
        <v>0</v>
      </c>
      <c r="AH32" s="32">
        <v>2.5999999999999999E-3</v>
      </c>
      <c r="AI32" s="32">
        <v>1.3435630000000001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5.1688609999999997</v>
      </c>
      <c r="F33" s="36" t="s">
        <v>21</v>
      </c>
      <c r="G33" s="38">
        <v>0</v>
      </c>
      <c r="H33" s="38">
        <v>1.964E-4</v>
      </c>
      <c r="I33" s="38">
        <v>5.1531370000000001</v>
      </c>
      <c r="J33" s="36" t="s">
        <v>21</v>
      </c>
      <c r="K33" s="38">
        <v>0</v>
      </c>
      <c r="L33" s="38">
        <v>1.964E-4</v>
      </c>
      <c r="M33" s="38">
        <v>5.0919040000000004</v>
      </c>
      <c r="N33" s="32" t="s">
        <v>21</v>
      </c>
      <c r="O33" s="32">
        <v>0</v>
      </c>
      <c r="P33" s="58">
        <v>1.964E-4</v>
      </c>
      <c r="Q33" s="32">
        <v>5.3484420000000004</v>
      </c>
      <c r="S33" s="63"/>
      <c r="T33" s="36" t="s">
        <v>21</v>
      </c>
      <c r="U33" s="38">
        <v>0</v>
      </c>
      <c r="V33" s="38">
        <v>5.0279999999999997E-4</v>
      </c>
      <c r="W33" s="38">
        <v>4.5981189999999996</v>
      </c>
      <c r="X33" s="36" t="s">
        <v>21</v>
      </c>
      <c r="Y33" s="38">
        <v>0</v>
      </c>
      <c r="Z33" s="38">
        <v>5.0279999999999997E-4</v>
      </c>
      <c r="AA33" s="38">
        <v>4.5852700000000004</v>
      </c>
      <c r="AB33" s="36" t="s">
        <v>21</v>
      </c>
      <c r="AC33" s="38">
        <v>0</v>
      </c>
      <c r="AD33" s="38">
        <v>5.0279999999999997E-4</v>
      </c>
      <c r="AE33" s="38">
        <v>4.7265509999999997</v>
      </c>
      <c r="AF33" s="32" t="s">
        <v>21</v>
      </c>
      <c r="AG33" s="32">
        <v>0</v>
      </c>
      <c r="AH33" s="32">
        <v>5.0279999999999997E-4</v>
      </c>
      <c r="AI33" s="32">
        <v>4.4371600000000004</v>
      </c>
    </row>
    <row r="34" spans="1:35" x14ac:dyDescent="0.25">
      <c r="A34" s="63"/>
      <c r="B34" s="36" t="s">
        <v>22</v>
      </c>
      <c r="C34" s="38">
        <v>0</v>
      </c>
      <c r="D34" s="38">
        <v>3.4780000000000002E-5</v>
      </c>
      <c r="E34" s="38">
        <v>43.225354000000003</v>
      </c>
      <c r="F34" s="36" t="s">
        <v>22</v>
      </c>
      <c r="G34" s="38">
        <v>0</v>
      </c>
      <c r="H34" s="38">
        <v>3.6319999999999998E-5</v>
      </c>
      <c r="I34" s="38">
        <v>43.264012000000001</v>
      </c>
      <c r="J34" s="36" t="s">
        <v>22</v>
      </c>
      <c r="K34" s="38">
        <v>0</v>
      </c>
      <c r="L34" s="38">
        <v>3.7920000000000003E-5</v>
      </c>
      <c r="M34" s="38">
        <v>41.840603999999999</v>
      </c>
      <c r="N34" s="32" t="s">
        <v>22</v>
      </c>
      <c r="O34" s="32">
        <v>0</v>
      </c>
      <c r="P34" s="32">
        <v>3.9579999999999997E-5</v>
      </c>
      <c r="Q34" s="32">
        <v>42.41366</v>
      </c>
      <c r="S34" s="63"/>
      <c r="T34" s="36" t="s">
        <v>22</v>
      </c>
      <c r="U34" s="38">
        <v>0</v>
      </c>
      <c r="V34" s="38">
        <v>1.6540000000000001E-4</v>
      </c>
      <c r="W34" s="38">
        <v>37.170157000000003</v>
      </c>
      <c r="X34" s="36" t="s">
        <v>22</v>
      </c>
      <c r="Y34" s="38">
        <v>0</v>
      </c>
      <c r="Z34" s="38">
        <v>1.708E-4</v>
      </c>
      <c r="AA34" s="38">
        <v>36.748252000000001</v>
      </c>
      <c r="AB34" s="36" t="s">
        <v>22</v>
      </c>
      <c r="AC34" s="38">
        <v>0</v>
      </c>
      <c r="AD34" s="38">
        <v>1.7650000000000001E-4</v>
      </c>
      <c r="AE34" s="38">
        <v>36.622546999999997</v>
      </c>
      <c r="AF34" s="32" t="s">
        <v>22</v>
      </c>
      <c r="AG34" s="32">
        <v>0</v>
      </c>
      <c r="AH34" s="32">
        <v>1.8239999999999999E-4</v>
      </c>
      <c r="AI34" s="32">
        <v>37.229075000000002</v>
      </c>
    </row>
    <row r="35" spans="1:35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"/>
      <c r="O35" s="4"/>
      <c r="P35" s="4"/>
      <c r="Q35" s="4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"/>
      <c r="AG35" s="4"/>
      <c r="AH35" s="4"/>
      <c r="AI35" s="4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"/>
      <c r="O36" s="4"/>
      <c r="P36" s="4"/>
      <c r="Q36" s="4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"/>
      <c r="AG36" s="4"/>
      <c r="AH36" s="4"/>
      <c r="AI36" s="4"/>
    </row>
    <row r="37" spans="1:35" x14ac:dyDescent="0.25">
      <c r="A37" s="64" t="s">
        <v>23</v>
      </c>
      <c r="B37" s="83" t="s">
        <v>126</v>
      </c>
      <c r="C37" s="83"/>
      <c r="D37" s="83"/>
      <c r="E37" s="83"/>
      <c r="F37" s="83" t="s">
        <v>127</v>
      </c>
      <c r="G37" s="83"/>
      <c r="H37" s="83"/>
      <c r="I37" s="83"/>
      <c r="J37" s="83" t="s">
        <v>128</v>
      </c>
      <c r="K37" s="83"/>
      <c r="L37" s="83"/>
      <c r="M37" s="83"/>
      <c r="N37" s="72" t="s">
        <v>129</v>
      </c>
      <c r="O37" s="72"/>
      <c r="P37" s="72"/>
      <c r="Q37" s="72"/>
      <c r="R37" s="4"/>
      <c r="S37" s="82" t="s">
        <v>23</v>
      </c>
      <c r="T37" s="83" t="s">
        <v>126</v>
      </c>
      <c r="U37" s="83"/>
      <c r="V37" s="83"/>
      <c r="W37" s="83"/>
      <c r="X37" s="83" t="s">
        <v>127</v>
      </c>
      <c r="Y37" s="83"/>
      <c r="Z37" s="83"/>
      <c r="AA37" s="83"/>
      <c r="AB37" s="83" t="s">
        <v>128</v>
      </c>
      <c r="AC37" s="83"/>
      <c r="AD37" s="83"/>
      <c r="AE37" s="83"/>
      <c r="AF37" s="72" t="s">
        <v>129</v>
      </c>
      <c r="AG37" s="72"/>
      <c r="AH37" s="72"/>
      <c r="AI37" s="72"/>
    </row>
    <row r="38" spans="1:35" x14ac:dyDescent="0.25">
      <c r="A38" s="64"/>
      <c r="B38" s="53"/>
      <c r="C38" s="53" t="s">
        <v>17</v>
      </c>
      <c r="D38" s="53" t="s">
        <v>18</v>
      </c>
      <c r="E38" s="53" t="s">
        <v>19</v>
      </c>
      <c r="F38" s="53"/>
      <c r="G38" s="53" t="s">
        <v>17</v>
      </c>
      <c r="H38" s="53" t="s">
        <v>18</v>
      </c>
      <c r="I38" s="53" t="s">
        <v>19</v>
      </c>
      <c r="J38" s="53"/>
      <c r="K38" s="53" t="s">
        <v>17</v>
      </c>
      <c r="L38" s="53" t="s">
        <v>18</v>
      </c>
      <c r="M38" s="53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53"/>
      <c r="U38" s="53" t="s">
        <v>17</v>
      </c>
      <c r="V38" s="53" t="s">
        <v>18</v>
      </c>
      <c r="W38" s="53" t="s">
        <v>19</v>
      </c>
      <c r="X38" s="53"/>
      <c r="Y38" s="53" t="s">
        <v>17</v>
      </c>
      <c r="Z38" s="53" t="s">
        <v>18</v>
      </c>
      <c r="AA38" s="53" t="s">
        <v>19</v>
      </c>
      <c r="AB38" s="53"/>
      <c r="AC38" s="53" t="s">
        <v>17</v>
      </c>
      <c r="AD38" s="53" t="s">
        <v>18</v>
      </c>
      <c r="AE38" s="53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53" t="s">
        <v>20</v>
      </c>
      <c r="C39" s="53">
        <v>1.2999999999999999E-3</v>
      </c>
      <c r="D39" s="53">
        <v>2.0199999999999999E-2</v>
      </c>
      <c r="E39" s="53">
        <v>36.553438</v>
      </c>
      <c r="F39" s="53" t="s">
        <v>20</v>
      </c>
      <c r="G39" s="53">
        <v>2.5999999999999999E-3</v>
      </c>
      <c r="H39" s="53">
        <v>2.1499999999999998E-2</v>
      </c>
      <c r="I39" s="53">
        <v>28.815446000000001</v>
      </c>
      <c r="J39" s="53" t="s">
        <v>20</v>
      </c>
      <c r="K39" s="53">
        <v>2.5999999999999999E-3</v>
      </c>
      <c r="L39" s="53">
        <v>2.2700000000000001E-2</v>
      </c>
      <c r="M39" s="53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53" t="s">
        <v>20</v>
      </c>
      <c r="U39" s="53">
        <v>1.2999999999999999E-3</v>
      </c>
      <c r="V39" s="53">
        <v>2.0199999999999999E-2</v>
      </c>
      <c r="W39" s="53">
        <v>28.718575000000001</v>
      </c>
      <c r="X39" s="53" t="s">
        <v>20</v>
      </c>
      <c r="Y39" s="53">
        <v>2.5999999999999999E-3</v>
      </c>
      <c r="Z39" s="53">
        <v>2.1499999999999998E-2</v>
      </c>
      <c r="AA39" s="53">
        <v>28.701647000000001</v>
      </c>
      <c r="AB39" s="53" t="s">
        <v>20</v>
      </c>
      <c r="AC39" s="53">
        <v>2.5999999999999999E-3</v>
      </c>
      <c r="AD39" s="53">
        <v>2.2700000000000001E-2</v>
      </c>
      <c r="AE39" s="53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53" t="s">
        <v>21</v>
      </c>
      <c r="C40" s="53">
        <v>1.17E-2</v>
      </c>
      <c r="D40" s="53">
        <v>1.9099999999999999E-2</v>
      </c>
      <c r="E40" s="53">
        <v>77.832635999999994</v>
      </c>
      <c r="F40" s="53" t="s">
        <v>21</v>
      </c>
      <c r="G40" s="53">
        <v>1.23E-2</v>
      </c>
      <c r="H40" s="53">
        <v>1.9699999999999999E-2</v>
      </c>
      <c r="I40" s="53">
        <v>79.912403999999995</v>
      </c>
      <c r="J40" s="53" t="s">
        <v>21</v>
      </c>
      <c r="K40" s="53">
        <v>1.2800000000000001E-2</v>
      </c>
      <c r="L40" s="53">
        <v>2.0799999999999999E-2</v>
      </c>
      <c r="M40" s="53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53" t="s">
        <v>21</v>
      </c>
      <c r="U40" s="53">
        <v>6.1000000000000004E-3</v>
      </c>
      <c r="V40" s="53">
        <v>1.7000000000000001E-2</v>
      </c>
      <c r="W40" s="53">
        <v>82.519272999999998</v>
      </c>
      <c r="X40" s="53" t="s">
        <v>21</v>
      </c>
      <c r="Y40" s="53">
        <v>6.4999999999999997E-3</v>
      </c>
      <c r="Z40" s="53">
        <v>1.6799999999999999E-2</v>
      </c>
      <c r="AA40" s="53">
        <v>82.628365000000002</v>
      </c>
      <c r="AB40" s="53" t="s">
        <v>21</v>
      </c>
      <c r="AC40" s="53">
        <v>6.8999999999999999E-3</v>
      </c>
      <c r="AD40" s="53">
        <v>1.78E-2</v>
      </c>
      <c r="AE40" s="53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53" t="s">
        <v>22</v>
      </c>
      <c r="C41" s="53">
        <v>1.2999999999999999E-2</v>
      </c>
      <c r="D41" s="53">
        <v>1.6299999999999999E-2</v>
      </c>
      <c r="E41" s="53">
        <v>540.35019599999998</v>
      </c>
      <c r="F41" s="53" t="s">
        <v>22</v>
      </c>
      <c r="G41" s="53">
        <v>1.41E-2</v>
      </c>
      <c r="H41" s="53">
        <v>1.72E-2</v>
      </c>
      <c r="I41" s="53">
        <v>548.45995600000003</v>
      </c>
      <c r="J41" s="53" t="s">
        <v>22</v>
      </c>
      <c r="K41" s="53">
        <v>1.4800000000000001E-2</v>
      </c>
      <c r="L41" s="53">
        <v>1.8499999999999999E-2</v>
      </c>
      <c r="M41" s="53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53" t="s">
        <v>22</v>
      </c>
      <c r="U41" s="53">
        <v>7.4999999999999997E-3</v>
      </c>
      <c r="V41" s="53">
        <v>1.32E-2</v>
      </c>
      <c r="W41" s="53">
        <v>491.26918599999999</v>
      </c>
      <c r="X41" s="53" t="s">
        <v>22</v>
      </c>
      <c r="Y41" s="53">
        <v>8.3999999999999995E-3</v>
      </c>
      <c r="Z41" s="53">
        <v>1.3899999999999999E-2</v>
      </c>
      <c r="AA41" s="53">
        <v>673.61850000000004</v>
      </c>
      <c r="AB41" s="53" t="s">
        <v>22</v>
      </c>
      <c r="AC41" s="53">
        <v>8.8000000000000005E-3</v>
      </c>
      <c r="AD41" s="53">
        <v>1.47E-2</v>
      </c>
      <c r="AE41" s="53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"/>
      <c r="AG42" s="4"/>
      <c r="AH42" s="4"/>
      <c r="AI42" s="4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"/>
      <c r="AG43" s="4"/>
      <c r="AH43" s="4"/>
      <c r="AI43" s="4"/>
    </row>
    <row r="44" spans="1:35" x14ac:dyDescent="0.25">
      <c r="A44" s="65" t="s">
        <v>24</v>
      </c>
      <c r="B44" s="74" t="s">
        <v>126</v>
      </c>
      <c r="C44" s="74"/>
      <c r="D44" s="74"/>
      <c r="E44" s="74"/>
      <c r="F44" s="74" t="s">
        <v>127</v>
      </c>
      <c r="G44" s="74"/>
      <c r="H44" s="74"/>
      <c r="I44" s="74"/>
      <c r="J44" s="74" t="s">
        <v>128</v>
      </c>
      <c r="K44" s="74"/>
      <c r="L44" s="74"/>
      <c r="M44" s="74"/>
      <c r="N44" s="73" t="s">
        <v>129</v>
      </c>
      <c r="O44" s="73"/>
      <c r="P44" s="73"/>
      <c r="Q44" s="73"/>
      <c r="S44" s="65" t="s">
        <v>24</v>
      </c>
      <c r="T44" s="74" t="s">
        <v>126</v>
      </c>
      <c r="U44" s="74"/>
      <c r="V44" s="74"/>
      <c r="W44" s="74"/>
      <c r="X44" s="74" t="s">
        <v>127</v>
      </c>
      <c r="Y44" s="74"/>
      <c r="Z44" s="74"/>
      <c r="AA44" s="74"/>
      <c r="AB44" s="74" t="s">
        <v>128</v>
      </c>
      <c r="AC44" s="74"/>
      <c r="AD44" s="74"/>
      <c r="AE44" s="74"/>
      <c r="AF44" s="73" t="s">
        <v>129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0</v>
      </c>
      <c r="C46" s="39"/>
      <c r="D46" s="39"/>
      <c r="E46" s="38">
        <v>10.231097</v>
      </c>
      <c r="F46" s="39">
        <v>0</v>
      </c>
      <c r="G46" s="39"/>
      <c r="H46" s="39"/>
      <c r="I46" s="38">
        <v>10.112314</v>
      </c>
      <c r="J46" s="39">
        <v>0</v>
      </c>
      <c r="K46" s="39"/>
      <c r="L46" s="39"/>
      <c r="M46" s="38">
        <v>10.182090000000001</v>
      </c>
      <c r="N46" s="35">
        <v>9.9999999999999995E-8</v>
      </c>
      <c r="O46" s="33"/>
      <c r="P46" s="33"/>
      <c r="Q46" s="32">
        <v>10.23523</v>
      </c>
      <c r="S46" s="65"/>
      <c r="T46" s="41">
        <v>2.7999999999999999E-6</v>
      </c>
      <c r="U46" s="39"/>
      <c r="V46" s="39"/>
      <c r="W46" s="38">
        <v>10.11594</v>
      </c>
      <c r="X46" s="41">
        <v>3.9999999999999998E-6</v>
      </c>
      <c r="Y46" s="39"/>
      <c r="Z46" s="39"/>
      <c r="AA46" s="38">
        <v>10.080653</v>
      </c>
      <c r="AB46" s="41">
        <v>2.2000000000000001E-6</v>
      </c>
      <c r="AC46" s="39"/>
      <c r="AD46" s="39"/>
      <c r="AE46" s="38">
        <v>10.194277</v>
      </c>
      <c r="AF46" s="35">
        <v>3.4000000000000001E-6</v>
      </c>
      <c r="AG46" s="33"/>
      <c r="AH46" s="33"/>
      <c r="AI46" s="32">
        <v>9.3423210000000001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"/>
      <c r="O47" s="4"/>
      <c r="P47" s="4"/>
      <c r="Q47" s="4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"/>
      <c r="O48" s="4"/>
      <c r="P48" s="4"/>
      <c r="Q48" s="4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126</v>
      </c>
      <c r="C50" s="74"/>
      <c r="D50" s="74"/>
      <c r="E50" s="74"/>
      <c r="F50" s="74" t="s">
        <v>127</v>
      </c>
      <c r="G50" s="74"/>
      <c r="H50" s="74"/>
      <c r="I50" s="74"/>
      <c r="J50" s="74" t="s">
        <v>128</v>
      </c>
      <c r="K50" s="74"/>
      <c r="L50" s="74"/>
      <c r="M50" s="74"/>
      <c r="N50" s="73" t="s">
        <v>129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1.0895999999999999</v>
      </c>
      <c r="F52" s="36" t="s">
        <v>20</v>
      </c>
      <c r="G52" s="38">
        <v>0</v>
      </c>
      <c r="H52" s="38">
        <v>2.5999999999999999E-3</v>
      </c>
      <c r="I52" s="38">
        <v>1.07908</v>
      </c>
      <c r="J52" s="36" t="s">
        <v>20</v>
      </c>
      <c r="K52" s="38">
        <v>0</v>
      </c>
      <c r="L52" s="38">
        <v>2.5999999999999999E-3</v>
      </c>
      <c r="M52" s="38">
        <v>1.1617789999999999</v>
      </c>
      <c r="N52" s="32" t="s">
        <v>20</v>
      </c>
      <c r="O52" s="32">
        <v>0</v>
      </c>
      <c r="P52" s="32">
        <v>2.5999999999999999E-3</v>
      </c>
      <c r="Q52" s="32">
        <v>1.2017659999999999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3.7152080000000001</v>
      </c>
      <c r="F53" s="36" t="s">
        <v>21</v>
      </c>
      <c r="G53" s="38">
        <v>0</v>
      </c>
      <c r="H53" s="38">
        <v>1.2999999999999999E-3</v>
      </c>
      <c r="I53" s="38">
        <v>3.8308770000000001</v>
      </c>
      <c r="J53" s="36" t="s">
        <v>21</v>
      </c>
      <c r="K53" s="38">
        <v>0</v>
      </c>
      <c r="L53" s="38">
        <v>1.2999999999999999E-3</v>
      </c>
      <c r="M53" s="38">
        <v>3.7154609999999999</v>
      </c>
      <c r="N53" s="32" t="s">
        <v>21</v>
      </c>
      <c r="O53" s="32">
        <v>0</v>
      </c>
      <c r="P53" s="32">
        <v>1.2999999999999999E-3</v>
      </c>
      <c r="Q53" s="32">
        <v>3.6536010000000001</v>
      </c>
    </row>
    <row r="54" spans="1:17" x14ac:dyDescent="0.25">
      <c r="A54" s="63"/>
      <c r="B54" s="36" t="s">
        <v>22</v>
      </c>
      <c r="C54" s="38">
        <v>0</v>
      </c>
      <c r="D54" s="38">
        <v>7.5339999999999999E-4</v>
      </c>
      <c r="E54" s="38">
        <v>25.364891</v>
      </c>
      <c r="F54" s="36" t="s">
        <v>22</v>
      </c>
      <c r="G54" s="38">
        <v>0</v>
      </c>
      <c r="H54" s="38">
        <v>7.7099999999999998E-4</v>
      </c>
      <c r="I54" s="38">
        <v>25.853317000000001</v>
      </c>
      <c r="J54" s="36" t="s">
        <v>22</v>
      </c>
      <c r="K54" s="38">
        <v>0</v>
      </c>
      <c r="L54" s="38">
        <v>7.8930000000000005E-4</v>
      </c>
      <c r="M54" s="38">
        <v>25.438122</v>
      </c>
      <c r="N54" s="32" t="s">
        <v>22</v>
      </c>
      <c r="O54" s="32">
        <v>0</v>
      </c>
      <c r="P54" s="32">
        <v>8.0820000000000002E-4</v>
      </c>
      <c r="Q54" s="32">
        <v>27.335466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"/>
      <c r="O55" s="4"/>
      <c r="P55" s="4"/>
      <c r="Q55" s="4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"/>
      <c r="O56" s="4"/>
      <c r="P56" s="4"/>
      <c r="Q56" s="4"/>
    </row>
    <row r="57" spans="1:17" x14ac:dyDescent="0.25">
      <c r="A57" s="64" t="s">
        <v>23</v>
      </c>
      <c r="B57" s="83" t="s">
        <v>126</v>
      </c>
      <c r="C57" s="83"/>
      <c r="D57" s="83"/>
      <c r="E57" s="83"/>
      <c r="F57" s="83" t="s">
        <v>127</v>
      </c>
      <c r="G57" s="83"/>
      <c r="H57" s="83"/>
      <c r="I57" s="83"/>
      <c r="J57" s="83" t="s">
        <v>128</v>
      </c>
      <c r="K57" s="83"/>
      <c r="L57" s="83"/>
      <c r="M57" s="83"/>
      <c r="N57" s="72" t="s">
        <v>129</v>
      </c>
      <c r="O57" s="72"/>
      <c r="P57" s="72"/>
      <c r="Q57" s="72"/>
    </row>
    <row r="58" spans="1:17" x14ac:dyDescent="0.25">
      <c r="A58" s="64"/>
      <c r="B58" s="53"/>
      <c r="C58" s="53" t="s">
        <v>17</v>
      </c>
      <c r="D58" s="53" t="s">
        <v>18</v>
      </c>
      <c r="E58" s="53" t="s">
        <v>19</v>
      </c>
      <c r="F58" s="53"/>
      <c r="G58" s="53" t="s">
        <v>17</v>
      </c>
      <c r="H58" s="53" t="s">
        <v>18</v>
      </c>
      <c r="I58" s="53" t="s">
        <v>19</v>
      </c>
      <c r="J58" s="53"/>
      <c r="K58" s="53" t="s">
        <v>17</v>
      </c>
      <c r="L58" s="53" t="s">
        <v>18</v>
      </c>
      <c r="M58" s="53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53" t="s">
        <v>20</v>
      </c>
      <c r="C59" s="53">
        <v>1.2999999999999999E-3</v>
      </c>
      <c r="D59" s="53">
        <v>2.0199999999999999E-2</v>
      </c>
      <c r="E59" s="53">
        <v>28.641818000000001</v>
      </c>
      <c r="F59" s="53" t="s">
        <v>20</v>
      </c>
      <c r="G59" s="53">
        <v>2.5999999999999999E-3</v>
      </c>
      <c r="H59" s="53">
        <v>2.1499999999999998E-2</v>
      </c>
      <c r="I59" s="53">
        <v>28.722397000000001</v>
      </c>
      <c r="J59" s="53" t="s">
        <v>20</v>
      </c>
      <c r="K59" s="53">
        <v>2.5999999999999999E-3</v>
      </c>
      <c r="L59" s="53">
        <v>2.2700000000000001E-2</v>
      </c>
      <c r="M59" s="53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53" t="s">
        <v>21</v>
      </c>
      <c r="C60" s="53">
        <v>2.7000000000000001E-3</v>
      </c>
      <c r="D60" s="53">
        <v>1.15E-2</v>
      </c>
      <c r="E60" s="53">
        <v>77.611051000000003</v>
      </c>
      <c r="F60" s="53" t="s">
        <v>21</v>
      </c>
      <c r="G60" s="53">
        <v>3.2000000000000002E-3</v>
      </c>
      <c r="H60" s="53">
        <v>9.4000000000000004E-3</v>
      </c>
      <c r="I60" s="53">
        <v>78.046137000000002</v>
      </c>
      <c r="J60" s="53" t="s">
        <v>21</v>
      </c>
      <c r="K60" s="53">
        <v>3.8999999999999998E-3</v>
      </c>
      <c r="L60" s="53">
        <v>1.0200000000000001E-2</v>
      </c>
      <c r="M60" s="53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53" t="s">
        <v>22</v>
      </c>
      <c r="C61" s="53">
        <v>3.5999999999999999E-3</v>
      </c>
      <c r="D61" s="53">
        <v>8.2000000000000007E-3</v>
      </c>
      <c r="E61" s="53">
        <v>366.09894000000003</v>
      </c>
      <c r="F61" s="53" t="s">
        <v>22</v>
      </c>
      <c r="G61" s="53">
        <v>4.4000000000000003E-3</v>
      </c>
      <c r="H61" s="53">
        <v>8.0999999999999996E-3</v>
      </c>
      <c r="I61" s="53">
        <v>460.01891599999999</v>
      </c>
      <c r="J61" s="53" t="s">
        <v>22</v>
      </c>
      <c r="K61" s="53">
        <v>4.7000000000000002E-3</v>
      </c>
      <c r="L61" s="53">
        <v>7.7000000000000002E-3</v>
      </c>
      <c r="M61" s="53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"/>
      <c r="O62" s="4"/>
      <c r="P62" s="4"/>
      <c r="Q62" s="4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"/>
      <c r="O63" s="4"/>
      <c r="P63" s="4"/>
      <c r="Q63" s="4"/>
    </row>
    <row r="64" spans="1:17" x14ac:dyDescent="0.25">
      <c r="A64" s="65" t="s">
        <v>24</v>
      </c>
      <c r="B64" s="74" t="s">
        <v>126</v>
      </c>
      <c r="C64" s="74"/>
      <c r="D64" s="74"/>
      <c r="E64" s="74"/>
      <c r="F64" s="74" t="s">
        <v>127</v>
      </c>
      <c r="G64" s="74"/>
      <c r="H64" s="74"/>
      <c r="I64" s="74"/>
      <c r="J64" s="74" t="s">
        <v>128</v>
      </c>
      <c r="K64" s="74"/>
      <c r="L64" s="74"/>
      <c r="M64" s="74"/>
      <c r="N64" s="73" t="s">
        <v>129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1.5760000000000001E-4</v>
      </c>
      <c r="C66" s="39"/>
      <c r="D66" s="39"/>
      <c r="E66" s="38">
        <v>10.319169</v>
      </c>
      <c r="F66" s="41"/>
      <c r="G66" s="41">
        <v>1.571E-4</v>
      </c>
      <c r="H66" s="39"/>
      <c r="I66" s="38">
        <v>10.052391</v>
      </c>
      <c r="J66" s="41">
        <v>1.6029999999999999E-4</v>
      </c>
      <c r="K66" s="39"/>
      <c r="L66" s="39"/>
      <c r="M66" s="38">
        <v>10.199774</v>
      </c>
      <c r="N66" s="35">
        <v>1.593E-4</v>
      </c>
      <c r="O66" s="33"/>
      <c r="P66" s="33"/>
      <c r="Q66" s="32">
        <v>9.2725609999999996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2.6456710000000001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22.597214999999998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11.644413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99.916167999999999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3.7043850000000003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32.646400999999997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17.358703999999999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151.66828699999999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4.9088060000000002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41.913913000000008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23.202443000000002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204.554675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2.459613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20.230266999999998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11.220942000000001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95.029594000000003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3.6325859999999999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30.226906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16.847560999999999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142.31241199999999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4.8357220000000005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40.140962999999999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22.324056000000002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191.82177899999999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2.2514890000000003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20.343411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10.321998000000001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3.4856999999999995E-5</v>
      </c>
      <c r="H153">
        <f t="shared" si="110"/>
        <v>86.489366000000004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3.4934000000000008E-5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3.5088E-5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3.5241999999999999E-5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3.4486600000000003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30.525500999999998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15.413902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3.4934150000000005E-5</v>
      </c>
      <c r="H166">
        <f t="shared" si="128"/>
        <v>128.32997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3.5088600000000001E-5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3.5398400000000003E-5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3.5709400000000007E-5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4.6627480000000006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1.2500000000000002E-11</v>
      </c>
      <c r="M177">
        <f>Q46+M46+I46+E46</f>
        <v>40.760731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1.0000000000000002E-10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20.762344000000002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3.5011449999999998E-5</v>
      </c>
      <c r="H179">
        <f t="shared" si="146"/>
        <v>170.74363000000002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3.5243800000000003E-5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8.0000000000000013E-10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2.6999999999999998E-9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3.5711199999999998E-5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3.6182200000000001E-5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2.1739600000000001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2.8599999999999997E-6</v>
      </c>
      <c r="M190">
        <f>AA46+W46</f>
        <v>20.196593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2.92E-6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9.183389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1.6567E-4</v>
      </c>
      <c r="H192">
        <f t="shared" si="164"/>
        <v>73.918408999999997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1.6594E-4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3.0400000000000001E-6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3.1599999999999998E-6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1.6648000000000002E-4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1.6701999999999998E-4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3.3363939999999999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2.9125000000000001E-6</v>
      </c>
      <c r="M203">
        <f>AE46+AA46+W46</f>
        <v>30.39087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3.01E-6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13.909939999999999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1.6594075000000001E-4</v>
      </c>
      <c r="H205">
        <f t="shared" si="182"/>
        <v>110.54095600000001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1.6648300000000004E-4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3.1600000000000002E-6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3.2500000000000002E-6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1.67572E-4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1.6866700000000003E-4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4.6799569999999999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2.9582499999999996E-6</v>
      </c>
      <c r="M216">
        <f>AI46+AE46+AA46+W46</f>
        <v>39.733190999999998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3.0759999999999999E-6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18.347100000000001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1.662122375E-4</v>
      </c>
      <c r="H218">
        <f t="shared" si="199"/>
        <v>147.77003100000002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1.6702889999999998E-4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3.2079999999999996E-6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3.2320000000000001E-6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1.6867519999999998E-4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1.7033830000000002E-4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2.1686800000000002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1.5757499999999999E-4</v>
      </c>
      <c r="M229">
        <f>I66+E66</f>
        <v>20.371560000000002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1.5755000000000001E-4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7.5460849999999997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7.5427999999999997E-4</v>
      </c>
      <c r="H231">
        <f t="shared" si="217"/>
        <v>51.218208000000004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7.5515999999999995E-4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1.5750000000000001E-4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1.5745000000000001E-4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7.5692000000000012E-4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7.5867999999999986E-4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3.3304589999999998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1.5755925000000002E-4</v>
      </c>
      <c r="M242">
        <f>M66+I66+E66</f>
        <v>30.571334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1.5753700000000002E-4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11.261546000000001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7.5516175000000011E-4</v>
      </c>
      <c r="H244">
        <f t="shared" si="235"/>
        <v>76.656329999999997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7.5692700000000012E-4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1.57548E-4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1.5763300000000001E-4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7.6046799999999993E-4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7.6402300000000007E-4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4.5322249999999995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1.5755176249999999E-4</v>
      </c>
      <c r="M255">
        <f>Q66+M66+I66+E66</f>
        <v>39.843895000000003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1.5755309999999998E-4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14.915147000000001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7.5604523749999992E-4</v>
      </c>
      <c r="H257">
        <f t="shared" si="253"/>
        <v>103.99179600000001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7.5870089999999994E-4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1.576808E-4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1.5793570000000002E-4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7.6404319999999991E-4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7.6942630000000002E-4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I263"/>
  <sheetViews>
    <sheetView topLeftCell="A21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0.664062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1.3588640000000001</v>
      </c>
      <c r="F11" t="s">
        <v>20</v>
      </c>
      <c r="G11">
        <v>0</v>
      </c>
      <c r="H11">
        <v>2.5999999999999999E-3</v>
      </c>
      <c r="I11">
        <v>1.1983459999999999</v>
      </c>
      <c r="J11" t="s">
        <v>20</v>
      </c>
      <c r="K11">
        <v>0</v>
      </c>
      <c r="L11">
        <v>2.5999999999999999E-3</v>
      </c>
      <c r="M11">
        <v>1.181262</v>
      </c>
      <c r="N11" s="32" t="s">
        <v>20</v>
      </c>
      <c r="O11" s="32">
        <v>0</v>
      </c>
      <c r="P11" s="32">
        <v>2.5999999999999999E-3</v>
      </c>
      <c r="Q11" s="32">
        <v>1.3122199999999999</v>
      </c>
      <c r="S11" s="63"/>
      <c r="T11" t="s">
        <v>20</v>
      </c>
      <c r="U11">
        <v>0</v>
      </c>
      <c r="V11">
        <v>2.5999999999999999E-3</v>
      </c>
      <c r="W11">
        <v>1.327094</v>
      </c>
      <c r="X11" t="s">
        <v>20</v>
      </c>
      <c r="Y11">
        <v>0</v>
      </c>
      <c r="Z11">
        <v>2.5999999999999999E-3</v>
      </c>
      <c r="AA11">
        <v>1.1894990000000001</v>
      </c>
      <c r="AB11" t="s">
        <v>20</v>
      </c>
      <c r="AC11">
        <v>0</v>
      </c>
      <c r="AD11">
        <v>2.5999999999999999E-3</v>
      </c>
      <c r="AE11">
        <v>1.3701669999999999</v>
      </c>
      <c r="AF11" s="32" t="s">
        <v>20</v>
      </c>
      <c r="AG11" s="32">
        <v>0</v>
      </c>
      <c r="AH11" s="32">
        <v>2.5999999999999999E-3</v>
      </c>
      <c r="AI11" s="32">
        <v>1.2275659999999999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7.2512030000000003</v>
      </c>
      <c r="F12" t="s">
        <v>21</v>
      </c>
      <c r="G12">
        <v>0</v>
      </c>
      <c r="H12">
        <v>1.579E-5</v>
      </c>
      <c r="I12">
        <v>7.15008</v>
      </c>
      <c r="J12" t="s">
        <v>21</v>
      </c>
      <c r="K12">
        <v>0</v>
      </c>
      <c r="L12">
        <v>1.579E-5</v>
      </c>
      <c r="M12">
        <v>6.9661910000000002</v>
      </c>
      <c r="N12" s="32" t="s">
        <v>21</v>
      </c>
      <c r="O12" s="32">
        <v>0</v>
      </c>
      <c r="P12" s="32">
        <v>1.579E-5</v>
      </c>
      <c r="Q12" s="32">
        <v>6.7754440000000002</v>
      </c>
      <c r="S12" s="63"/>
      <c r="T12" t="s">
        <v>21</v>
      </c>
      <c r="U12">
        <v>0</v>
      </c>
      <c r="V12">
        <v>6.4850000000000004E-5</v>
      </c>
      <c r="W12">
        <v>6.8536890000000001</v>
      </c>
      <c r="X12" t="s">
        <v>21</v>
      </c>
      <c r="Y12">
        <v>0</v>
      </c>
      <c r="Z12">
        <v>6.4850000000000004E-5</v>
      </c>
      <c r="AA12">
        <v>6.9901010000000001</v>
      </c>
      <c r="AB12" t="s">
        <v>21</v>
      </c>
      <c r="AC12">
        <v>0</v>
      </c>
      <c r="AD12">
        <v>6.4850000000000004E-5</v>
      </c>
      <c r="AE12">
        <v>6.8544359999999998</v>
      </c>
      <c r="AF12" s="32" t="s">
        <v>21</v>
      </c>
      <c r="AG12" s="32">
        <v>0</v>
      </c>
      <c r="AH12" s="32">
        <v>6.4850000000000004E-5</v>
      </c>
      <c r="AI12" s="32">
        <v>6.2854770000000002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65.497579000000002</v>
      </c>
      <c r="F13" t="s">
        <v>22</v>
      </c>
      <c r="G13">
        <v>0</v>
      </c>
      <c r="H13">
        <v>1.9219999999999999E-7</v>
      </c>
      <c r="I13">
        <v>65.193589000000003</v>
      </c>
      <c r="J13" t="s">
        <v>22</v>
      </c>
      <c r="K13">
        <v>0</v>
      </c>
      <c r="L13">
        <v>1.9219999999999999E-7</v>
      </c>
      <c r="M13">
        <v>65.233874</v>
      </c>
      <c r="N13" s="32" t="s">
        <v>22</v>
      </c>
      <c r="O13" s="32">
        <v>0</v>
      </c>
      <c r="P13" s="32">
        <v>1.9219999999999999E-7</v>
      </c>
      <c r="Q13" s="32">
        <v>63.721674</v>
      </c>
      <c r="S13" s="63"/>
      <c r="T13" t="s">
        <v>22</v>
      </c>
      <c r="U13">
        <v>0</v>
      </c>
      <c r="V13">
        <v>4.8799999999999999E-6</v>
      </c>
      <c r="W13">
        <v>62.077567000000002</v>
      </c>
      <c r="X13" t="s">
        <v>22</v>
      </c>
      <c r="Y13">
        <v>0</v>
      </c>
      <c r="Z13">
        <v>4.8799999999999999E-6</v>
      </c>
      <c r="AA13">
        <v>62.022694000000001</v>
      </c>
      <c r="AB13" t="s">
        <v>22</v>
      </c>
      <c r="AC13">
        <v>0</v>
      </c>
      <c r="AD13">
        <v>4.8799999999999999E-6</v>
      </c>
      <c r="AE13">
        <v>62.074725000000001</v>
      </c>
      <c r="AF13" s="32" t="s">
        <v>22</v>
      </c>
      <c r="AG13" s="32">
        <v>0</v>
      </c>
      <c r="AH13" s="32">
        <v>4.8799999999999999E-6</v>
      </c>
      <c r="AI13" s="32">
        <v>60.189031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17.908919000000001</v>
      </c>
      <c r="F25">
        <v>0</v>
      </c>
      <c r="G25" s="5"/>
      <c r="H25" s="5"/>
      <c r="I25">
        <v>11.429674</v>
      </c>
      <c r="J25">
        <v>0</v>
      </c>
      <c r="K25" s="5"/>
      <c r="L25" s="5"/>
      <c r="M25" s="17">
        <v>9.9282319999999995</v>
      </c>
      <c r="N25" s="33">
        <v>0</v>
      </c>
      <c r="O25" s="33"/>
      <c r="P25" s="33"/>
      <c r="Q25" s="32">
        <v>11.919065</v>
      </c>
      <c r="S25" s="65"/>
      <c r="T25" s="5">
        <v>0</v>
      </c>
      <c r="U25" s="5"/>
      <c r="V25" s="5"/>
      <c r="W25">
        <v>9.9730810000000005</v>
      </c>
      <c r="X25" s="5">
        <v>0</v>
      </c>
      <c r="Y25" s="5"/>
      <c r="Z25" s="5"/>
      <c r="AA25">
        <v>10.523421000000001</v>
      </c>
      <c r="AB25" s="5">
        <v>0</v>
      </c>
      <c r="AC25" s="5"/>
      <c r="AD25" s="5"/>
      <c r="AE25">
        <v>9.9003359999999994</v>
      </c>
      <c r="AF25" s="33">
        <v>0</v>
      </c>
      <c r="AG25" s="33"/>
      <c r="AH25" s="33"/>
      <c r="AI25" s="32">
        <v>10.939399999999999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1.3463639999999999</v>
      </c>
      <c r="F32" t="s">
        <v>20</v>
      </c>
      <c r="G32">
        <v>0</v>
      </c>
      <c r="H32">
        <v>2.5999999999999999E-3</v>
      </c>
      <c r="I32">
        <v>1.185481</v>
      </c>
      <c r="J32" t="s">
        <v>20</v>
      </c>
      <c r="K32">
        <v>0</v>
      </c>
      <c r="L32">
        <v>2.5999999999999999E-3</v>
      </c>
      <c r="M32">
        <v>1.3789960000000001</v>
      </c>
      <c r="N32" s="32" t="s">
        <v>20</v>
      </c>
      <c r="O32" s="32">
        <v>0</v>
      </c>
      <c r="P32" s="32">
        <v>2.5999999999999999E-3</v>
      </c>
      <c r="Q32" s="32">
        <v>1.4183030000000001</v>
      </c>
      <c r="S32" s="63"/>
      <c r="T32" t="s">
        <v>20</v>
      </c>
      <c r="U32">
        <v>0</v>
      </c>
      <c r="V32">
        <v>2.5999999999999999E-3</v>
      </c>
      <c r="W32">
        <v>1.4559409999999999</v>
      </c>
      <c r="X32" t="s">
        <v>20</v>
      </c>
      <c r="Y32">
        <v>0</v>
      </c>
      <c r="Z32">
        <v>2.5999999999999999E-3</v>
      </c>
      <c r="AA32">
        <v>1.4218770000000001</v>
      </c>
      <c r="AB32" t="s">
        <v>20</v>
      </c>
      <c r="AC32">
        <v>0</v>
      </c>
      <c r="AD32">
        <v>2.5999999999999999E-3</v>
      </c>
      <c r="AE32">
        <v>1.2165330000000001</v>
      </c>
      <c r="AF32" s="32" t="s">
        <v>20</v>
      </c>
      <c r="AG32" s="32">
        <v>0</v>
      </c>
      <c r="AH32" s="32">
        <v>2.5999999999999999E-3</v>
      </c>
      <c r="AI32" s="32">
        <v>1.2483219999999999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6.3318459999999996</v>
      </c>
      <c r="F33" t="s">
        <v>21</v>
      </c>
      <c r="G33">
        <v>0</v>
      </c>
      <c r="H33">
        <v>1.964E-4</v>
      </c>
      <c r="I33">
        <v>6.5141989999999996</v>
      </c>
      <c r="J33" t="s">
        <v>21</v>
      </c>
      <c r="K33">
        <v>0</v>
      </c>
      <c r="L33">
        <v>1.964E-4</v>
      </c>
      <c r="M33">
        <v>6.3472150000000003</v>
      </c>
      <c r="N33" s="32" t="s">
        <v>21</v>
      </c>
      <c r="O33" s="32">
        <v>0</v>
      </c>
      <c r="P33" s="32">
        <v>1.964E-4</v>
      </c>
      <c r="Q33" s="32">
        <v>5.7328159999999997</v>
      </c>
      <c r="S33" s="63"/>
      <c r="T33" t="s">
        <v>21</v>
      </c>
      <c r="U33">
        <v>0</v>
      </c>
      <c r="V33">
        <v>5.0279999999999997E-4</v>
      </c>
      <c r="W33">
        <v>5.1282040000000002</v>
      </c>
      <c r="X33" t="s">
        <v>21</v>
      </c>
      <c r="Y33">
        <v>0</v>
      </c>
      <c r="Z33">
        <v>5.0279999999999997E-4</v>
      </c>
      <c r="AA33">
        <v>5.5645360000000004</v>
      </c>
      <c r="AB33" t="s">
        <v>21</v>
      </c>
      <c r="AC33">
        <v>0</v>
      </c>
      <c r="AD33">
        <v>5.0279999999999997E-4</v>
      </c>
      <c r="AE33">
        <v>5.6834920000000002</v>
      </c>
      <c r="AF33" s="32" t="s">
        <v>21</v>
      </c>
      <c r="AG33" s="32">
        <v>0</v>
      </c>
      <c r="AH33" s="32">
        <v>5.0279999999999997E-4</v>
      </c>
      <c r="AI33" s="32">
        <v>5.1291659999999997</v>
      </c>
    </row>
    <row r="34" spans="1:35" x14ac:dyDescent="0.25">
      <c r="A34" s="63"/>
      <c r="B34" t="s">
        <v>22</v>
      </c>
      <c r="C34">
        <v>0</v>
      </c>
      <c r="D34">
        <v>3.4560000000000001E-5</v>
      </c>
      <c r="E34">
        <v>55.190863999999998</v>
      </c>
      <c r="F34" t="s">
        <v>22</v>
      </c>
      <c r="G34">
        <v>0</v>
      </c>
      <c r="H34">
        <v>3.6050000000000002E-5</v>
      </c>
      <c r="I34">
        <v>55.698610000000002</v>
      </c>
      <c r="J34" t="s">
        <v>22</v>
      </c>
      <c r="K34">
        <v>0</v>
      </c>
      <c r="L34">
        <v>3.7599999999999999E-5</v>
      </c>
      <c r="M34">
        <v>55.199992999999999</v>
      </c>
      <c r="N34" s="32" t="s">
        <v>22</v>
      </c>
      <c r="O34" s="32">
        <v>0</v>
      </c>
      <c r="P34" s="32">
        <v>3.9209999999999999E-5</v>
      </c>
      <c r="Q34" s="32">
        <v>53.753112999999999</v>
      </c>
      <c r="S34" s="63"/>
      <c r="T34" t="s">
        <v>22</v>
      </c>
      <c r="U34">
        <v>0</v>
      </c>
      <c r="V34">
        <v>1.6540000000000001E-4</v>
      </c>
      <c r="W34">
        <v>46.470623000000003</v>
      </c>
      <c r="X34" t="s">
        <v>22</v>
      </c>
      <c r="Y34">
        <v>0</v>
      </c>
      <c r="Z34">
        <v>1.706E-4</v>
      </c>
      <c r="AA34">
        <v>46.200256000000003</v>
      </c>
      <c r="AB34" t="s">
        <v>22</v>
      </c>
      <c r="AC34">
        <v>0</v>
      </c>
      <c r="AD34">
        <v>1.761E-4</v>
      </c>
      <c r="AE34">
        <v>46.026449999999997</v>
      </c>
      <c r="AF34" s="32" t="s">
        <v>22</v>
      </c>
      <c r="AG34" s="32">
        <v>0</v>
      </c>
      <c r="AH34" s="32">
        <v>1.761E-4</v>
      </c>
      <c r="AI34" s="32">
        <v>45.865290000000002</v>
      </c>
    </row>
    <row r="35" spans="1:35" x14ac:dyDescent="0.25">
      <c r="C35" t="s">
        <v>138</v>
      </c>
      <c r="N35" s="4"/>
      <c r="O35" s="4"/>
      <c r="P35" s="4"/>
      <c r="Q35" s="4"/>
      <c r="AF35" s="32"/>
      <c r="AG35" s="32"/>
      <c r="AH35" s="32"/>
      <c r="AI35" s="32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32"/>
      <c r="AG43" s="32"/>
      <c r="AH43" s="32"/>
      <c r="AI43" s="32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10.227477</v>
      </c>
      <c r="F46" s="5">
        <v>0</v>
      </c>
      <c r="G46" s="5"/>
      <c r="H46" s="5"/>
      <c r="I46">
        <v>10.036210000000001</v>
      </c>
      <c r="J46" s="5">
        <v>0</v>
      </c>
      <c r="K46" s="5"/>
      <c r="L46" s="5"/>
      <c r="M46">
        <v>10.082984</v>
      </c>
      <c r="N46" s="33">
        <v>0</v>
      </c>
      <c r="O46" s="33"/>
      <c r="P46" s="33"/>
      <c r="Q46" s="32">
        <v>9.7064199999999996</v>
      </c>
      <c r="S46" s="65"/>
      <c r="T46" s="19">
        <v>1.5999999999999999E-6</v>
      </c>
      <c r="U46" s="5"/>
      <c r="V46" s="5"/>
      <c r="W46">
        <v>9.982704</v>
      </c>
      <c r="X46" s="19">
        <v>3.4999999999999999E-6</v>
      </c>
      <c r="Y46" s="5"/>
      <c r="Z46" s="5"/>
      <c r="AA46">
        <v>10.024727</v>
      </c>
      <c r="AB46" s="19">
        <v>3.0000000000000001E-6</v>
      </c>
      <c r="AC46" s="5"/>
      <c r="AD46" s="5"/>
      <c r="AE46">
        <v>10.252357999999999</v>
      </c>
      <c r="AF46" s="35">
        <v>3.7000000000000002E-6</v>
      </c>
      <c r="AG46" s="33"/>
      <c r="AH46" s="33"/>
      <c r="AI46" s="32">
        <v>9.9988220000000005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1.8231649999999999</v>
      </c>
      <c r="F52" t="s">
        <v>20</v>
      </c>
      <c r="G52">
        <v>0</v>
      </c>
      <c r="H52">
        <v>2.5999999999999999E-3</v>
      </c>
      <c r="I52">
        <v>1.323655</v>
      </c>
      <c r="J52" t="s">
        <v>20</v>
      </c>
      <c r="K52">
        <v>0</v>
      </c>
      <c r="L52">
        <v>2.5999999999999999E-3</v>
      </c>
      <c r="M52">
        <v>1.333753</v>
      </c>
      <c r="N52" s="32" t="s">
        <v>20</v>
      </c>
      <c r="O52" s="32">
        <v>0</v>
      </c>
      <c r="P52" s="32">
        <v>2.5999999999999999E-3</v>
      </c>
      <c r="Q52" s="32">
        <v>1.2226589999999999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4.6523000000000003</v>
      </c>
      <c r="F53" t="s">
        <v>21</v>
      </c>
      <c r="G53">
        <v>0</v>
      </c>
      <c r="H53">
        <v>1.2999999999999999E-3</v>
      </c>
      <c r="I53">
        <v>4.6128980000000004</v>
      </c>
      <c r="J53" t="s">
        <v>21</v>
      </c>
      <c r="K53">
        <v>0</v>
      </c>
      <c r="L53">
        <v>1.2999999999999999E-3</v>
      </c>
      <c r="M53">
        <v>4.4817879999999999</v>
      </c>
      <c r="N53" s="32" t="s">
        <v>21</v>
      </c>
      <c r="O53" s="32">
        <v>0</v>
      </c>
      <c r="P53" s="32">
        <v>1.2999999999999999E-3</v>
      </c>
      <c r="Q53" s="32">
        <v>4.0120389999999997</v>
      </c>
    </row>
    <row r="54" spans="1:17" x14ac:dyDescent="0.25">
      <c r="A54" s="63"/>
      <c r="B54" t="s">
        <v>22</v>
      </c>
      <c r="C54">
        <v>0</v>
      </c>
      <c r="D54">
        <v>7.5299999999999998E-4</v>
      </c>
      <c r="E54">
        <v>33.549565999999999</v>
      </c>
      <c r="F54" t="s">
        <v>22</v>
      </c>
      <c r="G54">
        <v>0</v>
      </c>
      <c r="H54">
        <v>7.6990000000000001E-4</v>
      </c>
      <c r="I54">
        <v>33.486891999999997</v>
      </c>
      <c r="J54" t="s">
        <v>22</v>
      </c>
      <c r="K54">
        <v>0</v>
      </c>
      <c r="L54">
        <v>7.8750000000000001E-4</v>
      </c>
      <c r="M54">
        <v>33.786408000000002</v>
      </c>
      <c r="N54" s="32" t="s">
        <v>22</v>
      </c>
      <c r="O54" s="32">
        <v>0</v>
      </c>
      <c r="P54" s="32">
        <v>8.0579999999999996E-4</v>
      </c>
      <c r="Q54" s="32">
        <v>32.041547999999999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1.5100000000000001E-4</v>
      </c>
      <c r="C66" s="5"/>
      <c r="D66" s="5"/>
      <c r="E66">
        <v>9.9933440000000004</v>
      </c>
      <c r="F66" s="19"/>
      <c r="G66" s="19">
        <v>1.561E-4</v>
      </c>
      <c r="H66" s="5"/>
      <c r="I66">
        <v>9.9281369999999995</v>
      </c>
      <c r="J66" s="19">
        <v>1.5750000000000001E-4</v>
      </c>
      <c r="K66" s="5"/>
      <c r="L66" s="5"/>
      <c r="M66">
        <v>10.453894999999999</v>
      </c>
      <c r="N66" s="35">
        <v>1.561E-4</v>
      </c>
      <c r="O66" s="33"/>
      <c r="P66" s="33"/>
      <c r="Q66" s="32">
        <v>11.00806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2.55721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29.338593000000003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14.401282999999999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130.691168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3.7384720000000002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39.266824999999997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21.367474000000001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195.92504199999999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5.0506919999999997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51.185890000000001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28.142918000000002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259.64671599999997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2.5165930000000003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20.496502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13.84379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124.100261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3.8867599999999998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30.396838000000002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20.698225999999998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186.17498599999999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5.1143260000000001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41.336238000000002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26.983702999999998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246.36401699999999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2.5318449999999997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20.263687000000001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12.846045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3.4634500000000002E-5</v>
      </c>
      <c r="H153">
        <f t="shared" si="110"/>
        <v>110.88947400000001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3.4708999999999996E-5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3.4858000000000004E-5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3.5006999999999999E-5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3.910841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30.346671000000001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19.193259999999999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3.4709150000000006E-5</v>
      </c>
      <c r="H166">
        <f t="shared" si="128"/>
        <v>166.08946700000001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3.4858600000000005E-5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3.5158400000000005E-5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3.5459400000000001E-5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5.3291439999999994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40.053090999999995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24.926075999999998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3.4783949999999994E-5</v>
      </c>
      <c r="H179">
        <f t="shared" si="146"/>
        <v>219.84258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3.5008800000000003E-5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3.5461199999999999E-5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3.5917200000000002E-5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2.877818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1.6949999999999999E-6</v>
      </c>
      <c r="M190">
        <f>AA46+W46</f>
        <v>20.007431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1.79E-6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10.692740000000001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1.6566000000000001E-4</v>
      </c>
      <c r="H192">
        <f t="shared" si="164"/>
        <v>92.670879000000014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1.6592000000000001E-4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1.9800000000000001E-6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2.1699999999999996E-6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1.6644000000000001E-4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1.6695999999999999E-4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4.0943510000000005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1.784E-6</v>
      </c>
      <c r="M203">
        <f>AE46+AA46+W46</f>
        <v>30.259788999999998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1.956E-6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16.376232000000002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1.6592075000000002E-4</v>
      </c>
      <c r="H205">
        <f t="shared" si="182"/>
        <v>138.69732900000002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1.6644300000000003E-4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2.2640000000000003E-6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2.5239999999999999E-6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1.6749199999999999E-4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1.6854700000000001E-4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5.3426730000000004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1.8674499999999998E-6</v>
      </c>
      <c r="M216">
        <f>AI46+AE46+AA46+W46</f>
        <v>40.258610999999995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2.1015999999999999E-6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21.505398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1.6618152499999999E-4</v>
      </c>
      <c r="H218">
        <f t="shared" si="199"/>
        <v>184.56261899999998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1.6696319999999999E-4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2.4808E-6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2.7591999999999998E-6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1.685096E-4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1.7000439999999999E-4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3.14682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1.5125500000000001E-4</v>
      </c>
      <c r="M229">
        <f>I66+E66</f>
        <v>19.921481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1.5151000000000002E-4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9.2651980000000016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7.5384499999999995E-4</v>
      </c>
      <c r="H231">
        <f t="shared" si="217"/>
        <v>67.036457999999996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7.5469000000000003E-4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1.5202E-4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1.5253E-4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7.5638000000000007E-4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7.5807000000000001E-4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4.4805729999999997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1.5150075000000004E-4</v>
      </c>
      <c r="M242">
        <f>M66+I66+E66</f>
        <v>30.375375999999999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1.5198300000000001E-4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13.746986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7.5469175000000008E-4</v>
      </c>
      <c r="H244">
        <f t="shared" si="235"/>
        <v>100.822866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7.5638700000000007E-4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1.5289200000000001E-4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1.5372700000000001E-4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7.5978799999999996E-4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7.6320300000000006E-4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5.7032319999999999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1.5173736249999998E-4</v>
      </c>
      <c r="M255">
        <f>Q66+M66+I66+E66</f>
        <v>41.383436000000003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1.524199E-4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17.759025000000001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7.5554024999999994E-4</v>
      </c>
      <c r="H257">
        <f t="shared" si="253"/>
        <v>132.86441400000001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7.5809099999999991E-4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1.5362319999999999E-4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1.546153E-4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7.6322399999999996E-4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7.6839900000000001E-4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263"/>
  <sheetViews>
    <sheetView topLeftCell="A22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126</v>
      </c>
      <c r="C9" s="74"/>
      <c r="D9" s="74"/>
      <c r="E9" s="74"/>
      <c r="F9" s="74" t="s">
        <v>127</v>
      </c>
      <c r="G9" s="74"/>
      <c r="H9" s="74"/>
      <c r="I9" s="74"/>
      <c r="J9" s="74" t="s">
        <v>128</v>
      </c>
      <c r="K9" s="74"/>
      <c r="L9" s="74"/>
      <c r="M9" s="74"/>
      <c r="N9" s="73" t="s">
        <v>129</v>
      </c>
      <c r="O9" s="73"/>
      <c r="P9" s="73"/>
      <c r="Q9" s="73"/>
      <c r="S9" s="63" t="s">
        <v>12</v>
      </c>
      <c r="T9" s="74" t="s">
        <v>126</v>
      </c>
      <c r="U9" s="74"/>
      <c r="V9" s="74"/>
      <c r="W9" s="74"/>
      <c r="X9" s="74" t="s">
        <v>127</v>
      </c>
      <c r="Y9" s="74"/>
      <c r="Z9" s="74"/>
      <c r="AA9" s="74"/>
      <c r="AB9" s="74" t="s">
        <v>128</v>
      </c>
      <c r="AC9" s="74"/>
      <c r="AD9" s="74"/>
      <c r="AE9" s="74"/>
      <c r="AF9" s="73" t="s">
        <v>129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1.148226</v>
      </c>
      <c r="F11" s="36" t="s">
        <v>20</v>
      </c>
      <c r="G11" s="38">
        <v>0</v>
      </c>
      <c r="H11" s="38">
        <v>2.5999999999999999E-3</v>
      </c>
      <c r="I11" s="38">
        <v>1.1352230000000001</v>
      </c>
      <c r="J11" s="36" t="s">
        <v>20</v>
      </c>
      <c r="K11" s="38">
        <v>0</v>
      </c>
      <c r="L11" s="38">
        <v>2.5999999999999999E-3</v>
      </c>
      <c r="M11" s="38">
        <v>1.2031719999999999</v>
      </c>
      <c r="N11" s="32" t="s">
        <v>20</v>
      </c>
      <c r="O11" s="32">
        <v>0</v>
      </c>
      <c r="P11" s="32">
        <v>2.5999999999999999E-3</v>
      </c>
      <c r="Q11" s="32">
        <v>1.3085340000000001</v>
      </c>
      <c r="S11" s="63"/>
      <c r="T11" s="36" t="s">
        <v>20</v>
      </c>
      <c r="U11" s="38">
        <v>0</v>
      </c>
      <c r="V11" s="38">
        <v>2.5999999999999999E-3</v>
      </c>
      <c r="W11" s="38">
        <v>1.2412099999999999</v>
      </c>
      <c r="X11" s="36" t="s">
        <v>20</v>
      </c>
      <c r="Y11" s="38">
        <v>0</v>
      </c>
      <c r="Z11" s="38">
        <v>2.5999999999999999E-3</v>
      </c>
      <c r="AA11" s="38">
        <v>1.1079699999999999</v>
      </c>
      <c r="AB11" s="36" t="s">
        <v>20</v>
      </c>
      <c r="AC11" s="38">
        <v>0</v>
      </c>
      <c r="AD11" s="38">
        <v>2.5999999999999999E-3</v>
      </c>
      <c r="AE11" s="38">
        <v>1.106862</v>
      </c>
      <c r="AF11" s="32" t="s">
        <v>20</v>
      </c>
      <c r="AG11" s="32">
        <v>0</v>
      </c>
      <c r="AH11" s="32">
        <v>5.2200000000000003E-2</v>
      </c>
      <c r="AI11" s="32">
        <v>1.289817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7.6719400000000002</v>
      </c>
      <c r="F12" s="36" t="s">
        <v>21</v>
      </c>
      <c r="G12" s="38">
        <v>0</v>
      </c>
      <c r="H12" s="38">
        <v>1.579E-5</v>
      </c>
      <c r="I12" s="38">
        <v>7.5057289999999997</v>
      </c>
      <c r="J12" s="36" t="s">
        <v>21</v>
      </c>
      <c r="K12" s="38">
        <v>0</v>
      </c>
      <c r="L12" s="38">
        <v>1.579E-5</v>
      </c>
      <c r="M12" s="38">
        <v>7.4912450000000002</v>
      </c>
      <c r="N12" s="32" t="s">
        <v>21</v>
      </c>
      <c r="O12" s="32">
        <v>0</v>
      </c>
      <c r="P12" s="32">
        <v>1.579E-5</v>
      </c>
      <c r="Q12" s="32">
        <v>7.9537509999999996</v>
      </c>
      <c r="S12" s="63"/>
      <c r="T12" s="36" t="s">
        <v>21</v>
      </c>
      <c r="U12" s="38">
        <v>0</v>
      </c>
      <c r="V12" s="38">
        <v>6.4850000000000004E-5</v>
      </c>
      <c r="W12" s="38">
        <v>7.129721</v>
      </c>
      <c r="X12" s="36" t="s">
        <v>21</v>
      </c>
      <c r="Y12" s="38">
        <v>0</v>
      </c>
      <c r="Z12" s="38">
        <v>6.4850000000000004E-5</v>
      </c>
      <c r="AA12" s="38">
        <v>7.089175</v>
      </c>
      <c r="AB12" s="36" t="s">
        <v>21</v>
      </c>
      <c r="AC12" s="38">
        <v>0</v>
      </c>
      <c r="AD12" s="38">
        <v>6.4850000000000004E-5</v>
      </c>
      <c r="AE12" s="38">
        <v>7.1931459999999996</v>
      </c>
      <c r="AF12" s="32" t="s">
        <v>21</v>
      </c>
      <c r="AG12" s="32">
        <v>0</v>
      </c>
      <c r="AH12" s="32">
        <v>6.4850000000000004E-5</v>
      </c>
      <c r="AI12" s="32">
        <v>7.6243270000000001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72.675965000000005</v>
      </c>
      <c r="F13" s="36" t="s">
        <v>22</v>
      </c>
      <c r="G13" s="38">
        <v>0</v>
      </c>
      <c r="H13" s="38">
        <v>1.9219999999999999E-7</v>
      </c>
      <c r="I13" s="38">
        <v>73.058353999999994</v>
      </c>
      <c r="J13" s="36" t="s">
        <v>22</v>
      </c>
      <c r="K13" s="38">
        <v>0</v>
      </c>
      <c r="L13" s="38">
        <v>1.9219999999999999E-7</v>
      </c>
      <c r="M13" s="38">
        <v>73.159751999999997</v>
      </c>
      <c r="N13" s="32" t="s">
        <v>22</v>
      </c>
      <c r="O13" s="32">
        <v>0</v>
      </c>
      <c r="P13" s="32">
        <v>1.9219999999999999E-7</v>
      </c>
      <c r="Q13" s="32">
        <v>76.141523000000007</v>
      </c>
      <c r="S13" s="63"/>
      <c r="T13" s="36" t="s">
        <v>22</v>
      </c>
      <c r="U13" s="38">
        <v>0</v>
      </c>
      <c r="V13" s="38">
        <v>4.8799999999999999E-6</v>
      </c>
      <c r="W13" s="38">
        <v>69.116034999999997</v>
      </c>
      <c r="X13" s="36" t="s">
        <v>22</v>
      </c>
      <c r="Y13" s="38">
        <v>0</v>
      </c>
      <c r="Z13" s="38">
        <v>4.8799999999999999E-6</v>
      </c>
      <c r="AA13" s="38">
        <v>68.927265000000006</v>
      </c>
      <c r="AB13" s="36" t="s">
        <v>22</v>
      </c>
      <c r="AC13" s="38">
        <v>0</v>
      </c>
      <c r="AD13" s="38">
        <v>4.8799999999999999E-6</v>
      </c>
      <c r="AE13" s="38">
        <v>69.399645000000007</v>
      </c>
      <c r="AF13" s="32" t="s">
        <v>22</v>
      </c>
      <c r="AG13" s="32">
        <v>0</v>
      </c>
      <c r="AH13" s="58">
        <v>4.8799999999999999E-6</v>
      </c>
      <c r="AI13" s="32">
        <v>71.886362000000005</v>
      </c>
    </row>
    <row r="14" spans="1:35" x14ac:dyDescent="0.25">
      <c r="B14" s="36"/>
      <c r="C14" s="36"/>
      <c r="D14" s="36"/>
      <c r="E14" s="36"/>
      <c r="F14" s="36"/>
      <c r="G14" s="36" t="s">
        <v>138</v>
      </c>
      <c r="H14" s="36"/>
      <c r="I14" s="36"/>
      <c r="J14" s="36"/>
      <c r="K14" s="36"/>
      <c r="L14" s="36"/>
      <c r="M14" s="36"/>
      <c r="N14" s="4"/>
      <c r="O14" s="4"/>
      <c r="P14" s="4"/>
      <c r="Q14" s="4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"/>
      <c r="AG14" s="4"/>
      <c r="AH14" s="4"/>
      <c r="AI14" s="4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"/>
      <c r="O15" s="4"/>
      <c r="P15" s="4"/>
      <c r="Q15" s="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"/>
      <c r="AG15" s="4"/>
      <c r="AH15" s="4"/>
      <c r="AI15" s="4"/>
    </row>
    <row r="16" spans="1:35" x14ac:dyDescent="0.25">
      <c r="A16" s="64" t="s">
        <v>23</v>
      </c>
      <c r="B16" s="83" t="s">
        <v>126</v>
      </c>
      <c r="C16" s="83"/>
      <c r="D16" s="83"/>
      <c r="E16" s="83"/>
      <c r="F16" s="83" t="s">
        <v>127</v>
      </c>
      <c r="G16" s="83"/>
      <c r="H16" s="83"/>
      <c r="I16" s="83"/>
      <c r="J16" s="83" t="s">
        <v>128</v>
      </c>
      <c r="K16" s="83"/>
      <c r="L16" s="83"/>
      <c r="M16" s="83"/>
      <c r="N16" s="72" t="s">
        <v>129</v>
      </c>
      <c r="O16" s="72"/>
      <c r="P16" s="72"/>
      <c r="Q16" s="72"/>
      <c r="R16" s="4"/>
      <c r="S16" s="82" t="s">
        <v>23</v>
      </c>
      <c r="T16" s="83" t="s">
        <v>126</v>
      </c>
      <c r="U16" s="83"/>
      <c r="V16" s="83"/>
      <c r="W16" s="83"/>
      <c r="X16" s="83" t="s">
        <v>127</v>
      </c>
      <c r="Y16" s="83"/>
      <c r="Z16" s="83"/>
      <c r="AA16" s="83"/>
      <c r="AB16" s="83" t="s">
        <v>128</v>
      </c>
      <c r="AC16" s="83"/>
      <c r="AD16" s="83"/>
      <c r="AE16" s="83"/>
      <c r="AF16" s="72" t="s">
        <v>129</v>
      </c>
      <c r="AG16" s="72"/>
      <c r="AH16" s="72"/>
      <c r="AI16" s="72"/>
    </row>
    <row r="17" spans="1:35" x14ac:dyDescent="0.25">
      <c r="A17" s="64"/>
      <c r="B17" s="53"/>
      <c r="C17" s="53" t="s">
        <v>17</v>
      </c>
      <c r="D17" s="53" t="s">
        <v>18</v>
      </c>
      <c r="E17" s="53" t="s">
        <v>19</v>
      </c>
      <c r="F17" s="53"/>
      <c r="G17" s="53" t="s">
        <v>17</v>
      </c>
      <c r="H17" s="53" t="s">
        <v>18</v>
      </c>
      <c r="I17" s="53" t="s">
        <v>19</v>
      </c>
      <c r="J17" s="53"/>
      <c r="K17" s="53" t="s">
        <v>17</v>
      </c>
      <c r="L17" s="53" t="s">
        <v>18</v>
      </c>
      <c r="M17" s="53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53"/>
      <c r="U17" s="53" t="s">
        <v>17</v>
      </c>
      <c r="V17" s="53" t="s">
        <v>18</v>
      </c>
      <c r="W17" s="53" t="s">
        <v>19</v>
      </c>
      <c r="X17" s="53"/>
      <c r="Y17" s="53" t="s">
        <v>17</v>
      </c>
      <c r="Z17" s="53" t="s">
        <v>18</v>
      </c>
      <c r="AA17" s="53" t="s">
        <v>19</v>
      </c>
      <c r="AB17" s="53"/>
      <c r="AC17" s="53" t="s">
        <v>17</v>
      </c>
      <c r="AD17" s="53" t="s">
        <v>18</v>
      </c>
      <c r="AE17" s="53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53" t="s">
        <v>20</v>
      </c>
      <c r="C18" s="53">
        <v>1.2999999999999999E-3</v>
      </c>
      <c r="D18" s="53">
        <v>2.0199999999999999E-2</v>
      </c>
      <c r="E18" s="53">
        <v>30.079193</v>
      </c>
      <c r="F18" s="53" t="s">
        <v>20</v>
      </c>
      <c r="G18" s="53">
        <v>2.5999999999999999E-3</v>
      </c>
      <c r="H18" s="53">
        <v>2.1499999999999998E-2</v>
      </c>
      <c r="I18" s="53">
        <v>34.510630999999997</v>
      </c>
      <c r="J18" s="53" t="s">
        <v>20</v>
      </c>
      <c r="K18" s="53">
        <v>2.5999999999999999E-3</v>
      </c>
      <c r="L18" s="53">
        <v>2.2700000000000001E-2</v>
      </c>
      <c r="M18" s="53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53" t="s">
        <v>20</v>
      </c>
      <c r="U18" s="53">
        <v>1.2999999999999999E-3</v>
      </c>
      <c r="V18" s="53">
        <v>2.0199999999999999E-2</v>
      </c>
      <c r="W18" s="53">
        <v>28.892620000000001</v>
      </c>
      <c r="X18" s="53" t="s">
        <v>20</v>
      </c>
      <c r="Y18" s="53">
        <v>2.5999999999999999E-3</v>
      </c>
      <c r="Z18" s="53">
        <v>2.1499999999999998E-2</v>
      </c>
      <c r="AA18" s="53">
        <v>32.570383</v>
      </c>
      <c r="AB18" s="53" t="s">
        <v>20</v>
      </c>
      <c r="AC18" s="53">
        <v>2.5999999999999999E-3</v>
      </c>
      <c r="AD18" s="53">
        <v>2.2700000000000001E-2</v>
      </c>
      <c r="AE18" s="53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53" t="s">
        <v>21</v>
      </c>
      <c r="C19" s="53">
        <v>1.9699999999999999E-2</v>
      </c>
      <c r="D19" s="53">
        <v>2.0199999999999999E-2</v>
      </c>
      <c r="E19" s="53">
        <v>82.092314999999999</v>
      </c>
      <c r="F19" s="53" t="s">
        <v>21</v>
      </c>
      <c r="G19" s="53">
        <v>2.0899999999999998E-2</v>
      </c>
      <c r="H19" s="53">
        <v>2.1299999999999999E-2</v>
      </c>
      <c r="I19" s="53">
        <v>84.700119000000001</v>
      </c>
      <c r="J19" s="53" t="s">
        <v>21</v>
      </c>
      <c r="K19" s="53">
        <v>2.1999999999999999E-2</v>
      </c>
      <c r="L19" s="53">
        <v>2.2499999999999999E-2</v>
      </c>
      <c r="M19" s="53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53" t="s">
        <v>21</v>
      </c>
      <c r="U19" s="53">
        <v>1.77E-2</v>
      </c>
      <c r="V19" s="53">
        <v>1.9900000000000001E-2</v>
      </c>
      <c r="W19" s="53">
        <v>79.589035999999993</v>
      </c>
      <c r="X19" s="53" t="s">
        <v>21</v>
      </c>
      <c r="Y19" s="53">
        <v>1.8700000000000001E-2</v>
      </c>
      <c r="Z19" s="53">
        <v>2.0899999999999998E-2</v>
      </c>
      <c r="AA19" s="53">
        <v>81.277517000000003</v>
      </c>
      <c r="AB19" s="53" t="s">
        <v>21</v>
      </c>
      <c r="AC19" s="53">
        <v>1.9699999999999999E-2</v>
      </c>
      <c r="AD19" s="53">
        <v>2.2100000000000002E-2</v>
      </c>
      <c r="AE19" s="53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53" t="s">
        <v>22</v>
      </c>
      <c r="C20" s="53">
        <v>1.9699999999999999E-2</v>
      </c>
      <c r="D20" s="53">
        <v>1.9800000000000002E-2</v>
      </c>
      <c r="E20" s="53">
        <v>543.00650800000005</v>
      </c>
      <c r="F20" s="53" t="s">
        <v>22</v>
      </c>
      <c r="G20" s="53">
        <v>2.0899999999999998E-2</v>
      </c>
      <c r="H20" s="53">
        <v>2.0899999999999998E-2</v>
      </c>
      <c r="I20" s="53">
        <v>380.05642999999998</v>
      </c>
      <c r="J20" s="53" t="s">
        <v>22</v>
      </c>
      <c r="K20" s="53">
        <v>2.1999999999999999E-2</v>
      </c>
      <c r="L20" s="53">
        <v>2.2100000000000002E-2</v>
      </c>
      <c r="M20" s="53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53" t="s">
        <v>22</v>
      </c>
      <c r="U20" s="53">
        <v>1.7899999999999999E-2</v>
      </c>
      <c r="V20" s="53">
        <v>1.84E-2</v>
      </c>
      <c r="W20" s="53">
        <v>401.51507199999998</v>
      </c>
      <c r="X20" s="53" t="s">
        <v>22</v>
      </c>
      <c r="Y20" s="53">
        <v>1.89E-2</v>
      </c>
      <c r="Z20" s="53">
        <v>1.9400000000000001E-2</v>
      </c>
      <c r="AA20" s="53">
        <v>379.953823</v>
      </c>
      <c r="AB20" s="53" t="s">
        <v>22</v>
      </c>
      <c r="AC20" s="53">
        <v>1.9900000000000001E-2</v>
      </c>
      <c r="AD20" s="53">
        <v>2.0500000000000001E-2</v>
      </c>
      <c r="AE20" s="53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"/>
      <c r="O21" s="4"/>
      <c r="P21" s="4"/>
      <c r="Q21" s="4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"/>
      <c r="AG21" s="4"/>
      <c r="AH21" s="4"/>
      <c r="AI21" s="4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"/>
      <c r="O22" s="4"/>
      <c r="P22" s="4"/>
      <c r="Q22" s="4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"/>
      <c r="AG22" s="4"/>
      <c r="AH22" s="4"/>
      <c r="AI22" s="4"/>
    </row>
    <row r="23" spans="1:35" x14ac:dyDescent="0.25">
      <c r="A23" s="65" t="s">
        <v>24</v>
      </c>
      <c r="B23" s="74" t="s">
        <v>126</v>
      </c>
      <c r="C23" s="74"/>
      <c r="D23" s="74"/>
      <c r="E23" s="74"/>
      <c r="F23" s="74" t="s">
        <v>127</v>
      </c>
      <c r="G23" s="74"/>
      <c r="H23" s="74"/>
      <c r="I23" s="74"/>
      <c r="J23" s="74" t="s">
        <v>128</v>
      </c>
      <c r="K23" s="74"/>
      <c r="L23" s="74"/>
      <c r="M23" s="74"/>
      <c r="N23" s="72" t="s">
        <v>129</v>
      </c>
      <c r="O23" s="72"/>
      <c r="P23" s="72"/>
      <c r="Q23" s="72"/>
      <c r="S23" s="65" t="s">
        <v>24</v>
      </c>
      <c r="T23" s="74" t="s">
        <v>126</v>
      </c>
      <c r="U23" s="74"/>
      <c r="V23" s="74"/>
      <c r="W23" s="74"/>
      <c r="X23" s="74" t="s">
        <v>127</v>
      </c>
      <c r="Y23" s="74"/>
      <c r="Z23" s="74"/>
      <c r="AA23" s="74"/>
      <c r="AB23" s="74" t="s">
        <v>128</v>
      </c>
      <c r="AC23" s="74"/>
      <c r="AD23" s="74"/>
      <c r="AE23" s="74"/>
      <c r="AF23" s="73" t="s">
        <v>129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2" t="s">
        <v>25</v>
      </c>
      <c r="O24" s="72"/>
      <c r="P24" s="72"/>
      <c r="Q24" s="4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9.5752900000000007</v>
      </c>
      <c r="F25" s="36">
        <v>0</v>
      </c>
      <c r="G25" s="39"/>
      <c r="H25" s="39"/>
      <c r="I25" s="38">
        <v>9.7744680000000006</v>
      </c>
      <c r="J25" s="36">
        <v>0</v>
      </c>
      <c r="K25" s="39"/>
      <c r="L25" s="39"/>
      <c r="M25" s="38">
        <v>14.561771</v>
      </c>
      <c r="N25" s="10">
        <v>0</v>
      </c>
      <c r="O25" s="10"/>
      <c r="P25" s="10"/>
      <c r="Q25" s="4">
        <v>11.529242</v>
      </c>
      <c r="S25" s="65"/>
      <c r="T25" s="39">
        <v>0</v>
      </c>
      <c r="U25" s="39"/>
      <c r="V25" s="39"/>
      <c r="W25" s="38">
        <v>9.7922750000000001</v>
      </c>
      <c r="X25" s="39">
        <v>0</v>
      </c>
      <c r="Y25" s="39"/>
      <c r="Z25" s="39"/>
      <c r="AA25" s="38">
        <v>9.6509509999999992</v>
      </c>
      <c r="AB25" s="39">
        <v>0</v>
      </c>
      <c r="AC25" s="39"/>
      <c r="AD25" s="39"/>
      <c r="AE25" s="38">
        <v>9.6072539999999993</v>
      </c>
      <c r="AF25" s="33">
        <v>0</v>
      </c>
      <c r="AG25" s="33"/>
      <c r="AH25" s="33"/>
      <c r="AI25" s="32">
        <v>10.15545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"/>
      <c r="O26" s="4"/>
      <c r="P26" s="4"/>
      <c r="Q26" s="4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"/>
      <c r="AG26" s="4"/>
      <c r="AH26" s="4"/>
      <c r="AI26" s="4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11"/>
      <c r="O27" s="11"/>
      <c r="P27" s="11"/>
      <c r="Q27" s="11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"/>
      <c r="AG27" s="4"/>
      <c r="AH27" s="4"/>
      <c r="AI27" s="4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"/>
      <c r="O28" s="4"/>
      <c r="P28" s="4"/>
      <c r="Q28" s="4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126</v>
      </c>
      <c r="C30" s="74"/>
      <c r="D30" s="74"/>
      <c r="E30" s="74"/>
      <c r="F30" s="74" t="s">
        <v>127</v>
      </c>
      <c r="G30" s="74"/>
      <c r="H30" s="74"/>
      <c r="I30" s="74"/>
      <c r="J30" s="74" t="s">
        <v>128</v>
      </c>
      <c r="K30" s="74"/>
      <c r="L30" s="74"/>
      <c r="M30" s="74"/>
      <c r="N30" s="73" t="s">
        <v>129</v>
      </c>
      <c r="O30" s="73"/>
      <c r="P30" s="73"/>
      <c r="Q30" s="73"/>
      <c r="S30" s="63" t="s">
        <v>12</v>
      </c>
      <c r="T30" s="74" t="s">
        <v>126</v>
      </c>
      <c r="U30" s="74"/>
      <c r="V30" s="74"/>
      <c r="W30" s="74"/>
      <c r="X30" s="74" t="s">
        <v>127</v>
      </c>
      <c r="Y30" s="74"/>
      <c r="Z30" s="74"/>
      <c r="AA30" s="74"/>
      <c r="AB30" s="74" t="s">
        <v>128</v>
      </c>
      <c r="AC30" s="74"/>
      <c r="AD30" s="74"/>
      <c r="AE30" s="74"/>
      <c r="AF30" s="73" t="s">
        <v>129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1.2356370000000001</v>
      </c>
      <c r="F32" s="36" t="s">
        <v>20</v>
      </c>
      <c r="G32" s="38">
        <v>0</v>
      </c>
      <c r="H32" s="38">
        <v>2.5999999999999999E-3</v>
      </c>
      <c r="I32" s="38">
        <v>1.2127429999999999</v>
      </c>
      <c r="J32" s="36" t="s">
        <v>20</v>
      </c>
      <c r="K32" s="38">
        <v>0</v>
      </c>
      <c r="L32" s="38">
        <v>2.5999999999999999E-3</v>
      </c>
      <c r="M32" s="38">
        <v>1.2077640000000001</v>
      </c>
      <c r="N32" s="32" t="s">
        <v>20</v>
      </c>
      <c r="O32" s="32">
        <v>0</v>
      </c>
      <c r="P32" s="32">
        <v>2.5999999999999999E-3</v>
      </c>
      <c r="Q32" s="32">
        <v>1.28067</v>
      </c>
      <c r="S32" s="63"/>
      <c r="T32" s="36" t="s">
        <v>20</v>
      </c>
      <c r="U32" s="38">
        <v>0</v>
      </c>
      <c r="V32" s="38">
        <v>2.5999999999999999E-3</v>
      </c>
      <c r="W32" s="38">
        <v>1.2628790000000001</v>
      </c>
      <c r="X32" s="36" t="s">
        <v>20</v>
      </c>
      <c r="Y32" s="38">
        <v>0</v>
      </c>
      <c r="Z32" s="38">
        <v>2.5999999999999999E-3</v>
      </c>
      <c r="AA32" s="38">
        <v>1.203354</v>
      </c>
      <c r="AB32" s="36" t="s">
        <v>20</v>
      </c>
      <c r="AC32" s="38">
        <v>0</v>
      </c>
      <c r="AD32" s="38">
        <v>2.5999999999999999E-3</v>
      </c>
      <c r="AE32" s="38">
        <v>1.2091890000000001</v>
      </c>
      <c r="AF32" s="32" t="s">
        <v>20</v>
      </c>
      <c r="AG32" s="58">
        <v>0</v>
      </c>
      <c r="AH32" s="58">
        <v>2.5999999999999999E-3</v>
      </c>
      <c r="AI32" s="32">
        <v>1.3833530000000001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6.6287479999999999</v>
      </c>
      <c r="F33" s="36" t="s">
        <v>21</v>
      </c>
      <c r="G33" s="38">
        <v>0</v>
      </c>
      <c r="H33" s="38">
        <v>1.964E-4</v>
      </c>
      <c r="I33" s="38">
        <v>6.6637180000000003</v>
      </c>
      <c r="J33" s="36" t="s">
        <v>21</v>
      </c>
      <c r="K33" s="38">
        <v>0</v>
      </c>
      <c r="L33" s="38">
        <v>1.964E-4</v>
      </c>
      <c r="M33" s="38">
        <v>6.5547639999999996</v>
      </c>
      <c r="N33" s="32" t="s">
        <v>21</v>
      </c>
      <c r="O33" s="32">
        <v>0</v>
      </c>
      <c r="P33" s="40">
        <v>1.964E-4</v>
      </c>
      <c r="Q33" s="32">
        <v>6.5626639999999998</v>
      </c>
      <c r="S33" s="63"/>
      <c r="T33" s="36" t="s">
        <v>21</v>
      </c>
      <c r="U33" s="38">
        <v>0</v>
      </c>
      <c r="V33" s="38">
        <v>5.0279999999999997E-4</v>
      </c>
      <c r="W33" s="38">
        <v>5.8764159999999999</v>
      </c>
      <c r="X33" s="36" t="s">
        <v>21</v>
      </c>
      <c r="Y33" s="38">
        <v>0</v>
      </c>
      <c r="Z33" s="38">
        <v>5.0279999999999997E-4</v>
      </c>
      <c r="AA33" s="38">
        <v>5.8130369999999996</v>
      </c>
      <c r="AB33" s="36" t="s">
        <v>21</v>
      </c>
      <c r="AC33" s="38">
        <v>0</v>
      </c>
      <c r="AD33" s="38">
        <v>5.0279999999999997E-4</v>
      </c>
      <c r="AE33" s="38">
        <v>5.744186</v>
      </c>
      <c r="AF33" s="32" t="s">
        <v>21</v>
      </c>
      <c r="AG33" s="58">
        <v>0</v>
      </c>
      <c r="AH33" s="58">
        <v>5.0279999999999997E-4</v>
      </c>
      <c r="AI33" s="32">
        <v>5.8781400000000001</v>
      </c>
    </row>
    <row r="34" spans="1:35" x14ac:dyDescent="0.25">
      <c r="A34" s="63"/>
      <c r="B34" s="36" t="s">
        <v>22</v>
      </c>
      <c r="C34" s="38">
        <v>0</v>
      </c>
      <c r="D34" s="38">
        <v>3.4379999999999999E-5</v>
      </c>
      <c r="E34" s="38">
        <v>61.513482000000003</v>
      </c>
      <c r="F34" s="36" t="s">
        <v>22</v>
      </c>
      <c r="G34" s="38">
        <v>0</v>
      </c>
      <c r="H34" s="38">
        <v>3.5830000000000001E-5</v>
      </c>
      <c r="I34" s="38">
        <v>61.411673</v>
      </c>
      <c r="J34" s="36" t="s">
        <v>22</v>
      </c>
      <c r="K34" s="38">
        <v>0</v>
      </c>
      <c r="L34" s="38">
        <v>3.7329999999999997E-5</v>
      </c>
      <c r="M34" s="38">
        <v>61.407843</v>
      </c>
      <c r="N34" s="32" t="s">
        <v>22</v>
      </c>
      <c r="O34" s="32">
        <v>0</v>
      </c>
      <c r="P34" s="32">
        <v>3.8890000000000002E-5</v>
      </c>
      <c r="Q34" s="32">
        <v>65.888450000000006</v>
      </c>
      <c r="S34" s="63"/>
      <c r="T34" s="36" t="s">
        <v>22</v>
      </c>
      <c r="U34" s="38">
        <v>0</v>
      </c>
      <c r="V34" s="38">
        <v>1.65E-4</v>
      </c>
      <c r="W34" s="38">
        <v>51.994143999999999</v>
      </c>
      <c r="X34" s="36" t="s">
        <v>22</v>
      </c>
      <c r="Y34" s="38">
        <v>0</v>
      </c>
      <c r="Z34" s="38">
        <v>1.7009999999999999E-4</v>
      </c>
      <c r="AA34" s="38">
        <v>51.744737999999998</v>
      </c>
      <c r="AB34" s="36" t="s">
        <v>22</v>
      </c>
      <c r="AC34" s="38">
        <v>0</v>
      </c>
      <c r="AD34" s="38">
        <v>1.7550000000000001E-4</v>
      </c>
      <c r="AE34" s="38">
        <v>51.850645</v>
      </c>
      <c r="AF34" s="32" t="s">
        <v>22</v>
      </c>
      <c r="AG34" s="58">
        <v>0</v>
      </c>
      <c r="AH34" s="58">
        <v>1.8100000000000001E-4</v>
      </c>
      <c r="AI34" s="32">
        <v>56.014876999999998</v>
      </c>
    </row>
    <row r="35" spans="1:35" x14ac:dyDescent="0.25">
      <c r="B35" s="36"/>
      <c r="C35" s="36" t="s">
        <v>138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"/>
      <c r="O35" s="4"/>
      <c r="P35" s="4"/>
      <c r="Q35" s="4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"/>
      <c r="AG35" s="4"/>
      <c r="AH35" s="4"/>
      <c r="AI35" s="4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"/>
      <c r="O36" s="4"/>
      <c r="P36" s="4"/>
      <c r="Q36" s="4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"/>
      <c r="AG36" s="4"/>
      <c r="AH36" s="4"/>
      <c r="AI36" s="4"/>
    </row>
    <row r="37" spans="1:35" x14ac:dyDescent="0.25">
      <c r="A37" s="64" t="s">
        <v>23</v>
      </c>
      <c r="B37" s="83" t="s">
        <v>126</v>
      </c>
      <c r="C37" s="83"/>
      <c r="D37" s="83"/>
      <c r="E37" s="83"/>
      <c r="F37" s="83" t="s">
        <v>127</v>
      </c>
      <c r="G37" s="83"/>
      <c r="H37" s="83"/>
      <c r="I37" s="83"/>
      <c r="J37" s="83" t="s">
        <v>128</v>
      </c>
      <c r="K37" s="83"/>
      <c r="L37" s="83"/>
      <c r="M37" s="83"/>
      <c r="N37" s="72" t="s">
        <v>129</v>
      </c>
      <c r="O37" s="72"/>
      <c r="P37" s="72"/>
      <c r="Q37" s="72"/>
      <c r="R37" s="4"/>
      <c r="S37" s="82" t="s">
        <v>23</v>
      </c>
      <c r="T37" s="83" t="s">
        <v>126</v>
      </c>
      <c r="U37" s="83"/>
      <c r="V37" s="83"/>
      <c r="W37" s="83"/>
      <c r="X37" s="83" t="s">
        <v>127</v>
      </c>
      <c r="Y37" s="83"/>
      <c r="Z37" s="83"/>
      <c r="AA37" s="83"/>
      <c r="AB37" s="83" t="s">
        <v>128</v>
      </c>
      <c r="AC37" s="83"/>
      <c r="AD37" s="83"/>
      <c r="AE37" s="83"/>
      <c r="AF37" s="72" t="s">
        <v>129</v>
      </c>
      <c r="AG37" s="72"/>
      <c r="AH37" s="72"/>
      <c r="AI37" s="72"/>
    </row>
    <row r="38" spans="1:35" x14ac:dyDescent="0.25">
      <c r="A38" s="64"/>
      <c r="B38" s="53"/>
      <c r="C38" s="53" t="s">
        <v>17</v>
      </c>
      <c r="D38" s="53" t="s">
        <v>18</v>
      </c>
      <c r="E38" s="53" t="s">
        <v>19</v>
      </c>
      <c r="F38" s="53"/>
      <c r="G38" s="53" t="s">
        <v>17</v>
      </c>
      <c r="H38" s="53" t="s">
        <v>18</v>
      </c>
      <c r="I38" s="53" t="s">
        <v>19</v>
      </c>
      <c r="J38" s="53"/>
      <c r="K38" s="53" t="s">
        <v>17</v>
      </c>
      <c r="L38" s="53" t="s">
        <v>18</v>
      </c>
      <c r="M38" s="53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53"/>
      <c r="U38" s="53" t="s">
        <v>17</v>
      </c>
      <c r="V38" s="53" t="s">
        <v>18</v>
      </c>
      <c r="W38" s="53" t="s">
        <v>19</v>
      </c>
      <c r="X38" s="53"/>
      <c r="Y38" s="53" t="s">
        <v>17</v>
      </c>
      <c r="Z38" s="53" t="s">
        <v>18</v>
      </c>
      <c r="AA38" s="53" t="s">
        <v>19</v>
      </c>
      <c r="AB38" s="53"/>
      <c r="AC38" s="53" t="s">
        <v>17</v>
      </c>
      <c r="AD38" s="53" t="s">
        <v>18</v>
      </c>
      <c r="AE38" s="53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53" t="s">
        <v>20</v>
      </c>
      <c r="C39" s="53">
        <v>1.2999999999999999E-3</v>
      </c>
      <c r="D39" s="53">
        <v>2.0199999999999999E-2</v>
      </c>
      <c r="E39" s="53">
        <v>36.553438</v>
      </c>
      <c r="F39" s="53" t="s">
        <v>20</v>
      </c>
      <c r="G39" s="53">
        <v>2.5999999999999999E-3</v>
      </c>
      <c r="H39" s="53">
        <v>2.1499999999999998E-2</v>
      </c>
      <c r="I39" s="53">
        <v>28.815446000000001</v>
      </c>
      <c r="J39" s="53" t="s">
        <v>20</v>
      </c>
      <c r="K39" s="53">
        <v>2.5999999999999999E-3</v>
      </c>
      <c r="L39" s="53">
        <v>2.2700000000000001E-2</v>
      </c>
      <c r="M39" s="53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53" t="s">
        <v>20</v>
      </c>
      <c r="U39" s="53">
        <v>1.2999999999999999E-3</v>
      </c>
      <c r="V39" s="53">
        <v>2.0199999999999999E-2</v>
      </c>
      <c r="W39" s="53">
        <v>28.718575000000001</v>
      </c>
      <c r="X39" s="53" t="s">
        <v>20</v>
      </c>
      <c r="Y39" s="53">
        <v>2.5999999999999999E-3</v>
      </c>
      <c r="Z39" s="53">
        <v>2.1499999999999998E-2</v>
      </c>
      <c r="AA39" s="53">
        <v>28.701647000000001</v>
      </c>
      <c r="AB39" s="53" t="s">
        <v>20</v>
      </c>
      <c r="AC39" s="53">
        <v>2.5999999999999999E-3</v>
      </c>
      <c r="AD39" s="53">
        <v>2.2700000000000001E-2</v>
      </c>
      <c r="AE39" s="53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53" t="s">
        <v>21</v>
      </c>
      <c r="C40" s="53">
        <v>1.17E-2</v>
      </c>
      <c r="D40" s="53">
        <v>1.9099999999999999E-2</v>
      </c>
      <c r="E40" s="53">
        <v>77.832635999999994</v>
      </c>
      <c r="F40" s="53" t="s">
        <v>21</v>
      </c>
      <c r="G40" s="53">
        <v>1.23E-2</v>
      </c>
      <c r="H40" s="53">
        <v>1.9699999999999999E-2</v>
      </c>
      <c r="I40" s="53">
        <v>79.912403999999995</v>
      </c>
      <c r="J40" s="53" t="s">
        <v>21</v>
      </c>
      <c r="K40" s="53">
        <v>1.2800000000000001E-2</v>
      </c>
      <c r="L40" s="53">
        <v>2.0799999999999999E-2</v>
      </c>
      <c r="M40" s="53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53" t="s">
        <v>21</v>
      </c>
      <c r="U40" s="53">
        <v>6.1000000000000004E-3</v>
      </c>
      <c r="V40" s="53">
        <v>1.7000000000000001E-2</v>
      </c>
      <c r="W40" s="53">
        <v>82.519272999999998</v>
      </c>
      <c r="X40" s="53" t="s">
        <v>21</v>
      </c>
      <c r="Y40" s="53">
        <v>6.4999999999999997E-3</v>
      </c>
      <c r="Z40" s="53">
        <v>1.6799999999999999E-2</v>
      </c>
      <c r="AA40" s="53">
        <v>82.628365000000002</v>
      </c>
      <c r="AB40" s="53" t="s">
        <v>21</v>
      </c>
      <c r="AC40" s="53">
        <v>6.8999999999999999E-3</v>
      </c>
      <c r="AD40" s="53">
        <v>1.78E-2</v>
      </c>
      <c r="AE40" s="53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53" t="s">
        <v>22</v>
      </c>
      <c r="C41" s="53">
        <v>1.2999999999999999E-2</v>
      </c>
      <c r="D41" s="53">
        <v>1.6299999999999999E-2</v>
      </c>
      <c r="E41" s="53">
        <v>540.35019599999998</v>
      </c>
      <c r="F41" s="53" t="s">
        <v>22</v>
      </c>
      <c r="G41" s="53">
        <v>1.41E-2</v>
      </c>
      <c r="H41" s="53">
        <v>1.72E-2</v>
      </c>
      <c r="I41" s="53">
        <v>548.45995600000003</v>
      </c>
      <c r="J41" s="53" t="s">
        <v>22</v>
      </c>
      <c r="K41" s="53">
        <v>1.4800000000000001E-2</v>
      </c>
      <c r="L41" s="53">
        <v>1.8499999999999999E-2</v>
      </c>
      <c r="M41" s="53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53" t="s">
        <v>22</v>
      </c>
      <c r="U41" s="53">
        <v>7.4999999999999997E-3</v>
      </c>
      <c r="V41" s="53">
        <v>1.32E-2</v>
      </c>
      <c r="W41" s="53">
        <v>491.26918599999999</v>
      </c>
      <c r="X41" s="53" t="s">
        <v>22</v>
      </c>
      <c r="Y41" s="53">
        <v>8.3999999999999995E-3</v>
      </c>
      <c r="Z41" s="53">
        <v>1.3899999999999999E-2</v>
      </c>
      <c r="AA41" s="53">
        <v>673.61850000000004</v>
      </c>
      <c r="AB41" s="53" t="s">
        <v>22</v>
      </c>
      <c r="AC41" s="53">
        <v>8.8000000000000005E-3</v>
      </c>
      <c r="AD41" s="53">
        <v>1.47E-2</v>
      </c>
      <c r="AE41" s="53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"/>
      <c r="AG42" s="4"/>
      <c r="AH42" s="4"/>
      <c r="AI42" s="4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"/>
      <c r="AG43" s="4"/>
      <c r="AH43" s="4"/>
      <c r="AI43" s="4"/>
    </row>
    <row r="44" spans="1:35" x14ac:dyDescent="0.25">
      <c r="A44" s="65" t="s">
        <v>24</v>
      </c>
      <c r="B44" s="74" t="s">
        <v>126</v>
      </c>
      <c r="C44" s="74"/>
      <c r="D44" s="74"/>
      <c r="E44" s="74"/>
      <c r="F44" s="74" t="s">
        <v>127</v>
      </c>
      <c r="G44" s="74"/>
      <c r="H44" s="74"/>
      <c r="I44" s="74"/>
      <c r="J44" s="74" t="s">
        <v>128</v>
      </c>
      <c r="K44" s="74"/>
      <c r="L44" s="74"/>
      <c r="M44" s="74"/>
      <c r="N44" s="73" t="s">
        <v>129</v>
      </c>
      <c r="O44" s="73"/>
      <c r="P44" s="73"/>
      <c r="Q44" s="73"/>
      <c r="S44" s="65" t="s">
        <v>24</v>
      </c>
      <c r="T44" s="74" t="s">
        <v>126</v>
      </c>
      <c r="U44" s="74"/>
      <c r="V44" s="74"/>
      <c r="W44" s="74"/>
      <c r="X44" s="74" t="s">
        <v>127</v>
      </c>
      <c r="Y44" s="74"/>
      <c r="Z44" s="74"/>
      <c r="AA44" s="74"/>
      <c r="AB44" s="74" t="s">
        <v>128</v>
      </c>
      <c r="AC44" s="74"/>
      <c r="AD44" s="74"/>
      <c r="AE44" s="74"/>
      <c r="AF44" s="73" t="s">
        <v>129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41">
        <v>9.9999999999999995E-8</v>
      </c>
      <c r="C46" s="39"/>
      <c r="D46" s="39"/>
      <c r="E46" s="38">
        <v>9.7090230000000002</v>
      </c>
      <c r="F46" s="39">
        <v>0</v>
      </c>
      <c r="G46" s="39"/>
      <c r="H46" s="39"/>
      <c r="I46" s="38">
        <v>9.6493680000000008</v>
      </c>
      <c r="J46" s="39">
        <v>0</v>
      </c>
      <c r="K46" s="39"/>
      <c r="L46" s="39"/>
      <c r="M46" s="38">
        <v>9.9436850000000003</v>
      </c>
      <c r="N46" s="33">
        <v>0</v>
      </c>
      <c r="O46" s="33"/>
      <c r="P46" s="33"/>
      <c r="Q46" s="32">
        <v>11.009556999999999</v>
      </c>
      <c r="S46" s="65"/>
      <c r="T46" s="41">
        <v>2.5000000000000002E-6</v>
      </c>
      <c r="U46" s="39"/>
      <c r="V46" s="39"/>
      <c r="W46" s="38">
        <v>9.5159400000000005</v>
      </c>
      <c r="X46" s="41">
        <v>2.2000000000000001E-6</v>
      </c>
      <c r="Y46" s="39"/>
      <c r="Z46" s="39"/>
      <c r="AA46" s="38">
        <v>9.6581050000000008</v>
      </c>
      <c r="AB46" s="41">
        <v>3.4999999999999999E-6</v>
      </c>
      <c r="AC46" s="39"/>
      <c r="AD46" s="39"/>
      <c r="AE46" s="38">
        <v>9.7696100000000001</v>
      </c>
      <c r="AF46" s="35">
        <v>1.9999999999999999E-6</v>
      </c>
      <c r="AG46" s="33"/>
      <c r="AH46" s="33"/>
      <c r="AI46" s="32">
        <v>10.449642000000001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"/>
      <c r="O47" s="4"/>
      <c r="P47" s="4"/>
      <c r="Q47" s="4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"/>
      <c r="O48" s="4"/>
      <c r="P48" s="4"/>
      <c r="Q48" s="4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126</v>
      </c>
      <c r="C50" s="74"/>
      <c r="D50" s="74"/>
      <c r="E50" s="74"/>
      <c r="F50" s="74" t="s">
        <v>127</v>
      </c>
      <c r="G50" s="74"/>
      <c r="H50" s="74"/>
      <c r="I50" s="74"/>
      <c r="J50" s="74" t="s">
        <v>128</v>
      </c>
      <c r="K50" s="74"/>
      <c r="L50" s="74"/>
      <c r="M50" s="74"/>
      <c r="N50" s="73" t="s">
        <v>129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1.2519940000000001</v>
      </c>
      <c r="F52" s="36" t="s">
        <v>20</v>
      </c>
      <c r="G52" s="38">
        <v>0</v>
      </c>
      <c r="H52" s="38">
        <v>2.5999999999999999E-3</v>
      </c>
      <c r="I52" s="38">
        <v>1.1318790000000001</v>
      </c>
      <c r="J52" s="36" t="s">
        <v>20</v>
      </c>
      <c r="K52" s="38">
        <v>0</v>
      </c>
      <c r="L52" s="38">
        <v>2.5999999999999999E-3</v>
      </c>
      <c r="M52" s="38">
        <v>1.207849</v>
      </c>
      <c r="N52" s="32" t="s">
        <v>20</v>
      </c>
      <c r="O52" s="58">
        <v>0</v>
      </c>
      <c r="P52" s="58">
        <v>2.5999999999999999E-3</v>
      </c>
      <c r="Q52" s="32">
        <v>1.263547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4.7058249999999999</v>
      </c>
      <c r="F53" s="36" t="s">
        <v>21</v>
      </c>
      <c r="G53" s="38">
        <v>0</v>
      </c>
      <c r="H53" s="38">
        <v>1.2999999999999999E-3</v>
      </c>
      <c r="I53" s="38">
        <v>4.7314030000000002</v>
      </c>
      <c r="J53" s="36" t="s">
        <v>21</v>
      </c>
      <c r="K53" s="38">
        <v>0</v>
      </c>
      <c r="L53" s="38">
        <v>1.2999999999999999E-3</v>
      </c>
      <c r="M53" s="38">
        <v>4.6128179999999999</v>
      </c>
      <c r="N53" s="32" t="s">
        <v>21</v>
      </c>
      <c r="O53" s="58">
        <v>0</v>
      </c>
      <c r="P53" s="58">
        <v>1.2999999999999999E-3</v>
      </c>
      <c r="Q53" s="32">
        <v>4.648962</v>
      </c>
    </row>
    <row r="54" spans="1:17" x14ac:dyDescent="0.25">
      <c r="A54" s="63"/>
      <c r="B54" s="36" t="s">
        <v>22</v>
      </c>
      <c r="C54" s="38">
        <v>0</v>
      </c>
      <c r="D54" s="38">
        <v>7.5299999999999998E-4</v>
      </c>
      <c r="E54" s="38">
        <v>36.923904999999998</v>
      </c>
      <c r="F54" s="36" t="s">
        <v>22</v>
      </c>
      <c r="G54" s="38">
        <v>0</v>
      </c>
      <c r="H54" s="38">
        <v>7.693E-4</v>
      </c>
      <c r="I54" s="38">
        <v>36.742190999999998</v>
      </c>
      <c r="J54" s="36" t="s">
        <v>22</v>
      </c>
      <c r="K54" s="38">
        <v>0</v>
      </c>
      <c r="L54" s="38">
        <v>7.8640000000000003E-4</v>
      </c>
      <c r="M54" s="38">
        <v>36.720804999999999</v>
      </c>
      <c r="N54" s="32" t="s">
        <v>22</v>
      </c>
      <c r="O54" s="58">
        <v>0</v>
      </c>
      <c r="P54" s="58">
        <v>8.0400000000000003E-4</v>
      </c>
      <c r="Q54" s="32">
        <v>39.405509000000002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"/>
      <c r="O55" s="4"/>
      <c r="P55" s="4"/>
      <c r="Q55" s="4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"/>
      <c r="O56" s="4"/>
      <c r="P56" s="4"/>
      <c r="Q56" s="4"/>
    </row>
    <row r="57" spans="1:17" x14ac:dyDescent="0.25">
      <c r="A57" s="64" t="s">
        <v>23</v>
      </c>
      <c r="B57" s="83" t="s">
        <v>126</v>
      </c>
      <c r="C57" s="83"/>
      <c r="D57" s="83"/>
      <c r="E57" s="83"/>
      <c r="F57" s="83" t="s">
        <v>127</v>
      </c>
      <c r="G57" s="83"/>
      <c r="H57" s="83"/>
      <c r="I57" s="83"/>
      <c r="J57" s="83" t="s">
        <v>128</v>
      </c>
      <c r="K57" s="83"/>
      <c r="L57" s="83"/>
      <c r="M57" s="83"/>
      <c r="N57" s="72" t="s">
        <v>129</v>
      </c>
      <c r="O57" s="72"/>
      <c r="P57" s="72"/>
      <c r="Q57" s="72"/>
    </row>
    <row r="58" spans="1:17" x14ac:dyDescent="0.25">
      <c r="A58" s="64"/>
      <c r="B58" s="53"/>
      <c r="C58" s="53" t="s">
        <v>17</v>
      </c>
      <c r="D58" s="53" t="s">
        <v>18</v>
      </c>
      <c r="E58" s="53" t="s">
        <v>19</v>
      </c>
      <c r="F58" s="53"/>
      <c r="G58" s="53" t="s">
        <v>17</v>
      </c>
      <c r="H58" s="53" t="s">
        <v>18</v>
      </c>
      <c r="I58" s="53" t="s">
        <v>19</v>
      </c>
      <c r="J58" s="53"/>
      <c r="K58" s="53" t="s">
        <v>17</v>
      </c>
      <c r="L58" s="53" t="s">
        <v>18</v>
      </c>
      <c r="M58" s="53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53" t="s">
        <v>20</v>
      </c>
      <c r="C59" s="53">
        <v>1.2999999999999999E-3</v>
      </c>
      <c r="D59" s="53">
        <v>2.0199999999999999E-2</v>
      </c>
      <c r="E59" s="53">
        <v>28.641818000000001</v>
      </c>
      <c r="F59" s="53" t="s">
        <v>20</v>
      </c>
      <c r="G59" s="53">
        <v>2.5999999999999999E-3</v>
      </c>
      <c r="H59" s="53">
        <v>2.1499999999999998E-2</v>
      </c>
      <c r="I59" s="53">
        <v>28.722397000000001</v>
      </c>
      <c r="J59" s="53" t="s">
        <v>20</v>
      </c>
      <c r="K59" s="53">
        <v>2.5999999999999999E-3</v>
      </c>
      <c r="L59" s="53">
        <v>2.2700000000000001E-2</v>
      </c>
      <c r="M59" s="53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53" t="s">
        <v>21</v>
      </c>
      <c r="C60" s="53">
        <v>2.7000000000000001E-3</v>
      </c>
      <c r="D60" s="53">
        <v>1.15E-2</v>
      </c>
      <c r="E60" s="53">
        <v>77.611051000000003</v>
      </c>
      <c r="F60" s="53" t="s">
        <v>21</v>
      </c>
      <c r="G60" s="53">
        <v>3.2000000000000002E-3</v>
      </c>
      <c r="H60" s="53">
        <v>9.4000000000000004E-3</v>
      </c>
      <c r="I60" s="53">
        <v>78.046137000000002</v>
      </c>
      <c r="J60" s="53" t="s">
        <v>21</v>
      </c>
      <c r="K60" s="53">
        <v>3.8999999999999998E-3</v>
      </c>
      <c r="L60" s="53">
        <v>1.0200000000000001E-2</v>
      </c>
      <c r="M60" s="53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53" t="s">
        <v>22</v>
      </c>
      <c r="C61" s="53">
        <v>3.5999999999999999E-3</v>
      </c>
      <c r="D61" s="53">
        <v>8.2000000000000007E-3</v>
      </c>
      <c r="E61" s="53">
        <v>366.09894000000003</v>
      </c>
      <c r="F61" s="53" t="s">
        <v>22</v>
      </c>
      <c r="G61" s="53">
        <v>4.4000000000000003E-3</v>
      </c>
      <c r="H61" s="53">
        <v>8.0999999999999996E-3</v>
      </c>
      <c r="I61" s="53">
        <v>460.01891599999999</v>
      </c>
      <c r="J61" s="53" t="s">
        <v>22</v>
      </c>
      <c r="K61" s="53">
        <v>4.7000000000000002E-3</v>
      </c>
      <c r="L61" s="53">
        <v>7.7000000000000002E-3</v>
      </c>
      <c r="M61" s="53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"/>
      <c r="O62" s="4"/>
      <c r="P62" s="4"/>
      <c r="Q62" s="4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"/>
      <c r="O63" s="4"/>
      <c r="P63" s="4"/>
      <c r="Q63" s="4"/>
    </row>
    <row r="64" spans="1:17" x14ac:dyDescent="0.25">
      <c r="A64" s="65" t="s">
        <v>24</v>
      </c>
      <c r="B64" s="74" t="s">
        <v>126</v>
      </c>
      <c r="C64" s="74"/>
      <c r="D64" s="74"/>
      <c r="E64" s="74"/>
      <c r="F64" s="74" t="s">
        <v>127</v>
      </c>
      <c r="G64" s="74"/>
      <c r="H64" s="74"/>
      <c r="I64" s="74"/>
      <c r="J64" s="74" t="s">
        <v>128</v>
      </c>
      <c r="K64" s="74"/>
      <c r="L64" s="74"/>
      <c r="M64" s="74"/>
      <c r="N64" s="73" t="s">
        <v>129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1.4410000000000001E-4</v>
      </c>
      <c r="C66" s="39"/>
      <c r="D66" s="39"/>
      <c r="E66" s="38">
        <v>9.5381970000000003</v>
      </c>
      <c r="F66" s="41"/>
      <c r="G66" s="41">
        <v>1.483E-4</v>
      </c>
      <c r="H66" s="39"/>
      <c r="I66" s="38">
        <v>9.6233409999999999</v>
      </c>
      <c r="J66" s="41">
        <v>1.517E-4</v>
      </c>
      <c r="K66" s="39"/>
      <c r="L66" s="39"/>
      <c r="M66" s="38">
        <v>10.201774</v>
      </c>
      <c r="N66" s="35">
        <v>1.527E-4</v>
      </c>
      <c r="O66" s="33"/>
      <c r="P66" s="33"/>
      <c r="Q66" s="32">
        <v>10.927391999999999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2.2834490000000001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19.349758000000001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15.177669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145.734319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3.4866210000000004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33.911529000000002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22.668914000000001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218.894071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4.7951550000000003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45.440771000000005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30.622664999999998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295.035594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2.3491799999999996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19.443225999999999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14.218896000000001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138.04329999999999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3.4560420000000001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29.050479999999997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21.412042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207.44294500000001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2.6061999999999995E-3</v>
      </c>
      <c r="H138">
        <f t="shared" ref="H138:H140" si="92">AI11+AE11+AA11+W11</f>
        <v>4.7458589999999994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39.205929999999995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2.6495999999999998E-3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29.036369000000001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279.32930700000003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2.9968E-3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3.9392000000000003E-3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2.4483800000000002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9.499999999999999E-8</v>
      </c>
      <c r="M151">
        <f>I46+E46</f>
        <v>19.358391000000001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8.9999999999999999E-8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13.292466000000001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3.4452499999999996E-5</v>
      </c>
      <c r="H153">
        <f t="shared" si="110"/>
        <v>122.925155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3.4525000000000006E-5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8.0000000000000002E-8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6.9999999999999992E-8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3.4669999999999998E-5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3.4814999999999998E-5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3.6561439999999998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9.0250000000000004E-8</v>
      </c>
      <c r="M164">
        <f>M46+I46+E46</f>
        <v>29.302076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8.0999999999999997E-8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19.84723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3.4525125000000008E-5</v>
      </c>
      <c r="H166">
        <f t="shared" si="128"/>
        <v>184.332998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3.4670499999999999E-5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6.3999999999999991E-8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4.9000000000000009E-8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3.4961999999999995E-5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3.5254500000000006E-5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4.936814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8.5737499999999983E-8</v>
      </c>
      <c r="M177">
        <f>Q46+M46+I46+E46</f>
        <v>40.311633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7.2899999999999984E-8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26.409894000000001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3.4597876249999996E-5</v>
      </c>
      <c r="H179">
        <f t="shared" si="146"/>
        <v>250.22144800000001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3.4816509999999995E-5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5.1199999999999975E-8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3.4300000000000016E-8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3.5256079999999995E-5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3.5698770000000002E-5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2.4662329999999999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2.4849999999999999E-6</v>
      </c>
      <c r="M190">
        <f>AA46+W46</f>
        <v>19.174045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2.4700000000000001E-6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11.689453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1.6525499999999998E-4</v>
      </c>
      <c r="H192">
        <f t="shared" si="164"/>
        <v>103.73888199999999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1.6551000000000001E-4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2.4400000000000004E-6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2.4099999999999998E-6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1.6602000000000001E-4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1.6652999999999999E-4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3.6754220000000002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2.4740000000000004E-6</v>
      </c>
      <c r="M203">
        <f>AE46+AA46+W46</f>
        <v>28.943655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2.4560000000000003E-6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17.433638999999999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1.6551075000000002E-4</v>
      </c>
      <c r="H205">
        <f t="shared" si="182"/>
        <v>155.589527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1.6602300000000001E-4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2.4440000000000002E-6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2.4640000000000005E-6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1.67052E-4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1.6808700000000001E-4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5.0587749999999998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2.4664499999999999E-6</v>
      </c>
      <c r="M216">
        <f>AI46+AE46+AA46+W46</f>
        <v>39.393297000000004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2.4536000000000001E-6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23.311779000000001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1.6576722499999998E-4</v>
      </c>
      <c r="H218">
        <f t="shared" si="199"/>
        <v>211.60440399999999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1.6653879999999999E-4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2.4767999999999997E-6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2.5432000000000005E-6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1.6809440000000001E-4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1.6966559999999998E-4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2.3838730000000004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1.4431000000000001E-4</v>
      </c>
      <c r="M229">
        <f>I66+E66</f>
        <v>19.161538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1.4452000000000001E-4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9.4372280000000011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7.5381499999999991E-4</v>
      </c>
      <c r="H231">
        <f t="shared" si="217"/>
        <v>73.666095999999996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7.5463000000000006E-4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1.4494E-4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1.4536E-4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7.5626000000000003E-4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7.5789E-4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3.5917219999999999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1.4451800000000003E-4</v>
      </c>
      <c r="M242">
        <f>M66+I66+E66</f>
        <v>29.363312000000001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1.4493200000000001E-4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14.050046000000002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7.5463200000000009E-4</v>
      </c>
      <c r="H244">
        <f t="shared" si="235"/>
        <v>110.38690099999999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7.5626800000000004E-4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1.4574800000000001E-4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1.4654800000000001E-4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7.5955199999999993E-4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7.6285200000000006E-4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4.8552689999999998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1.4472379999999998E-4</v>
      </c>
      <c r="M255">
        <f>Q66+M66+I66+E66</f>
        <v>40.290703999999998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1.453344E-4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18.699007999999999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7.5545096249999991E-4</v>
      </c>
      <c r="H257">
        <f t="shared" si="253"/>
        <v>149.79240999999999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7.5791369999999995E-4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1.4651120000000001E-4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1.476208E-4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7.6287360000000005E-4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7.6787790000000002E-4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I263"/>
  <sheetViews>
    <sheetView topLeftCell="A7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0.664062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2" t="s">
        <v>11</v>
      </c>
      <c r="AG8" s="72"/>
      <c r="AH8" s="72"/>
      <c r="AI8" s="72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2" t="s">
        <v>129</v>
      </c>
      <c r="AG9" s="72"/>
      <c r="AH9" s="72"/>
      <c r="AI9" s="72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4"/>
      <c r="AG10" s="4" t="s">
        <v>17</v>
      </c>
      <c r="AH10" s="4" t="s">
        <v>18</v>
      </c>
      <c r="AI10" s="4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2.9508640000000002</v>
      </c>
      <c r="F11" t="s">
        <v>20</v>
      </c>
      <c r="G11">
        <v>0</v>
      </c>
      <c r="H11">
        <v>2.5999999999999999E-3</v>
      </c>
      <c r="I11">
        <v>1.4004939999999999</v>
      </c>
      <c r="J11" t="s">
        <v>20</v>
      </c>
      <c r="K11">
        <v>0</v>
      </c>
      <c r="L11">
        <v>2.5999999999999999E-3</v>
      </c>
      <c r="M11">
        <v>1.487296</v>
      </c>
      <c r="N11" s="32" t="s">
        <v>20</v>
      </c>
      <c r="O11" s="32">
        <v>0</v>
      </c>
      <c r="P11" s="32">
        <v>2.5999999999999999E-3</v>
      </c>
      <c r="Q11" s="32">
        <v>1.355669</v>
      </c>
      <c r="S11" s="63"/>
      <c r="T11" t="s">
        <v>20</v>
      </c>
      <c r="U11">
        <v>0</v>
      </c>
      <c r="V11">
        <v>2.5999999999999999E-3</v>
      </c>
      <c r="W11">
        <v>1.439851</v>
      </c>
      <c r="X11" t="s">
        <v>20</v>
      </c>
      <c r="Y11">
        <v>0</v>
      </c>
      <c r="Z11">
        <v>2.5999999999999999E-3</v>
      </c>
      <c r="AA11">
        <v>1.4183779999999999</v>
      </c>
      <c r="AB11" t="s">
        <v>20</v>
      </c>
      <c r="AC11">
        <v>0</v>
      </c>
      <c r="AD11">
        <v>2.5999999999999999E-3</v>
      </c>
      <c r="AE11">
        <v>1.494839</v>
      </c>
      <c r="AF11" s="4" t="s">
        <v>20</v>
      </c>
      <c r="AG11" s="4">
        <v>0</v>
      </c>
      <c r="AH11" s="4">
        <v>2.5999999999999999E-3</v>
      </c>
      <c r="AI11" s="4">
        <v>1.480531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9.6374270000000006</v>
      </c>
      <c r="F12" t="s">
        <v>21</v>
      </c>
      <c r="G12">
        <v>0</v>
      </c>
      <c r="H12">
        <v>1.579E-5</v>
      </c>
      <c r="I12">
        <v>9.3108170000000001</v>
      </c>
      <c r="J12" t="s">
        <v>21</v>
      </c>
      <c r="K12">
        <v>0</v>
      </c>
      <c r="L12">
        <v>1.579E-5</v>
      </c>
      <c r="M12">
        <v>9.3412959999999998</v>
      </c>
      <c r="N12" s="32" t="s">
        <v>21</v>
      </c>
      <c r="O12" s="32">
        <v>0</v>
      </c>
      <c r="P12" s="32">
        <v>1.579E-5</v>
      </c>
      <c r="Q12" s="32">
        <v>8.7847380000000008</v>
      </c>
      <c r="S12" s="63"/>
      <c r="T12" t="s">
        <v>21</v>
      </c>
      <c r="U12">
        <v>0</v>
      </c>
      <c r="V12">
        <v>6.4850000000000004E-5</v>
      </c>
      <c r="W12">
        <v>8.9912770000000002</v>
      </c>
      <c r="X12" t="s">
        <v>21</v>
      </c>
      <c r="Y12">
        <v>0</v>
      </c>
      <c r="Z12">
        <v>6.4850000000000004E-5</v>
      </c>
      <c r="AA12">
        <v>8.5484419999999997</v>
      </c>
      <c r="AB12" t="s">
        <v>21</v>
      </c>
      <c r="AC12">
        <v>0</v>
      </c>
      <c r="AD12">
        <v>6.4850000000000004E-5</v>
      </c>
      <c r="AE12">
        <v>8.8250430000000009</v>
      </c>
      <c r="AF12" s="4" t="s">
        <v>21</v>
      </c>
      <c r="AG12" s="4">
        <v>0</v>
      </c>
      <c r="AH12" s="4">
        <v>6.4850000000000004E-5</v>
      </c>
      <c r="AI12" s="4">
        <v>8.1930409999999991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93.948575000000005</v>
      </c>
      <c r="F13" t="s">
        <v>22</v>
      </c>
      <c r="G13">
        <v>0</v>
      </c>
      <c r="H13">
        <v>1.9219999999999999E-7</v>
      </c>
      <c r="I13">
        <v>95.903071999999995</v>
      </c>
      <c r="J13" t="s">
        <v>22</v>
      </c>
      <c r="K13">
        <v>0</v>
      </c>
      <c r="L13">
        <v>1.9219999999999999E-7</v>
      </c>
      <c r="M13">
        <v>94.766484000000005</v>
      </c>
      <c r="N13" s="32" t="s">
        <v>22</v>
      </c>
      <c r="O13" s="32">
        <v>0</v>
      </c>
      <c r="P13" s="32">
        <v>1.9219999999999999E-7</v>
      </c>
      <c r="Q13" s="32">
        <v>92.274717999999993</v>
      </c>
      <c r="S13" s="63"/>
      <c r="T13" t="s">
        <v>22</v>
      </c>
      <c r="U13">
        <v>0</v>
      </c>
      <c r="V13">
        <v>4.8799999999999999E-6</v>
      </c>
      <c r="W13">
        <v>90.273812000000007</v>
      </c>
      <c r="X13" t="s">
        <v>22</v>
      </c>
      <c r="Y13">
        <v>0</v>
      </c>
      <c r="Z13">
        <v>4.8799999999999999E-6</v>
      </c>
      <c r="AA13">
        <v>89.105227999999997</v>
      </c>
      <c r="AB13" t="s">
        <v>22</v>
      </c>
      <c r="AC13">
        <v>0</v>
      </c>
      <c r="AD13">
        <v>4.8799999999999999E-6</v>
      </c>
      <c r="AE13">
        <v>90.954194000000001</v>
      </c>
      <c r="AF13" s="4" t="s">
        <v>22</v>
      </c>
      <c r="AG13" s="4">
        <v>0</v>
      </c>
      <c r="AH13">
        <v>4.8799999999999999E-6</v>
      </c>
      <c r="AI13" s="4">
        <v>87.698276000000007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11.022335</v>
      </c>
      <c r="F25">
        <v>0</v>
      </c>
      <c r="G25" s="5"/>
      <c r="H25" s="5"/>
      <c r="I25">
        <v>11.304098</v>
      </c>
      <c r="J25">
        <v>0</v>
      </c>
      <c r="K25" s="5"/>
      <c r="L25" s="5"/>
      <c r="M25" s="17">
        <v>10.650888</v>
      </c>
      <c r="N25" s="33">
        <v>0</v>
      </c>
      <c r="O25" s="33"/>
      <c r="P25" s="33"/>
      <c r="Q25" s="32">
        <v>16.430019999999999</v>
      </c>
      <c r="S25" s="65"/>
      <c r="T25" s="5">
        <v>0</v>
      </c>
      <c r="U25" s="5"/>
      <c r="V25" s="5"/>
      <c r="W25">
        <v>10.659302</v>
      </c>
      <c r="X25" s="5">
        <v>0</v>
      </c>
      <c r="Y25" s="5"/>
      <c r="Z25" s="5"/>
      <c r="AA25">
        <v>11.633224</v>
      </c>
      <c r="AB25" s="5">
        <v>0</v>
      </c>
      <c r="AC25" s="5"/>
      <c r="AD25" s="5"/>
      <c r="AE25">
        <v>11.131679</v>
      </c>
      <c r="AF25" s="33">
        <v>0</v>
      </c>
      <c r="AG25" s="33"/>
      <c r="AH25" s="33"/>
      <c r="AI25" s="32">
        <v>15.861224999999999</v>
      </c>
    </row>
    <row r="26" spans="1:35" x14ac:dyDescent="0.25">
      <c r="N26" s="4"/>
      <c r="O26" s="4"/>
      <c r="P26" s="4"/>
      <c r="Q26" s="4"/>
      <c r="AF26" s="32"/>
      <c r="AG26" s="32"/>
      <c r="AH26" s="32"/>
      <c r="AI26" s="32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1.380565</v>
      </c>
      <c r="F32" t="s">
        <v>20</v>
      </c>
      <c r="G32">
        <v>0</v>
      </c>
      <c r="H32">
        <v>2.5999999999999999E-3</v>
      </c>
      <c r="I32">
        <v>1.368296</v>
      </c>
      <c r="J32" t="s">
        <v>20</v>
      </c>
      <c r="K32">
        <v>0</v>
      </c>
      <c r="L32">
        <v>2.5999999999999999E-3</v>
      </c>
      <c r="M32">
        <v>1.431872</v>
      </c>
      <c r="N32" s="32" t="s">
        <v>20</v>
      </c>
      <c r="O32" s="32">
        <v>0</v>
      </c>
      <c r="P32" s="32">
        <v>2.5999999999999999E-3</v>
      </c>
      <c r="Q32" s="32">
        <v>1.3012859999999999</v>
      </c>
      <c r="S32" s="63"/>
      <c r="T32" t="s">
        <v>20</v>
      </c>
      <c r="U32">
        <v>0</v>
      </c>
      <c r="V32">
        <v>2.5999999999999999E-3</v>
      </c>
      <c r="W32">
        <v>1.269746</v>
      </c>
      <c r="X32" t="s">
        <v>20</v>
      </c>
      <c r="Y32">
        <v>0</v>
      </c>
      <c r="Z32">
        <v>2.5999999999999999E-3</v>
      </c>
      <c r="AA32">
        <v>1.4297899999999999</v>
      </c>
      <c r="AB32" t="s">
        <v>20</v>
      </c>
      <c r="AC32">
        <v>0</v>
      </c>
      <c r="AD32">
        <v>2.5999999999999999E-3</v>
      </c>
      <c r="AE32">
        <v>1.3495729999999999</v>
      </c>
      <c r="AF32" s="32" t="s">
        <v>20</v>
      </c>
      <c r="AG32" s="32">
        <v>0</v>
      </c>
      <c r="AH32" s="32">
        <v>2.5999999999999999E-3</v>
      </c>
      <c r="AI32" s="32">
        <v>1.29478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8.2661119999999997</v>
      </c>
      <c r="F33" t="s">
        <v>21</v>
      </c>
      <c r="G33">
        <v>0</v>
      </c>
      <c r="H33">
        <v>1.964E-4</v>
      </c>
      <c r="I33">
        <v>8.0540570000000002</v>
      </c>
      <c r="J33" t="s">
        <v>21</v>
      </c>
      <c r="K33">
        <v>0</v>
      </c>
      <c r="L33">
        <v>1.964E-4</v>
      </c>
      <c r="M33">
        <v>7.9569049999999999</v>
      </c>
      <c r="N33" s="32" t="s">
        <v>21</v>
      </c>
      <c r="O33" s="32">
        <v>0</v>
      </c>
      <c r="P33" s="32">
        <v>1.964E-4</v>
      </c>
      <c r="Q33" s="32">
        <v>7.5506089999999997</v>
      </c>
      <c r="S33" s="63"/>
      <c r="T33" t="s">
        <v>21</v>
      </c>
      <c r="U33">
        <v>0</v>
      </c>
      <c r="V33">
        <v>5.0279999999999997E-4</v>
      </c>
      <c r="W33">
        <v>7.161492</v>
      </c>
      <c r="X33" t="s">
        <v>21</v>
      </c>
      <c r="Y33">
        <v>0</v>
      </c>
      <c r="Z33">
        <v>5.0279999999999997E-4</v>
      </c>
      <c r="AA33">
        <v>7.2654129999999997</v>
      </c>
      <c r="AB33" t="s">
        <v>21</v>
      </c>
      <c r="AC33">
        <v>0</v>
      </c>
      <c r="AD33">
        <v>5.0279999999999997E-4</v>
      </c>
      <c r="AE33">
        <v>7.2839960000000001</v>
      </c>
      <c r="AF33" s="32" t="s">
        <v>21</v>
      </c>
      <c r="AG33" s="32">
        <v>0</v>
      </c>
      <c r="AH33" s="32">
        <v>5.0279999999999997E-4</v>
      </c>
      <c r="AI33" s="32">
        <v>6.7284740000000003</v>
      </c>
    </row>
    <row r="34" spans="1:35" x14ac:dyDescent="0.25">
      <c r="A34" s="63"/>
      <c r="B34" t="s">
        <v>22</v>
      </c>
      <c r="C34">
        <v>0</v>
      </c>
      <c r="D34">
        <v>3.4230000000000003E-5</v>
      </c>
      <c r="E34">
        <v>80.979000999999997</v>
      </c>
      <c r="F34" t="s">
        <v>22</v>
      </c>
      <c r="G34">
        <v>0</v>
      </c>
      <c r="H34">
        <v>3.5639999999999998E-5</v>
      </c>
      <c r="I34">
        <v>80.887524999999997</v>
      </c>
      <c r="J34" t="s">
        <v>22</v>
      </c>
      <c r="K34">
        <v>0</v>
      </c>
      <c r="L34">
        <v>3.7100000000000001E-5</v>
      </c>
      <c r="M34">
        <v>80.418413999999999</v>
      </c>
      <c r="N34" s="32" t="s">
        <v>22</v>
      </c>
      <c r="O34" s="32">
        <v>0</v>
      </c>
      <c r="P34" s="32">
        <v>3.8609999999999998E-5</v>
      </c>
      <c r="Q34" s="32">
        <v>77.594832999999994</v>
      </c>
      <c r="S34" s="63"/>
      <c r="T34" t="s">
        <v>22</v>
      </c>
      <c r="U34">
        <v>0</v>
      </c>
      <c r="V34">
        <v>1.6449999999999999E-4</v>
      </c>
      <c r="W34">
        <v>67.535205000000005</v>
      </c>
      <c r="X34" t="s">
        <v>22</v>
      </c>
      <c r="Y34">
        <v>0</v>
      </c>
      <c r="Z34">
        <v>1.694E-4</v>
      </c>
      <c r="AA34">
        <v>68.254178999999993</v>
      </c>
      <c r="AB34" t="s">
        <v>22</v>
      </c>
      <c r="AC34">
        <v>0</v>
      </c>
      <c r="AD34">
        <v>1.7459999999999999E-4</v>
      </c>
      <c r="AE34">
        <v>66.946152999999995</v>
      </c>
      <c r="AF34" s="32" t="s">
        <v>22</v>
      </c>
      <c r="AG34" s="32">
        <v>0</v>
      </c>
      <c r="AH34" s="32">
        <v>1.8799999999999999E-4</v>
      </c>
      <c r="AI34" s="32">
        <v>63.312393999999998</v>
      </c>
    </row>
    <row r="35" spans="1:35" x14ac:dyDescent="0.25">
      <c r="C35" t="s">
        <v>138</v>
      </c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32"/>
      <c r="AG43" s="32"/>
      <c r="AH43" s="32"/>
      <c r="AI43" s="32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11.445485</v>
      </c>
      <c r="F46" s="5">
        <v>0</v>
      </c>
      <c r="G46" s="5"/>
      <c r="H46" s="5"/>
      <c r="I46">
        <v>10.592936999999999</v>
      </c>
      <c r="J46" s="5">
        <v>0</v>
      </c>
      <c r="K46" s="5"/>
      <c r="L46" s="5"/>
      <c r="M46">
        <v>10.579546000000001</v>
      </c>
      <c r="N46" s="33">
        <v>0</v>
      </c>
      <c r="O46" s="33"/>
      <c r="P46" s="33"/>
      <c r="Q46" s="32">
        <v>19.866329</v>
      </c>
      <c r="S46" s="65"/>
      <c r="T46" s="19">
        <v>2.5000000000000002E-6</v>
      </c>
      <c r="U46" s="5"/>
      <c r="V46" s="5"/>
      <c r="W46">
        <v>10.587987</v>
      </c>
      <c r="X46" s="19">
        <v>2.9000000000000002E-6</v>
      </c>
      <c r="Y46" s="5"/>
      <c r="Z46" s="5"/>
      <c r="AA46">
        <v>10.565833</v>
      </c>
      <c r="AB46" s="19">
        <v>2.3E-6</v>
      </c>
      <c r="AC46" s="5"/>
      <c r="AD46" s="5"/>
      <c r="AE46">
        <v>11.092514</v>
      </c>
      <c r="AF46" s="35">
        <v>2.3E-6</v>
      </c>
      <c r="AG46" s="33"/>
      <c r="AH46" s="33"/>
      <c r="AI46" s="32">
        <v>13.273690999999999</v>
      </c>
    </row>
    <row r="47" spans="1:35" x14ac:dyDescent="0.25">
      <c r="N47" s="4"/>
      <c r="O47" s="4"/>
      <c r="P47" s="4"/>
      <c r="Q47" s="4"/>
      <c r="AF47" s="4"/>
      <c r="AG47" s="4"/>
      <c r="AH47" s="4"/>
      <c r="AI47" s="4"/>
    </row>
    <row r="48" spans="1:35" x14ac:dyDescent="0.25">
      <c r="A48" s="1" t="s">
        <v>31</v>
      </c>
      <c r="N48" s="32"/>
      <c r="O48" s="32"/>
      <c r="P48" s="32"/>
      <c r="Q48" s="32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1.4267289999999999</v>
      </c>
      <c r="F52" t="s">
        <v>20</v>
      </c>
      <c r="G52">
        <v>0</v>
      </c>
      <c r="H52">
        <v>2.5999999999999999E-3</v>
      </c>
      <c r="I52">
        <v>1.8138920000000001</v>
      </c>
      <c r="J52" t="s">
        <v>20</v>
      </c>
      <c r="K52">
        <v>0</v>
      </c>
      <c r="L52">
        <v>2.5999999999999999E-3</v>
      </c>
      <c r="M52">
        <v>1.370789</v>
      </c>
      <c r="N52" s="32" t="s">
        <v>20</v>
      </c>
      <c r="O52" s="32">
        <v>0</v>
      </c>
      <c r="P52" s="32">
        <v>2.5999999999999999E-3</v>
      </c>
      <c r="Q52" s="32">
        <v>1.639016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5.6298690000000002</v>
      </c>
      <c r="F53" t="s">
        <v>21</v>
      </c>
      <c r="G53">
        <v>0</v>
      </c>
      <c r="H53">
        <v>1.2999999999999999E-3</v>
      </c>
      <c r="I53">
        <v>5.5968289999999996</v>
      </c>
      <c r="J53" t="s">
        <v>21</v>
      </c>
      <c r="K53">
        <v>0</v>
      </c>
      <c r="L53">
        <v>1.2999999999999999E-3</v>
      </c>
      <c r="M53">
        <v>5.6661530000000004</v>
      </c>
      <c r="N53" s="32" t="s">
        <v>21</v>
      </c>
      <c r="O53" s="32">
        <v>0</v>
      </c>
      <c r="P53" s="32">
        <v>2.9700000000000001E-2</v>
      </c>
      <c r="Q53" s="32">
        <v>5.107024</v>
      </c>
    </row>
    <row r="54" spans="1:17" x14ac:dyDescent="0.25">
      <c r="A54" s="63"/>
      <c r="B54" t="s">
        <v>22</v>
      </c>
      <c r="C54">
        <v>0</v>
      </c>
      <c r="D54">
        <v>7.5190000000000001E-4</v>
      </c>
      <c r="E54">
        <v>48.674433999999998</v>
      </c>
      <c r="F54" t="s">
        <v>22</v>
      </c>
      <c r="G54">
        <v>0</v>
      </c>
      <c r="H54">
        <v>7.6809999999999997E-4</v>
      </c>
      <c r="I54">
        <v>48.991698</v>
      </c>
      <c r="J54" t="s">
        <v>22</v>
      </c>
      <c r="K54">
        <v>0</v>
      </c>
      <c r="L54">
        <v>7.8490000000000005E-4</v>
      </c>
      <c r="M54">
        <v>46.808571999999998</v>
      </c>
      <c r="N54" s="32" t="s">
        <v>22</v>
      </c>
      <c r="O54" s="32">
        <v>0</v>
      </c>
      <c r="P54" s="32">
        <v>8.0230000000000004E-4</v>
      </c>
      <c r="Q54" s="32">
        <v>46.754891000000001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1.461E-4</v>
      </c>
      <c r="C66" s="5"/>
      <c r="D66" s="5"/>
      <c r="E66">
        <v>11.759805</v>
      </c>
      <c r="F66" s="19"/>
      <c r="G66" s="19">
        <v>1.438E-4</v>
      </c>
      <c r="H66" s="5"/>
      <c r="I66">
        <v>11.385788</v>
      </c>
      <c r="J66" s="19">
        <v>1.518E-4</v>
      </c>
      <c r="K66" s="5"/>
      <c r="L66" s="5"/>
      <c r="M66">
        <v>10.911125</v>
      </c>
      <c r="N66" s="35">
        <v>1.561E-4</v>
      </c>
      <c r="O66" s="33"/>
      <c r="P66" s="33"/>
      <c r="Q66" s="32">
        <v>13.013386000000001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4.3513580000000003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22.326433000000002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18.948244000000003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189.85164700000001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5.838654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32.977320999999996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28.289540000000002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284.61813100000001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7.1943229999999998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49.407341000000002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37.074278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376.89284900000001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2.8582289999999997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22.292526000000002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17.539718999999998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179.37904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4.3530680000000004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33.424205000000001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26.364762000000002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270.333234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5.8335989999999995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49.285430000000005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34.557803000000007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358.03151000000003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2.7488609999999998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22.038421999999997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16.320169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3.4300500000000001E-5</v>
      </c>
      <c r="H153">
        <f t="shared" si="110"/>
        <v>161.86652599999999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3.4371000000000007E-5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3.4512000000000004E-5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3.4652999999999995E-5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4.180733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32.617967999999998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24.277073999999999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3.4371125000000009E-5</v>
      </c>
      <c r="H166">
        <f t="shared" si="128"/>
        <v>242.28494000000001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3.4512500000000005E-5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3.4795999999999997E-5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3.5080500000000004E-5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5.4820190000000002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52.484296999999998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31.827683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3.4441874999999998E-5</v>
      </c>
      <c r="H179">
        <f t="shared" si="146"/>
        <v>319.87977299999994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3.4654499999999998E-5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3.5082000000000001E-5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3.5512500000000003E-5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2.6995360000000002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2.52E-6</v>
      </c>
      <c r="M190">
        <f>AA46+W46</f>
        <v>21.15382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2.5400000000000002E-6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14.426905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1.64745E-4</v>
      </c>
      <c r="H192">
        <f t="shared" si="164"/>
        <v>135.78938399999998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1.6499E-4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2.5800000000000003E-6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2.6199999999999999E-6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1.6547999999999999E-4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1.6596999999999998E-4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4.0491089999999996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2.5375000000000003E-6</v>
      </c>
      <c r="M203">
        <f>AE46+AA46+W46</f>
        <v>32.246333999999997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2.57E-6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21.710901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1.6499074999999999E-4</v>
      </c>
      <c r="H205">
        <f t="shared" si="182"/>
        <v>202.73553700000002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1.6548299999999999E-4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2.6200000000000003E-6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2.65E-6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1.6647199999999997E-4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1.67467E-4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5.343888999999999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2.5526999999999997E-6</v>
      </c>
      <c r="M216">
        <f>AI46+AE46+AA46+W46</f>
        <v>45.520024999999997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2.5916000000000003E-6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28.439374999999998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1.6523823749999998E-4</v>
      </c>
      <c r="H218">
        <f t="shared" si="199"/>
        <v>266.04793100000001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1.659869E-4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2.6328E-6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2.6332E-6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1.6753919999999998E-4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1.692043E-4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3.240621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1.4598499999999998E-4</v>
      </c>
      <c r="M229">
        <f>I66+E66</f>
        <v>23.145592999999998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1.4587000000000001E-4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11.226697999999999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7.5270999999999997E-4</v>
      </c>
      <c r="H231">
        <f t="shared" si="217"/>
        <v>97.666132000000005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7.5352000000000004E-4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1.4563999999999999E-4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1.4541000000000001E-4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7.5514000000000006E-4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7.5675999999999998E-4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4.6114100000000002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1.4589575000000001E-4</v>
      </c>
      <c r="M242">
        <f>M66+I66+E66</f>
        <v>34.056718000000004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1.4574300000000002E-4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16.892851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7.5352150000000011E-4</v>
      </c>
      <c r="H244">
        <f t="shared" si="235"/>
        <v>144.474704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7.5514600000000005E-4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1.45592E-4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1.45647E-4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7.5840399999999996E-4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7.6167399999999994E-4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6.250426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1.4583049999999999E-4</v>
      </c>
      <c r="M255">
        <f>Q66+M66+I66+E66</f>
        <v>47.070104000000001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1.4570499999999999E-4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1.3035499999999997E-3</v>
      </c>
      <c r="H256">
        <f t="shared" si="253"/>
        <v>21.999874999999999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1.3284E-3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7.543344999999999E-4</v>
      </c>
      <c r="H257">
        <f t="shared" si="253"/>
        <v>191.22959499999999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7.5677799999999994E-4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1.4584400000000001E-4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1.4643300000000001E-4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1.5271999999999998E-3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2.0668000000000001E-3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7.6169200000000001E-4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7.666420000000001E-4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I263"/>
  <sheetViews>
    <sheetView topLeftCell="A17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6" spans="1:35" x14ac:dyDescent="0.25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</row>
    <row r="7" spans="1:35" x14ac:dyDescent="0.25">
      <c r="A7" s="1" t="s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3" t="s">
        <v>11</v>
      </c>
      <c r="O8" s="73"/>
      <c r="P8" s="73"/>
      <c r="Q8" s="73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126</v>
      </c>
      <c r="C9" s="74"/>
      <c r="D9" s="74"/>
      <c r="E9" s="74"/>
      <c r="F9" s="74" t="s">
        <v>127</v>
      </c>
      <c r="G9" s="74"/>
      <c r="H9" s="74"/>
      <c r="I9" s="74"/>
      <c r="J9" s="74" t="s">
        <v>128</v>
      </c>
      <c r="K9" s="74"/>
      <c r="L9" s="74"/>
      <c r="M9" s="74"/>
      <c r="N9" s="73" t="s">
        <v>129</v>
      </c>
      <c r="O9" s="73"/>
      <c r="P9" s="73"/>
      <c r="Q9" s="73"/>
      <c r="S9" s="63" t="s">
        <v>12</v>
      </c>
      <c r="T9" s="74" t="s">
        <v>126</v>
      </c>
      <c r="U9" s="74"/>
      <c r="V9" s="74"/>
      <c r="W9" s="74"/>
      <c r="X9" s="74" t="s">
        <v>127</v>
      </c>
      <c r="Y9" s="74"/>
      <c r="Z9" s="74"/>
      <c r="AA9" s="74"/>
      <c r="AB9" s="74" t="s">
        <v>128</v>
      </c>
      <c r="AC9" s="74"/>
      <c r="AD9" s="74"/>
      <c r="AE9" s="74"/>
      <c r="AF9" s="73" t="s">
        <v>129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1.2823720000000001</v>
      </c>
      <c r="F11" s="36" t="s">
        <v>20</v>
      </c>
      <c r="G11" s="38">
        <v>0</v>
      </c>
      <c r="H11" s="38">
        <v>2.5999999999999999E-3</v>
      </c>
      <c r="I11" s="38">
        <v>1.254667</v>
      </c>
      <c r="J11" s="36" t="s">
        <v>20</v>
      </c>
      <c r="K11" s="38">
        <v>0</v>
      </c>
      <c r="L11" s="38">
        <v>2.5999999999999999E-3</v>
      </c>
      <c r="M11" s="38">
        <v>1.191144</v>
      </c>
      <c r="N11" s="32" t="s">
        <v>20</v>
      </c>
      <c r="O11" s="32">
        <v>0</v>
      </c>
      <c r="P11" s="32">
        <v>2.5999999999999999E-3</v>
      </c>
      <c r="Q11" s="32">
        <v>2.6427079999999998</v>
      </c>
      <c r="S11" s="63"/>
      <c r="T11" s="36" t="s">
        <v>20</v>
      </c>
      <c r="U11" s="38">
        <v>0</v>
      </c>
      <c r="V11" s="38">
        <v>2.5999999999999999E-3</v>
      </c>
      <c r="W11" s="38">
        <v>1.2876000000000001</v>
      </c>
      <c r="X11" s="36" t="s">
        <v>20</v>
      </c>
      <c r="Y11" s="38">
        <v>0</v>
      </c>
      <c r="Z11" s="38">
        <v>2.5999999999999999E-3</v>
      </c>
      <c r="AA11" s="38">
        <v>1.3175749999999999</v>
      </c>
      <c r="AB11" s="36" t="s">
        <v>20</v>
      </c>
      <c r="AC11" s="38">
        <v>0</v>
      </c>
      <c r="AD11" s="38">
        <v>2.5999999999999999E-3</v>
      </c>
      <c r="AE11" s="38">
        <v>1.1848289999999999</v>
      </c>
      <c r="AF11" s="32" t="s">
        <v>20</v>
      </c>
      <c r="AG11" s="32">
        <v>0</v>
      </c>
      <c r="AH11" s="58">
        <v>2.5999999999999999E-3</v>
      </c>
      <c r="AI11" s="32">
        <v>1.298314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9.8671710000000008</v>
      </c>
      <c r="F12" s="36" t="s">
        <v>21</v>
      </c>
      <c r="G12" s="38">
        <v>0</v>
      </c>
      <c r="H12" s="38">
        <v>1.579E-5</v>
      </c>
      <c r="I12" s="38">
        <v>9.9362999999999992</v>
      </c>
      <c r="J12" s="36" t="s">
        <v>21</v>
      </c>
      <c r="K12" s="38">
        <v>0</v>
      </c>
      <c r="L12" s="38">
        <v>1.579E-5</v>
      </c>
      <c r="M12" s="38">
        <v>10.023209</v>
      </c>
      <c r="N12" s="32" t="s">
        <v>21</v>
      </c>
      <c r="O12" s="32">
        <v>0</v>
      </c>
      <c r="P12" s="32">
        <v>1.579E-5</v>
      </c>
      <c r="Q12" s="32">
        <v>10.313643000000001</v>
      </c>
      <c r="S12" s="63"/>
      <c r="T12" s="36" t="s">
        <v>21</v>
      </c>
      <c r="U12" s="38">
        <v>0</v>
      </c>
      <c r="V12" s="38">
        <v>6.4850000000000004E-5</v>
      </c>
      <c r="W12" s="38">
        <v>9.4147079999999992</v>
      </c>
      <c r="X12" s="36" t="s">
        <v>21</v>
      </c>
      <c r="Y12" s="38">
        <v>0</v>
      </c>
      <c r="Z12" s="38">
        <v>6.4850000000000004E-5</v>
      </c>
      <c r="AA12" s="38">
        <v>9.5647939999999991</v>
      </c>
      <c r="AB12" s="36" t="s">
        <v>21</v>
      </c>
      <c r="AC12" s="38">
        <v>0</v>
      </c>
      <c r="AD12" s="38">
        <v>6.4850000000000004E-5</v>
      </c>
      <c r="AE12" s="38">
        <v>9.4127869999999998</v>
      </c>
      <c r="AF12" s="32" t="s">
        <v>21</v>
      </c>
      <c r="AG12" s="32">
        <v>0</v>
      </c>
      <c r="AH12" s="58">
        <v>6.4850000000000004E-5</v>
      </c>
      <c r="AI12" s="32">
        <v>10.391253000000001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105.936871</v>
      </c>
      <c r="F13" s="36" t="s">
        <v>22</v>
      </c>
      <c r="G13" s="38">
        <v>0</v>
      </c>
      <c r="H13" s="38">
        <v>2.0849999999999999E-7</v>
      </c>
      <c r="I13" s="38">
        <v>106.56401200000001</v>
      </c>
      <c r="J13" s="36" t="s">
        <v>22</v>
      </c>
      <c r="K13" s="38">
        <v>0</v>
      </c>
      <c r="L13" s="38">
        <v>2.258E-7</v>
      </c>
      <c r="M13" s="38">
        <v>107.415266</v>
      </c>
      <c r="N13" s="32" t="s">
        <v>22</v>
      </c>
      <c r="O13" s="32">
        <v>0</v>
      </c>
      <c r="P13" s="32">
        <v>2.4419999999999998E-7</v>
      </c>
      <c r="Q13" s="32">
        <v>112.453059</v>
      </c>
      <c r="S13" s="63"/>
      <c r="T13" s="36" t="s">
        <v>22</v>
      </c>
      <c r="U13" s="38">
        <v>0</v>
      </c>
      <c r="V13" s="38">
        <v>4.8799999999999999E-6</v>
      </c>
      <c r="W13" s="38">
        <v>100.52321000000001</v>
      </c>
      <c r="X13" s="36" t="s">
        <v>22</v>
      </c>
      <c r="Y13" s="38">
        <v>0</v>
      </c>
      <c r="Z13" s="38">
        <v>5.1599999999999997E-6</v>
      </c>
      <c r="AA13" s="38">
        <v>102.34719800000001</v>
      </c>
      <c r="AB13" s="36" t="s">
        <v>22</v>
      </c>
      <c r="AC13" s="38">
        <v>0</v>
      </c>
      <c r="AD13" s="38">
        <v>5.4519999999999996E-6</v>
      </c>
      <c r="AE13" s="38">
        <v>102.51136700000001</v>
      </c>
      <c r="AF13" s="32" t="s">
        <v>22</v>
      </c>
      <c r="AG13" s="32">
        <v>0</v>
      </c>
      <c r="AH13" s="32">
        <v>5.7559999999999996E-6</v>
      </c>
      <c r="AI13" s="32">
        <v>102.54308</v>
      </c>
    </row>
    <row r="14" spans="1:35" x14ac:dyDescent="0.25">
      <c r="B14" s="36"/>
      <c r="C14" s="36"/>
      <c r="D14" s="36"/>
      <c r="E14" s="36"/>
      <c r="F14" s="36"/>
      <c r="G14" s="36" t="s">
        <v>138</v>
      </c>
      <c r="H14" s="36"/>
      <c r="I14" s="36"/>
      <c r="J14" s="36"/>
      <c r="K14" s="36"/>
      <c r="L14" s="36"/>
      <c r="M14" s="36"/>
      <c r="N14" s="4"/>
      <c r="O14" s="4"/>
      <c r="P14" s="4"/>
      <c r="Q14" s="4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"/>
      <c r="AG14" s="4"/>
      <c r="AH14" s="4"/>
      <c r="AI14" s="4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"/>
      <c r="O15" s="4"/>
      <c r="P15" s="4"/>
      <c r="Q15" s="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"/>
      <c r="AG15" s="4"/>
      <c r="AH15" s="4"/>
      <c r="AI15" s="4"/>
    </row>
    <row r="16" spans="1:35" x14ac:dyDescent="0.25">
      <c r="A16" s="64" t="s">
        <v>23</v>
      </c>
      <c r="B16" s="83" t="s">
        <v>126</v>
      </c>
      <c r="C16" s="83"/>
      <c r="D16" s="83"/>
      <c r="E16" s="83"/>
      <c r="F16" s="83" t="s">
        <v>127</v>
      </c>
      <c r="G16" s="83"/>
      <c r="H16" s="83"/>
      <c r="I16" s="83"/>
      <c r="J16" s="83" t="s">
        <v>128</v>
      </c>
      <c r="K16" s="83"/>
      <c r="L16" s="83"/>
      <c r="M16" s="83"/>
      <c r="N16" s="72" t="s">
        <v>129</v>
      </c>
      <c r="O16" s="72"/>
      <c r="P16" s="72"/>
      <c r="Q16" s="72"/>
      <c r="R16" s="4"/>
      <c r="S16" s="82" t="s">
        <v>23</v>
      </c>
      <c r="T16" s="83" t="s">
        <v>126</v>
      </c>
      <c r="U16" s="83"/>
      <c r="V16" s="83"/>
      <c r="W16" s="83"/>
      <c r="X16" s="83" t="s">
        <v>127</v>
      </c>
      <c r="Y16" s="83"/>
      <c r="Z16" s="83"/>
      <c r="AA16" s="83"/>
      <c r="AB16" s="83" t="s">
        <v>128</v>
      </c>
      <c r="AC16" s="83"/>
      <c r="AD16" s="83"/>
      <c r="AE16" s="83"/>
      <c r="AF16" s="72" t="s">
        <v>129</v>
      </c>
      <c r="AG16" s="72"/>
      <c r="AH16" s="72"/>
      <c r="AI16" s="72"/>
    </row>
    <row r="17" spans="1:35" x14ac:dyDescent="0.25">
      <c r="A17" s="64"/>
      <c r="B17" s="53"/>
      <c r="C17" s="53" t="s">
        <v>17</v>
      </c>
      <c r="D17" s="53" t="s">
        <v>18</v>
      </c>
      <c r="E17" s="53" t="s">
        <v>19</v>
      </c>
      <c r="F17" s="53"/>
      <c r="G17" s="53" t="s">
        <v>17</v>
      </c>
      <c r="H17" s="53" t="s">
        <v>18</v>
      </c>
      <c r="I17" s="53" t="s">
        <v>19</v>
      </c>
      <c r="J17" s="53"/>
      <c r="K17" s="53" t="s">
        <v>17</v>
      </c>
      <c r="L17" s="53" t="s">
        <v>18</v>
      </c>
      <c r="M17" s="53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53"/>
      <c r="U17" s="53" t="s">
        <v>17</v>
      </c>
      <c r="V17" s="53" t="s">
        <v>18</v>
      </c>
      <c r="W17" s="53" t="s">
        <v>19</v>
      </c>
      <c r="X17" s="53"/>
      <c r="Y17" s="53" t="s">
        <v>17</v>
      </c>
      <c r="Z17" s="53" t="s">
        <v>18</v>
      </c>
      <c r="AA17" s="53" t="s">
        <v>19</v>
      </c>
      <c r="AB17" s="53"/>
      <c r="AC17" s="53" t="s">
        <v>17</v>
      </c>
      <c r="AD17" s="53" t="s">
        <v>18</v>
      </c>
      <c r="AE17" s="53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53" t="s">
        <v>20</v>
      </c>
      <c r="C18" s="53">
        <v>1.2999999999999999E-3</v>
      </c>
      <c r="D18" s="53">
        <v>2.0199999999999999E-2</v>
      </c>
      <c r="E18" s="53">
        <v>30.079193</v>
      </c>
      <c r="F18" s="53" t="s">
        <v>20</v>
      </c>
      <c r="G18" s="53">
        <v>2.5999999999999999E-3</v>
      </c>
      <c r="H18" s="53">
        <v>2.1499999999999998E-2</v>
      </c>
      <c r="I18" s="53">
        <v>34.510630999999997</v>
      </c>
      <c r="J18" s="53" t="s">
        <v>20</v>
      </c>
      <c r="K18" s="53">
        <v>2.5999999999999999E-3</v>
      </c>
      <c r="L18" s="53">
        <v>2.2700000000000001E-2</v>
      </c>
      <c r="M18" s="53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53" t="s">
        <v>20</v>
      </c>
      <c r="U18" s="53">
        <v>1.2999999999999999E-3</v>
      </c>
      <c r="V18" s="53">
        <v>2.0199999999999999E-2</v>
      </c>
      <c r="W18" s="53">
        <v>28.892620000000001</v>
      </c>
      <c r="X18" s="53" t="s">
        <v>20</v>
      </c>
      <c r="Y18" s="53">
        <v>2.5999999999999999E-3</v>
      </c>
      <c r="Z18" s="53">
        <v>2.1499999999999998E-2</v>
      </c>
      <c r="AA18" s="53">
        <v>32.570383</v>
      </c>
      <c r="AB18" s="53" t="s">
        <v>20</v>
      </c>
      <c r="AC18" s="53">
        <v>2.5999999999999999E-3</v>
      </c>
      <c r="AD18" s="53">
        <v>2.2700000000000001E-2</v>
      </c>
      <c r="AE18" s="53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53" t="s">
        <v>21</v>
      </c>
      <c r="C19" s="53">
        <v>1.9699999999999999E-2</v>
      </c>
      <c r="D19" s="53">
        <v>2.0199999999999999E-2</v>
      </c>
      <c r="E19" s="53">
        <v>82.092314999999999</v>
      </c>
      <c r="F19" s="53" t="s">
        <v>21</v>
      </c>
      <c r="G19" s="53">
        <v>2.0899999999999998E-2</v>
      </c>
      <c r="H19" s="53">
        <v>2.1299999999999999E-2</v>
      </c>
      <c r="I19" s="53">
        <v>84.700119000000001</v>
      </c>
      <c r="J19" s="53" t="s">
        <v>21</v>
      </c>
      <c r="K19" s="53">
        <v>2.1999999999999999E-2</v>
      </c>
      <c r="L19" s="53">
        <v>2.2499999999999999E-2</v>
      </c>
      <c r="M19" s="53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53" t="s">
        <v>21</v>
      </c>
      <c r="U19" s="53">
        <v>1.77E-2</v>
      </c>
      <c r="V19" s="53">
        <v>1.9900000000000001E-2</v>
      </c>
      <c r="W19" s="53">
        <v>79.589035999999993</v>
      </c>
      <c r="X19" s="53" t="s">
        <v>21</v>
      </c>
      <c r="Y19" s="53">
        <v>1.8700000000000001E-2</v>
      </c>
      <c r="Z19" s="53">
        <v>2.0899999999999998E-2</v>
      </c>
      <c r="AA19" s="53">
        <v>81.277517000000003</v>
      </c>
      <c r="AB19" s="53" t="s">
        <v>21</v>
      </c>
      <c r="AC19" s="53">
        <v>1.9699999999999999E-2</v>
      </c>
      <c r="AD19" s="53">
        <v>2.2100000000000002E-2</v>
      </c>
      <c r="AE19" s="53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53" t="s">
        <v>22</v>
      </c>
      <c r="C20" s="53">
        <v>1.9699999999999999E-2</v>
      </c>
      <c r="D20" s="53">
        <v>1.9800000000000002E-2</v>
      </c>
      <c r="E20" s="53">
        <v>543.00650800000005</v>
      </c>
      <c r="F20" s="53" t="s">
        <v>22</v>
      </c>
      <c r="G20" s="53">
        <v>2.0899999999999998E-2</v>
      </c>
      <c r="H20" s="53">
        <v>2.0899999999999998E-2</v>
      </c>
      <c r="I20" s="53">
        <v>380.05642999999998</v>
      </c>
      <c r="J20" s="53" t="s">
        <v>22</v>
      </c>
      <c r="K20" s="53">
        <v>2.1999999999999999E-2</v>
      </c>
      <c r="L20" s="53">
        <v>2.2100000000000002E-2</v>
      </c>
      <c r="M20" s="53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53" t="s">
        <v>22</v>
      </c>
      <c r="U20" s="53">
        <v>1.7899999999999999E-2</v>
      </c>
      <c r="V20" s="53">
        <v>1.84E-2</v>
      </c>
      <c r="W20" s="53">
        <v>401.51507199999998</v>
      </c>
      <c r="X20" s="53" t="s">
        <v>22</v>
      </c>
      <c r="Y20" s="53">
        <v>1.89E-2</v>
      </c>
      <c r="Z20" s="53">
        <v>1.9400000000000001E-2</v>
      </c>
      <c r="AA20" s="53">
        <v>379.953823</v>
      </c>
      <c r="AB20" s="53" t="s">
        <v>22</v>
      </c>
      <c r="AC20" s="53">
        <v>1.9900000000000001E-2</v>
      </c>
      <c r="AD20" s="53">
        <v>2.0500000000000001E-2</v>
      </c>
      <c r="AE20" s="53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"/>
      <c r="O21" s="4"/>
      <c r="P21" s="4"/>
      <c r="Q21" s="4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"/>
      <c r="AG21" s="4"/>
      <c r="AH21" s="4"/>
      <c r="AI21" s="4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"/>
      <c r="O22" s="4"/>
      <c r="P22" s="4"/>
      <c r="Q22" s="4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"/>
      <c r="AG22" s="4"/>
      <c r="AH22" s="4"/>
      <c r="AI22" s="4"/>
    </row>
    <row r="23" spans="1:35" x14ac:dyDescent="0.25">
      <c r="A23" s="65" t="s">
        <v>24</v>
      </c>
      <c r="B23" s="74" t="s">
        <v>126</v>
      </c>
      <c r="C23" s="74"/>
      <c r="D23" s="74"/>
      <c r="E23" s="74"/>
      <c r="F23" s="74" t="s">
        <v>127</v>
      </c>
      <c r="G23" s="74"/>
      <c r="H23" s="74"/>
      <c r="I23" s="74"/>
      <c r="J23" s="74" t="s">
        <v>128</v>
      </c>
      <c r="K23" s="74"/>
      <c r="L23" s="74"/>
      <c r="M23" s="74"/>
      <c r="N23" s="73" t="s">
        <v>129</v>
      </c>
      <c r="O23" s="73"/>
      <c r="P23" s="73"/>
      <c r="Q23" s="73"/>
      <c r="S23" s="65" t="s">
        <v>24</v>
      </c>
      <c r="T23" s="74" t="s">
        <v>126</v>
      </c>
      <c r="U23" s="74"/>
      <c r="V23" s="74"/>
      <c r="W23" s="74"/>
      <c r="X23" s="74" t="s">
        <v>127</v>
      </c>
      <c r="Y23" s="74"/>
      <c r="Z23" s="74"/>
      <c r="AA23" s="74"/>
      <c r="AB23" s="74" t="s">
        <v>128</v>
      </c>
      <c r="AC23" s="74"/>
      <c r="AD23" s="74"/>
      <c r="AE23" s="74"/>
      <c r="AF23" s="73" t="s">
        <v>129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3" t="s">
        <v>25</v>
      </c>
      <c r="O24" s="73"/>
      <c r="P24" s="73"/>
      <c r="Q24" s="32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12.868511</v>
      </c>
      <c r="F25" s="36">
        <v>0</v>
      </c>
      <c r="G25" s="39"/>
      <c r="H25" s="39"/>
      <c r="I25" s="38">
        <v>10.741114</v>
      </c>
      <c r="J25" s="36">
        <v>0</v>
      </c>
      <c r="K25" s="39"/>
      <c r="L25" s="39"/>
      <c r="M25" s="38">
        <v>10.247582</v>
      </c>
      <c r="N25" s="33">
        <v>0</v>
      </c>
      <c r="O25" s="33"/>
      <c r="P25" s="33"/>
      <c r="Q25" s="32">
        <v>14.903511999999999</v>
      </c>
      <c r="S25" s="65"/>
      <c r="T25" s="39">
        <v>0</v>
      </c>
      <c r="U25" s="39"/>
      <c r="V25" s="39"/>
      <c r="W25" s="38">
        <v>10.681476</v>
      </c>
      <c r="X25" s="39">
        <v>0</v>
      </c>
      <c r="Y25" s="39"/>
      <c r="Z25" s="39"/>
      <c r="AA25" s="38">
        <v>10.159635</v>
      </c>
      <c r="AB25" s="39">
        <v>0</v>
      </c>
      <c r="AC25" s="39"/>
      <c r="AD25" s="39"/>
      <c r="AE25" s="38">
        <v>10.397887000000001</v>
      </c>
      <c r="AF25" s="33">
        <v>0</v>
      </c>
      <c r="AG25" s="33"/>
      <c r="AH25" s="33"/>
      <c r="AI25" s="32">
        <v>12.393670999999999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"/>
      <c r="O26" s="4"/>
      <c r="P26" s="4"/>
      <c r="Q26" s="4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"/>
      <c r="AG26" s="4"/>
      <c r="AH26" s="4"/>
      <c r="AI26" s="4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11"/>
      <c r="O27" s="11"/>
      <c r="P27" s="11"/>
      <c r="Q27" s="11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"/>
      <c r="AG27" s="4"/>
      <c r="AH27" s="4"/>
      <c r="AI27" s="4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"/>
      <c r="O28" s="4"/>
      <c r="P28" s="4"/>
      <c r="Q28" s="4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126</v>
      </c>
      <c r="C30" s="74"/>
      <c r="D30" s="74"/>
      <c r="E30" s="74"/>
      <c r="F30" s="74" t="s">
        <v>127</v>
      </c>
      <c r="G30" s="74"/>
      <c r="H30" s="74"/>
      <c r="I30" s="74"/>
      <c r="J30" s="74" t="s">
        <v>128</v>
      </c>
      <c r="K30" s="74"/>
      <c r="L30" s="74"/>
      <c r="M30" s="74"/>
      <c r="N30" s="73" t="s">
        <v>129</v>
      </c>
      <c r="O30" s="73"/>
      <c r="P30" s="73"/>
      <c r="Q30" s="73"/>
      <c r="S30" s="63" t="s">
        <v>12</v>
      </c>
      <c r="T30" s="74" t="s">
        <v>126</v>
      </c>
      <c r="U30" s="74"/>
      <c r="V30" s="74"/>
      <c r="W30" s="74"/>
      <c r="X30" s="74" t="s">
        <v>127</v>
      </c>
      <c r="Y30" s="74"/>
      <c r="Z30" s="74"/>
      <c r="AA30" s="74"/>
      <c r="AB30" s="74" t="s">
        <v>128</v>
      </c>
      <c r="AC30" s="74"/>
      <c r="AD30" s="74"/>
      <c r="AE30" s="74"/>
      <c r="AF30" s="73" t="s">
        <v>129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1.288621</v>
      </c>
      <c r="F32" s="36" t="s">
        <v>20</v>
      </c>
      <c r="G32" s="38">
        <v>0</v>
      </c>
      <c r="H32" s="38">
        <v>2.5999999999999999E-3</v>
      </c>
      <c r="I32" s="38">
        <v>1.2678659999999999</v>
      </c>
      <c r="J32" s="36" t="s">
        <v>20</v>
      </c>
      <c r="K32" s="38">
        <v>0</v>
      </c>
      <c r="L32" s="38">
        <v>2.5999999999999999E-3</v>
      </c>
      <c r="M32" s="38">
        <v>1.1838089999999999</v>
      </c>
      <c r="N32" s="32" t="s">
        <v>20</v>
      </c>
      <c r="O32" s="58">
        <v>0</v>
      </c>
      <c r="P32" s="58">
        <v>2.5999999999999999E-3</v>
      </c>
      <c r="Q32" s="32">
        <v>2.0464090000000001</v>
      </c>
      <c r="S32" s="63"/>
      <c r="T32" s="36" t="s">
        <v>20</v>
      </c>
      <c r="U32" s="38">
        <v>0</v>
      </c>
      <c r="V32" s="38">
        <v>2.5999999999999999E-3</v>
      </c>
      <c r="W32" s="38">
        <v>1.295822</v>
      </c>
      <c r="X32" s="36" t="s">
        <v>20</v>
      </c>
      <c r="Y32" s="38">
        <v>0</v>
      </c>
      <c r="Z32" s="38">
        <v>2.5999999999999999E-3</v>
      </c>
      <c r="AA32" s="38">
        <v>1.3032999999999999</v>
      </c>
      <c r="AB32" s="36" t="s">
        <v>20</v>
      </c>
      <c r="AC32" s="38">
        <v>0</v>
      </c>
      <c r="AD32" s="38">
        <v>2.5999999999999999E-3</v>
      </c>
      <c r="AE32" s="38">
        <v>1.26932</v>
      </c>
      <c r="AF32" s="32" t="s">
        <v>20</v>
      </c>
      <c r="AG32" s="58">
        <v>0</v>
      </c>
      <c r="AH32" s="58">
        <v>2.5999999999999999E-3</v>
      </c>
      <c r="AI32" s="32">
        <v>1.2961560000000001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8.5391770000000005</v>
      </c>
      <c r="F33" s="36" t="s">
        <v>21</v>
      </c>
      <c r="G33" s="38">
        <v>0</v>
      </c>
      <c r="H33" s="38">
        <v>1.964E-4</v>
      </c>
      <c r="I33" s="38">
        <v>8.5209609999999998</v>
      </c>
      <c r="J33" s="36" t="s">
        <v>21</v>
      </c>
      <c r="K33" s="38">
        <v>0</v>
      </c>
      <c r="L33" s="38">
        <v>1.964E-4</v>
      </c>
      <c r="M33" s="38">
        <v>8.8286010000000008</v>
      </c>
      <c r="N33" s="32" t="s">
        <v>21</v>
      </c>
      <c r="O33" s="58">
        <v>0</v>
      </c>
      <c r="P33" s="58">
        <v>1.964E-4</v>
      </c>
      <c r="Q33" s="32">
        <v>9.3002649999999996</v>
      </c>
      <c r="S33" s="63"/>
      <c r="T33" s="36" t="s">
        <v>21</v>
      </c>
      <c r="U33" s="38">
        <v>0</v>
      </c>
      <c r="V33" s="38">
        <v>5.0279999999999997E-4</v>
      </c>
      <c r="W33" s="38">
        <v>7.61883</v>
      </c>
      <c r="X33" s="36" t="s">
        <v>21</v>
      </c>
      <c r="Y33" s="38">
        <v>0</v>
      </c>
      <c r="Z33" s="38">
        <v>5.0279999999999997E-4</v>
      </c>
      <c r="AA33" s="38">
        <v>7.5887869999999999</v>
      </c>
      <c r="AB33" s="36" t="s">
        <v>21</v>
      </c>
      <c r="AC33" s="38">
        <v>0</v>
      </c>
      <c r="AD33" s="38">
        <v>5.0279999999999997E-4</v>
      </c>
      <c r="AE33" s="38">
        <v>7.4839270000000004</v>
      </c>
      <c r="AF33" s="32" t="s">
        <v>21</v>
      </c>
      <c r="AG33" s="58">
        <v>0</v>
      </c>
      <c r="AH33" s="58">
        <v>5.0279999999999997E-4</v>
      </c>
      <c r="AI33" s="32">
        <v>7.5153800000000004</v>
      </c>
    </row>
    <row r="34" spans="1:35" x14ac:dyDescent="0.25">
      <c r="A34" s="63"/>
      <c r="B34" s="36" t="s">
        <v>22</v>
      </c>
      <c r="C34" s="38">
        <v>0</v>
      </c>
      <c r="D34" s="38">
        <v>3.4109999999999997E-5</v>
      </c>
      <c r="E34" s="38">
        <v>89.773876000000001</v>
      </c>
      <c r="F34" s="36" t="s">
        <v>22</v>
      </c>
      <c r="G34" s="38">
        <v>0</v>
      </c>
      <c r="H34" s="38">
        <v>3.5479999999999999E-5</v>
      </c>
      <c r="I34" s="38">
        <v>89.628698</v>
      </c>
      <c r="J34" s="36" t="s">
        <v>22</v>
      </c>
      <c r="K34" s="38">
        <v>0</v>
      </c>
      <c r="L34" s="38">
        <v>3.6890000000000001E-5</v>
      </c>
      <c r="M34" s="38">
        <v>90.797235999999998</v>
      </c>
      <c r="N34" s="32" t="s">
        <v>22</v>
      </c>
      <c r="O34" s="58">
        <v>0</v>
      </c>
      <c r="P34" s="58">
        <v>3.8359999999999999E-5</v>
      </c>
      <c r="Q34" s="32">
        <v>89.970056999999997</v>
      </c>
      <c r="S34" s="63"/>
      <c r="T34" s="36" t="s">
        <v>22</v>
      </c>
      <c r="U34" s="38">
        <v>0</v>
      </c>
      <c r="V34" s="38">
        <v>1.641E-4</v>
      </c>
      <c r="W34" s="38">
        <v>74.173636999999999</v>
      </c>
      <c r="X34" s="36" t="s">
        <v>22</v>
      </c>
      <c r="Y34" s="38">
        <v>0</v>
      </c>
      <c r="Z34" s="38">
        <v>1.6890000000000001E-4</v>
      </c>
      <c r="AA34" s="38">
        <v>73.735476000000006</v>
      </c>
      <c r="AB34" s="36" t="s">
        <v>22</v>
      </c>
      <c r="AC34" s="38">
        <v>0</v>
      </c>
      <c r="AD34" s="38">
        <v>1.7650000000000001E-4</v>
      </c>
      <c r="AE34" s="38">
        <v>73.745253000000005</v>
      </c>
      <c r="AF34" s="32" t="s">
        <v>22</v>
      </c>
      <c r="AG34" s="58">
        <v>0</v>
      </c>
      <c r="AH34" s="58">
        <v>1.7909999999999999E-4</v>
      </c>
      <c r="AI34" s="32">
        <v>77.294673000000003</v>
      </c>
    </row>
    <row r="35" spans="1:35" x14ac:dyDescent="0.25">
      <c r="B35" s="36"/>
      <c r="C35" s="36" t="s">
        <v>138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"/>
      <c r="O35" s="4"/>
      <c r="P35" s="4"/>
      <c r="Q35" s="4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"/>
      <c r="AG35" s="4"/>
      <c r="AH35" s="4"/>
      <c r="AI35" s="4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"/>
      <c r="O36" s="4"/>
      <c r="P36" s="4"/>
      <c r="Q36" s="4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"/>
      <c r="AG36" s="4"/>
      <c r="AH36" s="4"/>
      <c r="AI36" s="4"/>
    </row>
    <row r="37" spans="1:35" x14ac:dyDescent="0.25">
      <c r="A37" s="64" t="s">
        <v>23</v>
      </c>
      <c r="B37" s="83" t="s">
        <v>126</v>
      </c>
      <c r="C37" s="83"/>
      <c r="D37" s="83"/>
      <c r="E37" s="83"/>
      <c r="F37" s="83" t="s">
        <v>127</v>
      </c>
      <c r="G37" s="83"/>
      <c r="H37" s="83"/>
      <c r="I37" s="83"/>
      <c r="J37" s="83" t="s">
        <v>128</v>
      </c>
      <c r="K37" s="83"/>
      <c r="L37" s="83"/>
      <c r="M37" s="83"/>
      <c r="N37" s="72" t="s">
        <v>129</v>
      </c>
      <c r="O37" s="72"/>
      <c r="P37" s="72"/>
      <c r="Q37" s="72"/>
      <c r="R37" s="4"/>
      <c r="S37" s="82" t="s">
        <v>23</v>
      </c>
      <c r="T37" s="83" t="s">
        <v>126</v>
      </c>
      <c r="U37" s="83"/>
      <c r="V37" s="83"/>
      <c r="W37" s="83"/>
      <c r="X37" s="83" t="s">
        <v>127</v>
      </c>
      <c r="Y37" s="83"/>
      <c r="Z37" s="83"/>
      <c r="AA37" s="83"/>
      <c r="AB37" s="83" t="s">
        <v>128</v>
      </c>
      <c r="AC37" s="83"/>
      <c r="AD37" s="83"/>
      <c r="AE37" s="83"/>
      <c r="AF37" s="72" t="s">
        <v>129</v>
      </c>
      <c r="AG37" s="72"/>
      <c r="AH37" s="72"/>
      <c r="AI37" s="72"/>
    </row>
    <row r="38" spans="1:35" x14ac:dyDescent="0.25">
      <c r="A38" s="64"/>
      <c r="B38" s="53"/>
      <c r="C38" s="53" t="s">
        <v>17</v>
      </c>
      <c r="D38" s="53" t="s">
        <v>18</v>
      </c>
      <c r="E38" s="53" t="s">
        <v>19</v>
      </c>
      <c r="F38" s="53"/>
      <c r="G38" s="53" t="s">
        <v>17</v>
      </c>
      <c r="H38" s="53" t="s">
        <v>18</v>
      </c>
      <c r="I38" s="53" t="s">
        <v>19</v>
      </c>
      <c r="J38" s="53"/>
      <c r="K38" s="53" t="s">
        <v>17</v>
      </c>
      <c r="L38" s="53" t="s">
        <v>18</v>
      </c>
      <c r="M38" s="53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53"/>
      <c r="U38" s="53" t="s">
        <v>17</v>
      </c>
      <c r="V38" s="53" t="s">
        <v>18</v>
      </c>
      <c r="W38" s="53" t="s">
        <v>19</v>
      </c>
      <c r="X38" s="53"/>
      <c r="Y38" s="53" t="s">
        <v>17</v>
      </c>
      <c r="Z38" s="53" t="s">
        <v>18</v>
      </c>
      <c r="AA38" s="53" t="s">
        <v>19</v>
      </c>
      <c r="AB38" s="53"/>
      <c r="AC38" s="53" t="s">
        <v>17</v>
      </c>
      <c r="AD38" s="53" t="s">
        <v>18</v>
      </c>
      <c r="AE38" s="53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53" t="s">
        <v>20</v>
      </c>
      <c r="C39" s="53">
        <v>1.2999999999999999E-3</v>
      </c>
      <c r="D39" s="53">
        <v>2.0199999999999999E-2</v>
      </c>
      <c r="E39" s="53">
        <v>36.553438</v>
      </c>
      <c r="F39" s="53" t="s">
        <v>20</v>
      </c>
      <c r="G39" s="53">
        <v>2.5999999999999999E-3</v>
      </c>
      <c r="H39" s="53">
        <v>2.1499999999999998E-2</v>
      </c>
      <c r="I39" s="53">
        <v>28.815446000000001</v>
      </c>
      <c r="J39" s="53" t="s">
        <v>20</v>
      </c>
      <c r="K39" s="53">
        <v>2.5999999999999999E-3</v>
      </c>
      <c r="L39" s="53">
        <v>2.2700000000000001E-2</v>
      </c>
      <c r="M39" s="53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53" t="s">
        <v>20</v>
      </c>
      <c r="U39" s="53">
        <v>1.2999999999999999E-3</v>
      </c>
      <c r="V39" s="53">
        <v>2.0199999999999999E-2</v>
      </c>
      <c r="W39" s="53">
        <v>28.718575000000001</v>
      </c>
      <c r="X39" s="53" t="s">
        <v>20</v>
      </c>
      <c r="Y39" s="53">
        <v>2.5999999999999999E-3</v>
      </c>
      <c r="Z39" s="53">
        <v>2.1499999999999998E-2</v>
      </c>
      <c r="AA39" s="53">
        <v>28.701647000000001</v>
      </c>
      <c r="AB39" s="53" t="s">
        <v>20</v>
      </c>
      <c r="AC39" s="53">
        <v>2.5999999999999999E-3</v>
      </c>
      <c r="AD39" s="53">
        <v>2.2700000000000001E-2</v>
      </c>
      <c r="AE39" s="53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53" t="s">
        <v>21</v>
      </c>
      <c r="C40" s="53">
        <v>1.17E-2</v>
      </c>
      <c r="D40" s="53">
        <v>1.9099999999999999E-2</v>
      </c>
      <c r="E40" s="53">
        <v>77.832635999999994</v>
      </c>
      <c r="F40" s="53" t="s">
        <v>21</v>
      </c>
      <c r="G40" s="53">
        <v>1.23E-2</v>
      </c>
      <c r="H40" s="53">
        <v>1.9699999999999999E-2</v>
      </c>
      <c r="I40" s="53">
        <v>79.912403999999995</v>
      </c>
      <c r="J40" s="53" t="s">
        <v>21</v>
      </c>
      <c r="K40" s="53">
        <v>1.2800000000000001E-2</v>
      </c>
      <c r="L40" s="53">
        <v>2.0799999999999999E-2</v>
      </c>
      <c r="M40" s="53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53" t="s">
        <v>21</v>
      </c>
      <c r="U40" s="53">
        <v>6.1000000000000004E-3</v>
      </c>
      <c r="V40" s="53">
        <v>1.7000000000000001E-2</v>
      </c>
      <c r="W40" s="53">
        <v>82.519272999999998</v>
      </c>
      <c r="X40" s="53" t="s">
        <v>21</v>
      </c>
      <c r="Y40" s="53">
        <v>6.4999999999999997E-3</v>
      </c>
      <c r="Z40" s="53">
        <v>1.6799999999999999E-2</v>
      </c>
      <c r="AA40" s="53">
        <v>82.628365000000002</v>
      </c>
      <c r="AB40" s="53" t="s">
        <v>21</v>
      </c>
      <c r="AC40" s="53">
        <v>6.8999999999999999E-3</v>
      </c>
      <c r="AD40" s="53">
        <v>1.78E-2</v>
      </c>
      <c r="AE40" s="53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53" t="s">
        <v>22</v>
      </c>
      <c r="C41" s="53">
        <v>1.2999999999999999E-2</v>
      </c>
      <c r="D41" s="53">
        <v>1.6299999999999999E-2</v>
      </c>
      <c r="E41" s="53">
        <v>540.35019599999998</v>
      </c>
      <c r="F41" s="53" t="s">
        <v>22</v>
      </c>
      <c r="G41" s="53">
        <v>1.41E-2</v>
      </c>
      <c r="H41" s="53">
        <v>1.72E-2</v>
      </c>
      <c r="I41" s="53">
        <v>548.45995600000003</v>
      </c>
      <c r="J41" s="53" t="s">
        <v>22</v>
      </c>
      <c r="K41" s="53">
        <v>1.4800000000000001E-2</v>
      </c>
      <c r="L41" s="53">
        <v>1.8499999999999999E-2</v>
      </c>
      <c r="M41" s="53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53" t="s">
        <v>22</v>
      </c>
      <c r="U41" s="53">
        <v>7.4999999999999997E-3</v>
      </c>
      <c r="V41" s="53">
        <v>1.32E-2</v>
      </c>
      <c r="W41" s="53">
        <v>491.26918599999999</v>
      </c>
      <c r="X41" s="53" t="s">
        <v>22</v>
      </c>
      <c r="Y41" s="53">
        <v>8.3999999999999995E-3</v>
      </c>
      <c r="Z41" s="53">
        <v>1.3899999999999999E-2</v>
      </c>
      <c r="AA41" s="53">
        <v>673.61850000000004</v>
      </c>
      <c r="AB41" s="53" t="s">
        <v>22</v>
      </c>
      <c r="AC41" s="53">
        <v>8.8000000000000005E-3</v>
      </c>
      <c r="AD41" s="53">
        <v>1.47E-2</v>
      </c>
      <c r="AE41" s="53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"/>
      <c r="AG42" s="4"/>
      <c r="AH42" s="4"/>
      <c r="AI42" s="4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"/>
      <c r="AG43" s="4"/>
      <c r="AH43" s="4"/>
      <c r="AI43" s="4"/>
    </row>
    <row r="44" spans="1:35" x14ac:dyDescent="0.25">
      <c r="A44" s="65" t="s">
        <v>24</v>
      </c>
      <c r="B44" s="74" t="s">
        <v>126</v>
      </c>
      <c r="C44" s="74"/>
      <c r="D44" s="74"/>
      <c r="E44" s="74"/>
      <c r="F44" s="74" t="s">
        <v>127</v>
      </c>
      <c r="G44" s="74"/>
      <c r="H44" s="74"/>
      <c r="I44" s="74"/>
      <c r="J44" s="74" t="s">
        <v>128</v>
      </c>
      <c r="K44" s="74"/>
      <c r="L44" s="74"/>
      <c r="M44" s="74"/>
      <c r="N44" s="73" t="s">
        <v>129</v>
      </c>
      <c r="O44" s="73"/>
      <c r="P44" s="73"/>
      <c r="Q44" s="73"/>
      <c r="S44" s="65" t="s">
        <v>24</v>
      </c>
      <c r="T44" s="74" t="s">
        <v>126</v>
      </c>
      <c r="U44" s="74"/>
      <c r="V44" s="74"/>
      <c r="W44" s="74"/>
      <c r="X44" s="74" t="s">
        <v>127</v>
      </c>
      <c r="Y44" s="74"/>
      <c r="Z44" s="74"/>
      <c r="AA44" s="74"/>
      <c r="AB44" s="74" t="s">
        <v>128</v>
      </c>
      <c r="AC44" s="74"/>
      <c r="AD44" s="74"/>
      <c r="AE44" s="74"/>
      <c r="AF44" s="73" t="s">
        <v>129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0</v>
      </c>
      <c r="C46" s="39"/>
      <c r="D46" s="39"/>
      <c r="E46" s="38">
        <v>10.410902</v>
      </c>
      <c r="F46" s="39">
        <v>0</v>
      </c>
      <c r="G46" s="39"/>
      <c r="H46" s="39"/>
      <c r="I46" s="38">
        <v>10.188927</v>
      </c>
      <c r="J46" s="39">
        <v>0</v>
      </c>
      <c r="K46" s="39"/>
      <c r="L46" s="39"/>
      <c r="M46" s="38">
        <v>10.195031999999999</v>
      </c>
      <c r="N46" s="33">
        <v>0</v>
      </c>
      <c r="O46" s="33"/>
      <c r="P46" s="33"/>
      <c r="Q46" s="32">
        <v>23.772458</v>
      </c>
      <c r="S46" s="65"/>
      <c r="T46" s="41">
        <v>2.7E-6</v>
      </c>
      <c r="U46" s="39"/>
      <c r="V46" s="39"/>
      <c r="W46" s="38">
        <v>10.329694999999999</v>
      </c>
      <c r="X46" s="41">
        <v>2.5000000000000002E-6</v>
      </c>
      <c r="Y46" s="39"/>
      <c r="Z46" s="39"/>
      <c r="AA46" s="38">
        <v>10.154073</v>
      </c>
      <c r="AB46" s="41">
        <v>2.9000000000000002E-6</v>
      </c>
      <c r="AC46" s="39"/>
      <c r="AD46" s="39"/>
      <c r="AE46" s="38">
        <v>10.298074</v>
      </c>
      <c r="AF46" s="35">
        <v>2.5000000000000002E-6</v>
      </c>
      <c r="AG46" s="33"/>
      <c r="AH46" s="33"/>
      <c r="AI46" s="32">
        <v>12.975555999999999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"/>
      <c r="O47" s="4"/>
      <c r="P47" s="4"/>
      <c r="Q47" s="4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4"/>
      <c r="AG47" s="4"/>
      <c r="AH47" s="4"/>
      <c r="AI47" s="4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"/>
      <c r="O48" s="4"/>
      <c r="P48" s="4"/>
      <c r="Q48" s="4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126</v>
      </c>
      <c r="C50" s="74"/>
      <c r="D50" s="74"/>
      <c r="E50" s="74"/>
      <c r="F50" s="74" t="s">
        <v>127</v>
      </c>
      <c r="G50" s="74"/>
      <c r="H50" s="74"/>
      <c r="I50" s="74"/>
      <c r="J50" s="74" t="s">
        <v>128</v>
      </c>
      <c r="K50" s="74"/>
      <c r="L50" s="74"/>
      <c r="M50" s="74"/>
      <c r="N50" s="73" t="s">
        <v>129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1.315439</v>
      </c>
      <c r="F52" s="36" t="s">
        <v>20</v>
      </c>
      <c r="G52" s="38">
        <v>0</v>
      </c>
      <c r="H52" s="38">
        <v>2.5999999999999999E-3</v>
      </c>
      <c r="I52" s="38">
        <v>1.170485</v>
      </c>
      <c r="J52" s="36" t="s">
        <v>20</v>
      </c>
      <c r="K52" s="38">
        <v>0</v>
      </c>
      <c r="L52" s="38">
        <v>2.5999999999999999E-3</v>
      </c>
      <c r="M52" s="38">
        <v>1.2985899999999999</v>
      </c>
      <c r="N52" s="32" t="s">
        <v>20</v>
      </c>
      <c r="O52" s="32">
        <v>0</v>
      </c>
      <c r="P52" s="32">
        <v>2.5999999999999999E-3</v>
      </c>
      <c r="Q52" s="32">
        <v>1.3429089999999999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6.2235779999999998</v>
      </c>
      <c r="F53" s="36" t="s">
        <v>21</v>
      </c>
      <c r="G53" s="38">
        <v>0</v>
      </c>
      <c r="H53" s="38">
        <v>1.2999999999999999E-3</v>
      </c>
      <c r="I53" s="38">
        <v>6.2040569999999997</v>
      </c>
      <c r="J53" s="36" t="s">
        <v>21</v>
      </c>
      <c r="K53" s="38">
        <v>0</v>
      </c>
      <c r="L53" s="38">
        <v>1.2999999999999999E-3</v>
      </c>
      <c r="M53" s="38">
        <v>5.7898209999999999</v>
      </c>
      <c r="N53" s="32" t="s">
        <v>21</v>
      </c>
      <c r="O53" s="32">
        <v>0</v>
      </c>
      <c r="P53" s="32">
        <v>1.2999999999999999E-3</v>
      </c>
      <c r="Q53" s="32">
        <v>6.3496370000000004</v>
      </c>
    </row>
    <row r="54" spans="1:17" x14ac:dyDescent="0.25">
      <c r="A54" s="63"/>
      <c r="B54" s="36" t="s">
        <v>22</v>
      </c>
      <c r="C54" s="38">
        <v>0</v>
      </c>
      <c r="D54" s="38">
        <v>7.5129999999999999E-4</v>
      </c>
      <c r="E54" s="38">
        <v>52.319004</v>
      </c>
      <c r="F54" s="36" t="s">
        <v>22</v>
      </c>
      <c r="G54" s="38">
        <v>0</v>
      </c>
      <c r="H54" s="38">
        <v>7.67E-4</v>
      </c>
      <c r="I54" s="38">
        <v>52.795464000000003</v>
      </c>
      <c r="J54" s="36" t="s">
        <v>22</v>
      </c>
      <c r="K54" s="38">
        <v>0</v>
      </c>
      <c r="L54" s="38">
        <v>7.8319999999999996E-4</v>
      </c>
      <c r="M54" s="38">
        <v>52.312556999999998</v>
      </c>
      <c r="N54" s="32" t="s">
        <v>22</v>
      </c>
      <c r="O54" s="32">
        <v>0</v>
      </c>
      <c r="P54" s="32">
        <v>8.0000000000000004E-4</v>
      </c>
      <c r="Q54" s="32">
        <v>55.523141000000003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"/>
      <c r="O55" s="4"/>
      <c r="P55" s="4"/>
      <c r="Q55" s="4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"/>
      <c r="O56" s="4"/>
      <c r="P56" s="4"/>
      <c r="Q56" s="4"/>
    </row>
    <row r="57" spans="1:17" x14ac:dyDescent="0.25">
      <c r="A57" s="64" t="s">
        <v>23</v>
      </c>
      <c r="B57" s="83" t="s">
        <v>126</v>
      </c>
      <c r="C57" s="83"/>
      <c r="D57" s="83"/>
      <c r="E57" s="83"/>
      <c r="F57" s="83" t="s">
        <v>127</v>
      </c>
      <c r="G57" s="83"/>
      <c r="H57" s="83"/>
      <c r="I57" s="83"/>
      <c r="J57" s="83" t="s">
        <v>128</v>
      </c>
      <c r="K57" s="83"/>
      <c r="L57" s="83"/>
      <c r="M57" s="83"/>
      <c r="N57" s="72" t="s">
        <v>129</v>
      </c>
      <c r="O57" s="72"/>
      <c r="P57" s="72"/>
      <c r="Q57" s="72"/>
    </row>
    <row r="58" spans="1:17" x14ac:dyDescent="0.25">
      <c r="A58" s="64"/>
      <c r="B58" s="53"/>
      <c r="C58" s="53" t="s">
        <v>17</v>
      </c>
      <c r="D58" s="53" t="s">
        <v>18</v>
      </c>
      <c r="E58" s="53" t="s">
        <v>19</v>
      </c>
      <c r="F58" s="53"/>
      <c r="G58" s="53" t="s">
        <v>17</v>
      </c>
      <c r="H58" s="53" t="s">
        <v>18</v>
      </c>
      <c r="I58" s="53" t="s">
        <v>19</v>
      </c>
      <c r="J58" s="53"/>
      <c r="K58" s="53" t="s">
        <v>17</v>
      </c>
      <c r="L58" s="53" t="s">
        <v>18</v>
      </c>
      <c r="M58" s="53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53" t="s">
        <v>20</v>
      </c>
      <c r="C59" s="53">
        <v>1.2999999999999999E-3</v>
      </c>
      <c r="D59" s="53">
        <v>2.0199999999999999E-2</v>
      </c>
      <c r="E59" s="53">
        <v>28.641818000000001</v>
      </c>
      <c r="F59" s="53" t="s">
        <v>20</v>
      </c>
      <c r="G59" s="53">
        <v>2.5999999999999999E-3</v>
      </c>
      <c r="H59" s="53">
        <v>2.1499999999999998E-2</v>
      </c>
      <c r="I59" s="53">
        <v>28.722397000000001</v>
      </c>
      <c r="J59" s="53" t="s">
        <v>20</v>
      </c>
      <c r="K59" s="53">
        <v>2.5999999999999999E-3</v>
      </c>
      <c r="L59" s="53">
        <v>2.2700000000000001E-2</v>
      </c>
      <c r="M59" s="53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53" t="s">
        <v>21</v>
      </c>
      <c r="C60" s="53">
        <v>2.7000000000000001E-3</v>
      </c>
      <c r="D60" s="53">
        <v>1.15E-2</v>
      </c>
      <c r="E60" s="53">
        <v>77.611051000000003</v>
      </c>
      <c r="F60" s="53" t="s">
        <v>21</v>
      </c>
      <c r="G60" s="53">
        <v>3.2000000000000002E-3</v>
      </c>
      <c r="H60" s="53">
        <v>9.4000000000000004E-3</v>
      </c>
      <c r="I60" s="53">
        <v>78.046137000000002</v>
      </c>
      <c r="J60" s="53" t="s">
        <v>21</v>
      </c>
      <c r="K60" s="53">
        <v>3.8999999999999998E-3</v>
      </c>
      <c r="L60" s="53">
        <v>1.0200000000000001E-2</v>
      </c>
      <c r="M60" s="53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53" t="s">
        <v>22</v>
      </c>
      <c r="C61" s="53">
        <v>3.5999999999999999E-3</v>
      </c>
      <c r="D61" s="53">
        <v>8.2000000000000007E-3</v>
      </c>
      <c r="E61" s="53">
        <v>366.09894000000003</v>
      </c>
      <c r="F61" s="53" t="s">
        <v>22</v>
      </c>
      <c r="G61" s="53">
        <v>4.4000000000000003E-3</v>
      </c>
      <c r="H61" s="53">
        <v>8.0999999999999996E-3</v>
      </c>
      <c r="I61" s="53">
        <v>460.01891599999999</v>
      </c>
      <c r="J61" s="53" t="s">
        <v>22</v>
      </c>
      <c r="K61" s="53">
        <v>4.7000000000000002E-3</v>
      </c>
      <c r="L61" s="53">
        <v>7.7000000000000002E-3</v>
      </c>
      <c r="M61" s="53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"/>
      <c r="O62" s="4"/>
      <c r="P62" s="4"/>
      <c r="Q62" s="4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"/>
      <c r="O63" s="4"/>
      <c r="P63" s="4"/>
      <c r="Q63" s="4"/>
    </row>
    <row r="64" spans="1:17" x14ac:dyDescent="0.25">
      <c r="A64" s="65" t="s">
        <v>24</v>
      </c>
      <c r="B64" s="74" t="s">
        <v>126</v>
      </c>
      <c r="C64" s="74"/>
      <c r="D64" s="74"/>
      <c r="E64" s="74"/>
      <c r="F64" s="74" t="s">
        <v>127</v>
      </c>
      <c r="G64" s="74"/>
      <c r="H64" s="74"/>
      <c r="I64" s="74"/>
      <c r="J64" s="74" t="s">
        <v>128</v>
      </c>
      <c r="K64" s="74"/>
      <c r="L64" s="74"/>
      <c r="M64" s="74"/>
      <c r="N64" s="73" t="s">
        <v>129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1.439E-4</v>
      </c>
      <c r="C66" s="39"/>
      <c r="D66" s="39"/>
      <c r="E66" s="38">
        <v>10.121155</v>
      </c>
      <c r="F66" s="41"/>
      <c r="G66" s="41">
        <v>1.4449999999999999E-4</v>
      </c>
      <c r="H66" s="39"/>
      <c r="I66" s="38">
        <v>10.594322</v>
      </c>
      <c r="J66" s="41">
        <v>1.4789999999999999E-4</v>
      </c>
      <c r="K66" s="39"/>
      <c r="L66" s="39"/>
      <c r="M66" s="38">
        <v>10.229569</v>
      </c>
      <c r="N66" s="35">
        <v>1.5449999999999999E-4</v>
      </c>
      <c r="O66" s="33"/>
      <c r="P66" s="33"/>
      <c r="Q66" s="32">
        <v>11.98306</v>
      </c>
    </row>
    <row r="67" spans="1:27" x14ac:dyDescent="0.25">
      <c r="B67" s="36"/>
      <c r="C67" s="36"/>
      <c r="D67" s="36"/>
      <c r="E67" s="36"/>
      <c r="F67" s="36"/>
      <c r="G67" s="36"/>
      <c r="H67" s="36"/>
      <c r="I67" s="36"/>
      <c r="J67" s="36" t="s">
        <v>138</v>
      </c>
      <c r="K67" s="36"/>
      <c r="L67" s="36"/>
      <c r="M67" s="36"/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2.537039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23.609625000000001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19.803471000000002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1.9301499999999996E-7</v>
      </c>
      <c r="H75">
        <f t="shared" si="2"/>
        <v>212.50088299999999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1.9383000000000001E-7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1.9546E-7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1.9708999999999997E-7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3.728183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33.857206999999995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29.826679999999996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1.938325E-7</v>
      </c>
      <c r="H88">
        <f t="shared" si="20"/>
        <v>319.91614900000002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1.9547000000000002E-7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1.9875999999999999E-7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2.0207000000000001E-7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6.3708910000000003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48.760718999999995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40.140323000000002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1.9465251249999997E-7</v>
      </c>
      <c r="H101">
        <f t="shared" si="38"/>
        <v>432.36920800000001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1.971201E-7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2.0210079999999998E-7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2.0714270000000001E-7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2.605175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20.841110999999998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18.979501999999997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4.8939999999999992E-6</v>
      </c>
      <c r="H114">
        <f t="shared" si="56"/>
        <v>202.870408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4.9079999999999994E-6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4.9359999999999998E-6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4.9639999999999994E-6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3.7900039999999997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31.238997999999999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28.392288999999998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4.9080299999999998E-6</v>
      </c>
      <c r="H127">
        <f t="shared" si="74"/>
        <v>305.381775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4.9361200000000006E-6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4.9924799999999995E-6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5.0490800000000008E-6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5.0883180000000001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43.632669000000007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38.783541999999997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4.9220899999999992E-6</v>
      </c>
      <c r="H140">
        <f t="shared" si="92"/>
        <v>407.92485500000004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4.9643599999999992E-6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5.0494399999999997E-6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5.1352399999999998E-6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2.5564869999999997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20.599829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17.060138000000002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3.4178499999999998E-5</v>
      </c>
      <c r="H153">
        <f t="shared" si="110"/>
        <v>179.40257400000002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3.4246999999999999E-5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3.4384000000000001E-5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3.4520999999999997E-5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3.7402959999999998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30.794860999999997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25.888739000000001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3.4247099999999999E-5</v>
      </c>
      <c r="H166">
        <f t="shared" si="128"/>
        <v>270.19980999999996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3.4384400000000002E-5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3.4659599999999996E-5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3.4935600000000005E-5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5.7867049999999995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54.567318999999998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35.189004000000004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3.4315802499999991E-5</v>
      </c>
      <c r="H179">
        <f t="shared" si="146"/>
        <v>360.16986699999995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3.4522219999999994E-5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3.4936959999999998E-5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3.5354339999999997E-5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2.5991219999999999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2.6900000000000001E-6</v>
      </c>
      <c r="M190">
        <f>AA46+W46</f>
        <v>20.483767999999998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2.6800000000000002E-6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15.207616999999999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1.6433999999999999E-4</v>
      </c>
      <c r="H192">
        <f t="shared" si="164"/>
        <v>147.90911299999999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1.6458000000000003E-4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2.6599999999999999E-6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2.6400000000000001E-6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1.6506000000000002E-4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1.6553999999999999E-4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3.8684419999999999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2.6815000000000001E-6</v>
      </c>
      <c r="M203">
        <f>AE46+AA46+W46</f>
        <v>30.781841999999997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2.666E-6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22.691544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1.6458700000000003E-4</v>
      </c>
      <c r="H205">
        <f t="shared" si="182"/>
        <v>221.65436599999998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1.6508800000000003E-4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2.644E-6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2.6340000000000005E-6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1.6613199999999999E-4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1.6723200000000001E-4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5.1645980000000007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2.6743249999999996E-6</v>
      </c>
      <c r="M216">
        <f>AI46+AE46+AA46+W46</f>
        <v>43.757397999999995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2.6565999999999997E-6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30.206924000000001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1.6484002499999998E-4</v>
      </c>
      <c r="H218">
        <f t="shared" si="199"/>
        <v>298.94903900000003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1.6561620000000001E-4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2.6408000000000002E-6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2.6442000000000005E-6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1.6725360000000001E-4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1.6896540000000001E-4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2.4859239999999998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1.4392999999999999E-4</v>
      </c>
      <c r="M229">
        <f>I66+E66</f>
        <v>20.715477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1.4396E-4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12.427634999999999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7.5208499999999999E-4</v>
      </c>
      <c r="H231">
        <f t="shared" si="217"/>
        <v>105.114468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7.5286999999999999E-4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1.4402000000000002E-4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1.4407999999999999E-4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7.544400000000001E-4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7.5600999999999999E-4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3.7845140000000002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1.4396700000000003E-4</v>
      </c>
      <c r="M242">
        <f>M66+I66+E66</f>
        <v>30.945045999999998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1.44048E-4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18.217455999999999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7.5287125000000009E-4</v>
      </c>
      <c r="H244">
        <f t="shared" si="235"/>
        <v>157.42702500000001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7.5444500000000007E-4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1.4425199999999999E-4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1.4451200000000002E-4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7.5759999999999998E-4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7.6076500000000005E-4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5.1274230000000003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1.4401104999999998E-4</v>
      </c>
      <c r="M255">
        <f>Q66+M66+I66+E66</f>
        <v>42.928106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1.4416439999999998E-4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24.567093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7.5365876249999992E-4</v>
      </c>
      <c r="H257">
        <f t="shared" si="253"/>
        <v>212.95016600000002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7.5602509999999994E-4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1.4459919999999999E-4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1.4520680000000002E-4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7.6078079999999991E-4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7.6556770000000001E-4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263"/>
  <sheetViews>
    <sheetView topLeftCell="A22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2" t="s">
        <v>11</v>
      </c>
      <c r="O8" s="72"/>
      <c r="P8" s="72"/>
      <c r="Q8" s="72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4" t="s">
        <v>126</v>
      </c>
      <c r="C9" s="74"/>
      <c r="D9" s="74"/>
      <c r="E9" s="74"/>
      <c r="F9" s="74" t="s">
        <v>127</v>
      </c>
      <c r="G9" s="74"/>
      <c r="H9" s="74"/>
      <c r="I9" s="74"/>
      <c r="J9" s="74" t="s">
        <v>128</v>
      </c>
      <c r="K9" s="74"/>
      <c r="L9" s="74"/>
      <c r="M9" s="74"/>
      <c r="N9" s="72" t="s">
        <v>129</v>
      </c>
      <c r="O9" s="72"/>
      <c r="P9" s="72"/>
      <c r="Q9" s="72"/>
      <c r="S9" s="63" t="s">
        <v>12</v>
      </c>
      <c r="T9" s="74" t="s">
        <v>126</v>
      </c>
      <c r="U9" s="74"/>
      <c r="V9" s="74"/>
      <c r="W9" s="74"/>
      <c r="X9" s="74" t="s">
        <v>127</v>
      </c>
      <c r="Y9" s="74"/>
      <c r="Z9" s="74"/>
      <c r="AA9" s="74"/>
      <c r="AB9" s="74" t="s">
        <v>128</v>
      </c>
      <c r="AC9" s="74"/>
      <c r="AD9" s="74"/>
      <c r="AE9" s="74"/>
      <c r="AF9" s="73" t="s">
        <v>129</v>
      </c>
      <c r="AG9" s="73"/>
      <c r="AH9" s="73"/>
      <c r="AI9" s="73"/>
    </row>
    <row r="10" spans="1:35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4"/>
      <c r="O10" s="4" t="s">
        <v>17</v>
      </c>
      <c r="P10" s="4" t="s">
        <v>18</v>
      </c>
      <c r="Q10" s="4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s="36" t="s">
        <v>20</v>
      </c>
      <c r="C11" s="38">
        <v>0</v>
      </c>
      <c r="D11" s="38">
        <v>2.5999999999999999E-3</v>
      </c>
      <c r="E11" s="38">
        <v>1.4178219999999999</v>
      </c>
      <c r="F11" s="36" t="s">
        <v>20</v>
      </c>
      <c r="G11" s="38">
        <v>0</v>
      </c>
      <c r="H11" s="38">
        <v>2.5999999999999999E-3</v>
      </c>
      <c r="I11" s="38">
        <v>1.4788300000000001</v>
      </c>
      <c r="J11" s="36" t="s">
        <v>20</v>
      </c>
      <c r="K11" s="38">
        <v>0</v>
      </c>
      <c r="L11" s="38">
        <v>2.5999999999999999E-3</v>
      </c>
      <c r="M11" s="38">
        <v>1.4470350000000001</v>
      </c>
      <c r="N11" s="4" t="s">
        <v>20</v>
      </c>
      <c r="O11" s="4">
        <v>0</v>
      </c>
      <c r="P11" s="4">
        <v>2.5999999999999999E-3</v>
      </c>
      <c r="Q11" s="4">
        <v>1.70468</v>
      </c>
      <c r="S11" s="63"/>
      <c r="T11" s="36" t="s">
        <v>20</v>
      </c>
      <c r="U11" s="38">
        <v>0</v>
      </c>
      <c r="V11" s="38">
        <v>2.5999999999999999E-3</v>
      </c>
      <c r="W11" s="38">
        <v>1.4210959999999999</v>
      </c>
      <c r="X11" s="36" t="s">
        <v>20</v>
      </c>
      <c r="Y11" s="38">
        <v>0</v>
      </c>
      <c r="Z11" s="38">
        <v>2.5999999999999999E-3</v>
      </c>
      <c r="AA11" s="38">
        <v>1.4190510000000001</v>
      </c>
      <c r="AB11" s="36" t="s">
        <v>20</v>
      </c>
      <c r="AC11" s="38">
        <v>0</v>
      </c>
      <c r="AD11" s="38">
        <v>2.5999999999999999E-3</v>
      </c>
      <c r="AE11" s="38">
        <v>1.6223080000000001</v>
      </c>
      <c r="AF11" s="32" t="s">
        <v>20</v>
      </c>
      <c r="AG11" s="32">
        <v>0</v>
      </c>
      <c r="AH11" s="32">
        <v>2.5999999999999999E-3</v>
      </c>
      <c r="AI11" s="32">
        <v>1.326365</v>
      </c>
    </row>
    <row r="12" spans="1:35" x14ac:dyDescent="0.25">
      <c r="A12" s="63"/>
      <c r="B12" s="36" t="s">
        <v>21</v>
      </c>
      <c r="C12" s="38">
        <v>0</v>
      </c>
      <c r="D12" s="38">
        <v>1.579E-5</v>
      </c>
      <c r="E12" s="38">
        <v>12.251633</v>
      </c>
      <c r="F12" s="36" t="s">
        <v>21</v>
      </c>
      <c r="G12" s="38">
        <v>0</v>
      </c>
      <c r="H12" s="38">
        <v>1.579E-5</v>
      </c>
      <c r="I12" s="38">
        <v>12.267374</v>
      </c>
      <c r="J12" s="36" t="s">
        <v>21</v>
      </c>
      <c r="K12" s="38">
        <v>0</v>
      </c>
      <c r="L12" s="38">
        <v>1.579E-5</v>
      </c>
      <c r="M12" s="38">
        <v>12.251555</v>
      </c>
      <c r="N12" s="4" t="s">
        <v>21</v>
      </c>
      <c r="O12" s="4">
        <v>0</v>
      </c>
      <c r="P12" s="4">
        <v>1.579E-5</v>
      </c>
      <c r="Q12" s="4">
        <v>11.964957999999999</v>
      </c>
      <c r="S12" s="63"/>
      <c r="T12" s="36" t="s">
        <v>21</v>
      </c>
      <c r="U12" s="38">
        <v>0</v>
      </c>
      <c r="V12" s="38">
        <v>6.4850000000000004E-5</v>
      </c>
      <c r="W12" s="38">
        <v>10.970606999999999</v>
      </c>
      <c r="X12" s="36" t="s">
        <v>21</v>
      </c>
      <c r="Y12" s="38">
        <v>0</v>
      </c>
      <c r="Z12" s="38">
        <v>6.4850000000000004E-5</v>
      </c>
      <c r="AA12" s="38">
        <v>10.984031999999999</v>
      </c>
      <c r="AB12" s="36" t="s">
        <v>21</v>
      </c>
      <c r="AC12" s="38">
        <v>0</v>
      </c>
      <c r="AD12" s="38">
        <v>6.4850000000000004E-5</v>
      </c>
      <c r="AE12" s="38">
        <v>11.081182999999999</v>
      </c>
      <c r="AF12" s="32" t="s">
        <v>21</v>
      </c>
      <c r="AG12" s="32">
        <v>0</v>
      </c>
      <c r="AH12" s="58">
        <v>6.4850000000000004E-5</v>
      </c>
      <c r="AI12" s="32">
        <v>11.247807999999999</v>
      </c>
    </row>
    <row r="13" spans="1:35" x14ac:dyDescent="0.25">
      <c r="A13" s="63"/>
      <c r="B13" s="36" t="s">
        <v>22</v>
      </c>
      <c r="C13" s="38">
        <v>0</v>
      </c>
      <c r="D13" s="38">
        <v>1.9219999999999999E-7</v>
      </c>
      <c r="E13" s="38">
        <v>136.07969900000001</v>
      </c>
      <c r="F13" s="36" t="s">
        <v>22</v>
      </c>
      <c r="G13" s="38">
        <v>0</v>
      </c>
      <c r="H13" s="38">
        <v>1.9219999999999999E-7</v>
      </c>
      <c r="I13" s="38">
        <v>135.15482399999999</v>
      </c>
      <c r="J13" s="36" t="s">
        <v>22</v>
      </c>
      <c r="K13" s="38">
        <v>0</v>
      </c>
      <c r="L13" s="38">
        <v>1.9219999999999999E-7</v>
      </c>
      <c r="M13" s="38">
        <v>135.114226</v>
      </c>
      <c r="N13" s="4" t="s">
        <v>22</v>
      </c>
      <c r="O13" s="4">
        <v>0</v>
      </c>
      <c r="P13" s="4">
        <v>1.9219999999999999E-7</v>
      </c>
      <c r="Q13" s="4">
        <v>128.60914399999999</v>
      </c>
      <c r="S13" s="63"/>
      <c r="T13" s="36" t="s">
        <v>22</v>
      </c>
      <c r="U13" s="38">
        <v>0</v>
      </c>
      <c r="V13" s="38">
        <v>4.8799999999999999E-6</v>
      </c>
      <c r="W13" s="38">
        <v>124.85100199999999</v>
      </c>
      <c r="X13" s="36" t="s">
        <v>22</v>
      </c>
      <c r="Y13" s="38">
        <v>0</v>
      </c>
      <c r="Z13" s="38">
        <v>5.1599999999999997E-6</v>
      </c>
      <c r="AA13" s="38">
        <v>122.10450400000001</v>
      </c>
      <c r="AB13" s="36" t="s">
        <v>22</v>
      </c>
      <c r="AC13" s="38">
        <v>0</v>
      </c>
      <c r="AD13" s="38">
        <v>4.8799999999999999E-6</v>
      </c>
      <c r="AE13" s="38">
        <v>121.750878</v>
      </c>
      <c r="AF13" s="32" t="s">
        <v>22</v>
      </c>
      <c r="AG13" s="32">
        <v>0</v>
      </c>
      <c r="AH13" s="32">
        <v>4.8799999999999999E-6</v>
      </c>
      <c r="AI13" s="32">
        <v>121.042097</v>
      </c>
    </row>
    <row r="14" spans="1:35" x14ac:dyDescent="0.25">
      <c r="B14" s="36"/>
      <c r="C14" s="36"/>
      <c r="D14" s="36"/>
      <c r="E14" s="36"/>
      <c r="F14" s="36"/>
      <c r="G14" s="36" t="s">
        <v>138</v>
      </c>
      <c r="H14" s="36"/>
      <c r="I14" s="36"/>
      <c r="J14" s="36"/>
      <c r="K14" s="36"/>
      <c r="L14" s="36"/>
      <c r="M14" s="36"/>
      <c r="N14" s="4"/>
      <c r="O14" s="4"/>
      <c r="P14" s="4"/>
      <c r="Q14" s="4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"/>
      <c r="AG14" s="4"/>
      <c r="AH14" s="4"/>
      <c r="AI14" s="4"/>
    </row>
    <row r="15" spans="1:35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"/>
      <c r="O15" s="4"/>
      <c r="P15" s="4"/>
      <c r="Q15" s="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"/>
      <c r="AG15" s="4"/>
      <c r="AH15" s="4"/>
      <c r="AI15" s="4"/>
    </row>
    <row r="16" spans="1:35" x14ac:dyDescent="0.25">
      <c r="A16" s="64" t="s">
        <v>23</v>
      </c>
      <c r="B16" s="83" t="s">
        <v>126</v>
      </c>
      <c r="C16" s="83"/>
      <c r="D16" s="83"/>
      <c r="E16" s="83"/>
      <c r="F16" s="83" t="s">
        <v>127</v>
      </c>
      <c r="G16" s="83"/>
      <c r="H16" s="83"/>
      <c r="I16" s="83"/>
      <c r="J16" s="83" t="s">
        <v>128</v>
      </c>
      <c r="K16" s="83"/>
      <c r="L16" s="83"/>
      <c r="M16" s="83"/>
      <c r="N16" s="72" t="s">
        <v>129</v>
      </c>
      <c r="O16" s="72"/>
      <c r="P16" s="72"/>
      <c r="Q16" s="72"/>
      <c r="R16" s="4"/>
      <c r="S16" s="82" t="s">
        <v>23</v>
      </c>
      <c r="T16" s="83" t="s">
        <v>126</v>
      </c>
      <c r="U16" s="83"/>
      <c r="V16" s="83"/>
      <c r="W16" s="83"/>
      <c r="X16" s="83" t="s">
        <v>127</v>
      </c>
      <c r="Y16" s="83"/>
      <c r="Z16" s="83"/>
      <c r="AA16" s="83"/>
      <c r="AB16" s="83" t="s">
        <v>128</v>
      </c>
      <c r="AC16" s="83"/>
      <c r="AD16" s="83"/>
      <c r="AE16" s="83"/>
      <c r="AF16" s="72" t="s">
        <v>129</v>
      </c>
      <c r="AG16" s="72"/>
      <c r="AH16" s="72"/>
      <c r="AI16" s="72"/>
    </row>
    <row r="17" spans="1:35" x14ac:dyDescent="0.25">
      <c r="A17" s="64"/>
      <c r="B17" s="53"/>
      <c r="C17" s="53" t="s">
        <v>17</v>
      </c>
      <c r="D17" s="53" t="s">
        <v>18</v>
      </c>
      <c r="E17" s="53" t="s">
        <v>19</v>
      </c>
      <c r="F17" s="53"/>
      <c r="G17" s="53" t="s">
        <v>17</v>
      </c>
      <c r="H17" s="53" t="s">
        <v>18</v>
      </c>
      <c r="I17" s="53" t="s">
        <v>19</v>
      </c>
      <c r="J17" s="53"/>
      <c r="K17" s="53" t="s">
        <v>17</v>
      </c>
      <c r="L17" s="53" t="s">
        <v>18</v>
      </c>
      <c r="M17" s="53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53"/>
      <c r="U17" s="53" t="s">
        <v>17</v>
      </c>
      <c r="V17" s="53" t="s">
        <v>18</v>
      </c>
      <c r="W17" s="53" t="s">
        <v>19</v>
      </c>
      <c r="X17" s="53"/>
      <c r="Y17" s="53" t="s">
        <v>17</v>
      </c>
      <c r="Z17" s="53" t="s">
        <v>18</v>
      </c>
      <c r="AA17" s="53" t="s">
        <v>19</v>
      </c>
      <c r="AB17" s="53"/>
      <c r="AC17" s="53" t="s">
        <v>17</v>
      </c>
      <c r="AD17" s="53" t="s">
        <v>18</v>
      </c>
      <c r="AE17" s="53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53" t="s">
        <v>20</v>
      </c>
      <c r="C18" s="53">
        <v>1.2999999999999999E-3</v>
      </c>
      <c r="D18" s="53">
        <v>2.0199999999999999E-2</v>
      </c>
      <c r="E18" s="53">
        <v>30.079193</v>
      </c>
      <c r="F18" s="53" t="s">
        <v>20</v>
      </c>
      <c r="G18" s="53">
        <v>2.5999999999999999E-3</v>
      </c>
      <c r="H18" s="53">
        <v>2.1499999999999998E-2</v>
      </c>
      <c r="I18" s="53">
        <v>34.510630999999997</v>
      </c>
      <c r="J18" s="53" t="s">
        <v>20</v>
      </c>
      <c r="K18" s="53">
        <v>2.5999999999999999E-3</v>
      </c>
      <c r="L18" s="53">
        <v>2.2700000000000001E-2</v>
      </c>
      <c r="M18" s="53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53" t="s">
        <v>20</v>
      </c>
      <c r="U18" s="53">
        <v>1.2999999999999999E-3</v>
      </c>
      <c r="V18" s="53">
        <v>2.0199999999999999E-2</v>
      </c>
      <c r="W18" s="53">
        <v>28.892620000000001</v>
      </c>
      <c r="X18" s="53" t="s">
        <v>20</v>
      </c>
      <c r="Y18" s="53">
        <v>2.5999999999999999E-3</v>
      </c>
      <c r="Z18" s="53">
        <v>2.1499999999999998E-2</v>
      </c>
      <c r="AA18" s="53">
        <v>32.570383</v>
      </c>
      <c r="AB18" s="53" t="s">
        <v>20</v>
      </c>
      <c r="AC18" s="53">
        <v>2.5999999999999999E-3</v>
      </c>
      <c r="AD18" s="53">
        <v>2.2700000000000001E-2</v>
      </c>
      <c r="AE18" s="53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53" t="s">
        <v>21</v>
      </c>
      <c r="C19" s="53">
        <v>1.9699999999999999E-2</v>
      </c>
      <c r="D19" s="53">
        <v>2.0199999999999999E-2</v>
      </c>
      <c r="E19" s="53">
        <v>82.092314999999999</v>
      </c>
      <c r="F19" s="53" t="s">
        <v>21</v>
      </c>
      <c r="G19" s="53">
        <v>2.0899999999999998E-2</v>
      </c>
      <c r="H19" s="53">
        <v>2.1299999999999999E-2</v>
      </c>
      <c r="I19" s="53">
        <v>84.700119000000001</v>
      </c>
      <c r="J19" s="53" t="s">
        <v>21</v>
      </c>
      <c r="K19" s="53">
        <v>2.1999999999999999E-2</v>
      </c>
      <c r="L19" s="53">
        <v>2.2499999999999999E-2</v>
      </c>
      <c r="M19" s="53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53" t="s">
        <v>21</v>
      </c>
      <c r="U19" s="53">
        <v>1.77E-2</v>
      </c>
      <c r="V19" s="53">
        <v>1.9900000000000001E-2</v>
      </c>
      <c r="W19" s="53">
        <v>79.589035999999993</v>
      </c>
      <c r="X19" s="53" t="s">
        <v>21</v>
      </c>
      <c r="Y19" s="53">
        <v>1.8700000000000001E-2</v>
      </c>
      <c r="Z19" s="53">
        <v>2.0899999999999998E-2</v>
      </c>
      <c r="AA19" s="53">
        <v>81.277517000000003</v>
      </c>
      <c r="AB19" s="53" t="s">
        <v>21</v>
      </c>
      <c r="AC19" s="53">
        <v>1.9699999999999999E-2</v>
      </c>
      <c r="AD19" s="53">
        <v>2.2100000000000002E-2</v>
      </c>
      <c r="AE19" s="53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53" t="s">
        <v>22</v>
      </c>
      <c r="C20" s="53">
        <v>1.9699999999999999E-2</v>
      </c>
      <c r="D20" s="53">
        <v>1.9800000000000002E-2</v>
      </c>
      <c r="E20" s="53">
        <v>543.00650800000005</v>
      </c>
      <c r="F20" s="53" t="s">
        <v>22</v>
      </c>
      <c r="G20" s="53">
        <v>2.0899999999999998E-2</v>
      </c>
      <c r="H20" s="53">
        <v>2.0899999999999998E-2</v>
      </c>
      <c r="I20" s="53">
        <v>380.05642999999998</v>
      </c>
      <c r="J20" s="53" t="s">
        <v>22</v>
      </c>
      <c r="K20" s="53">
        <v>2.1999999999999999E-2</v>
      </c>
      <c r="L20" s="53">
        <v>2.2100000000000002E-2</v>
      </c>
      <c r="M20" s="53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53" t="s">
        <v>22</v>
      </c>
      <c r="U20" s="53">
        <v>1.7899999999999999E-2</v>
      </c>
      <c r="V20" s="53">
        <v>1.84E-2</v>
      </c>
      <c r="W20" s="53">
        <v>401.51507199999998</v>
      </c>
      <c r="X20" s="53" t="s">
        <v>22</v>
      </c>
      <c r="Y20" s="53">
        <v>1.89E-2</v>
      </c>
      <c r="Z20" s="53">
        <v>1.9400000000000001E-2</v>
      </c>
      <c r="AA20" s="53">
        <v>379.953823</v>
      </c>
      <c r="AB20" s="53" t="s">
        <v>22</v>
      </c>
      <c r="AC20" s="53">
        <v>1.9900000000000001E-2</v>
      </c>
      <c r="AD20" s="53">
        <v>2.0500000000000001E-2</v>
      </c>
      <c r="AE20" s="53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"/>
      <c r="O21" s="4"/>
      <c r="P21" s="4"/>
      <c r="Q21" s="4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"/>
      <c r="AG21" s="4"/>
      <c r="AH21" s="4"/>
      <c r="AI21" s="4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"/>
      <c r="O22" s="4"/>
      <c r="P22" s="4"/>
      <c r="Q22" s="4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"/>
      <c r="AG22" s="4"/>
      <c r="AH22" s="4"/>
      <c r="AI22" s="4"/>
    </row>
    <row r="23" spans="1:35" x14ac:dyDescent="0.25">
      <c r="A23" s="65" t="s">
        <v>24</v>
      </c>
      <c r="B23" s="74" t="s">
        <v>126</v>
      </c>
      <c r="C23" s="74"/>
      <c r="D23" s="74"/>
      <c r="E23" s="74"/>
      <c r="F23" s="74" t="s">
        <v>127</v>
      </c>
      <c r="G23" s="74"/>
      <c r="H23" s="74"/>
      <c r="I23" s="74"/>
      <c r="J23" s="74" t="s">
        <v>128</v>
      </c>
      <c r="K23" s="74"/>
      <c r="L23" s="74"/>
      <c r="M23" s="74"/>
      <c r="N23" s="72" t="s">
        <v>129</v>
      </c>
      <c r="O23" s="72"/>
      <c r="P23" s="72"/>
      <c r="Q23" s="72"/>
      <c r="S23" s="65" t="s">
        <v>24</v>
      </c>
      <c r="T23" s="74" t="s">
        <v>126</v>
      </c>
      <c r="U23" s="74"/>
      <c r="V23" s="74"/>
      <c r="W23" s="74"/>
      <c r="X23" s="74" t="s">
        <v>127</v>
      </c>
      <c r="Y23" s="74"/>
      <c r="Z23" s="74"/>
      <c r="AA23" s="74"/>
      <c r="AB23" s="74" t="s">
        <v>128</v>
      </c>
      <c r="AC23" s="74"/>
      <c r="AD23" s="74"/>
      <c r="AE23" s="74"/>
      <c r="AF23" s="73" t="s">
        <v>129</v>
      </c>
      <c r="AG23" s="73"/>
      <c r="AH23" s="73"/>
      <c r="AI23" s="73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2" t="s">
        <v>25</v>
      </c>
      <c r="O24" s="72"/>
      <c r="P24" s="72"/>
      <c r="Q24" s="4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39">
        <v>0</v>
      </c>
      <c r="C25" s="39"/>
      <c r="D25" s="39"/>
      <c r="E25" s="38">
        <v>11.888911</v>
      </c>
      <c r="F25" s="36">
        <v>0</v>
      </c>
      <c r="G25" s="39"/>
      <c r="H25" s="39"/>
      <c r="I25" s="38">
        <v>12.421199</v>
      </c>
      <c r="J25" s="36">
        <v>0</v>
      </c>
      <c r="K25" s="39"/>
      <c r="L25" s="39"/>
      <c r="M25" s="38">
        <v>12.500728000000001</v>
      </c>
      <c r="N25" s="10">
        <v>0</v>
      </c>
      <c r="O25" s="10"/>
      <c r="P25" s="10"/>
      <c r="Q25" s="4">
        <v>23.148475999999999</v>
      </c>
      <c r="S25" s="65"/>
      <c r="T25" s="39">
        <v>0</v>
      </c>
      <c r="U25" s="39"/>
      <c r="V25" s="39"/>
      <c r="W25" s="38">
        <v>14.455605</v>
      </c>
      <c r="X25" s="36"/>
      <c r="Y25" s="39">
        <v>0</v>
      </c>
      <c r="Z25" s="39"/>
      <c r="AA25" s="38">
        <v>12.441556</v>
      </c>
      <c r="AB25" s="39">
        <v>0</v>
      </c>
      <c r="AC25" s="39"/>
      <c r="AD25" s="39"/>
      <c r="AE25" s="38">
        <v>12.36262</v>
      </c>
      <c r="AF25" s="33">
        <v>0</v>
      </c>
      <c r="AG25" s="33"/>
      <c r="AH25" s="33"/>
      <c r="AI25" s="32">
        <v>14.537046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"/>
      <c r="O26" s="4"/>
      <c r="P26" s="4"/>
      <c r="Q26" s="4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"/>
      <c r="AG26" s="4"/>
      <c r="AH26" s="4"/>
      <c r="AI26" s="4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11"/>
      <c r="O27" s="11"/>
      <c r="P27" s="11"/>
      <c r="Q27" s="11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"/>
      <c r="AG27" s="4"/>
      <c r="AH27" s="4"/>
      <c r="AI27" s="4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"/>
      <c r="O28" s="4"/>
      <c r="P28" s="4"/>
      <c r="Q28" s="4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126</v>
      </c>
      <c r="C30" s="74"/>
      <c r="D30" s="74"/>
      <c r="E30" s="74"/>
      <c r="F30" s="74" t="s">
        <v>127</v>
      </c>
      <c r="G30" s="74"/>
      <c r="H30" s="74"/>
      <c r="I30" s="74"/>
      <c r="J30" s="74" t="s">
        <v>128</v>
      </c>
      <c r="K30" s="74"/>
      <c r="L30" s="74"/>
      <c r="M30" s="74"/>
      <c r="N30" s="73" t="s">
        <v>129</v>
      </c>
      <c r="O30" s="73"/>
      <c r="P30" s="73"/>
      <c r="Q30" s="73"/>
      <c r="S30" s="63" t="s">
        <v>12</v>
      </c>
      <c r="T30" s="74" t="s">
        <v>126</v>
      </c>
      <c r="U30" s="74"/>
      <c r="V30" s="74"/>
      <c r="W30" s="74"/>
      <c r="X30" s="74" t="s">
        <v>127</v>
      </c>
      <c r="Y30" s="74"/>
      <c r="Z30" s="74"/>
      <c r="AA30" s="74"/>
      <c r="AB30" s="74" t="s">
        <v>128</v>
      </c>
      <c r="AC30" s="74"/>
      <c r="AD30" s="74"/>
      <c r="AE30" s="74"/>
      <c r="AF30" s="73" t="s">
        <v>129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1.428172</v>
      </c>
      <c r="F32" s="36" t="s">
        <v>20</v>
      </c>
      <c r="G32" s="38">
        <v>0</v>
      </c>
      <c r="H32" s="38">
        <v>2.5999999999999999E-3</v>
      </c>
      <c r="I32" s="38">
        <v>1.363475</v>
      </c>
      <c r="J32" s="36" t="s">
        <v>20</v>
      </c>
      <c r="K32" s="38">
        <v>0</v>
      </c>
      <c r="L32" s="38">
        <v>2.5999999999999999E-3</v>
      </c>
      <c r="M32" s="38">
        <v>1.3916269999999999</v>
      </c>
      <c r="N32" s="32" t="s">
        <v>20</v>
      </c>
      <c r="O32" s="58">
        <v>0</v>
      </c>
      <c r="P32" s="58">
        <v>2.5999999999999999E-3</v>
      </c>
      <c r="Q32" s="32">
        <v>1.3456109999999999</v>
      </c>
      <c r="S32" s="63"/>
      <c r="T32" s="36" t="s">
        <v>20</v>
      </c>
      <c r="U32" s="38">
        <v>0</v>
      </c>
      <c r="V32" s="38">
        <v>2.5999999999999999E-3</v>
      </c>
      <c r="W32" s="38">
        <v>1.398147</v>
      </c>
      <c r="X32" s="36" t="s">
        <v>20</v>
      </c>
      <c r="Y32" s="38">
        <v>0</v>
      </c>
      <c r="Z32" s="38">
        <v>2.5999999999999999E-3</v>
      </c>
      <c r="AA32" s="38">
        <v>1.3548290000000001</v>
      </c>
      <c r="AB32" s="36" t="s">
        <v>20</v>
      </c>
      <c r="AC32" s="38">
        <v>0</v>
      </c>
      <c r="AD32" s="38">
        <v>2.5999999999999999E-3</v>
      </c>
      <c r="AE32" s="38">
        <v>1.3906019999999999</v>
      </c>
      <c r="AF32" s="32" t="s">
        <v>20</v>
      </c>
      <c r="AG32" s="32">
        <v>0</v>
      </c>
      <c r="AH32" s="32">
        <v>2.5999999999999999E-3</v>
      </c>
      <c r="AI32" s="32">
        <v>1.6897869999999999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10.266838</v>
      </c>
      <c r="F33" s="36" t="s">
        <v>21</v>
      </c>
      <c r="G33" s="38">
        <v>0</v>
      </c>
      <c r="H33" s="38">
        <v>1.964E-4</v>
      </c>
      <c r="I33" s="38">
        <v>10.11002</v>
      </c>
      <c r="J33" s="36" t="s">
        <v>21</v>
      </c>
      <c r="K33" s="38">
        <v>0</v>
      </c>
      <c r="L33" s="38">
        <v>1.964E-4</v>
      </c>
      <c r="M33" s="38">
        <v>10.126196999999999</v>
      </c>
      <c r="N33" s="32" t="s">
        <v>21</v>
      </c>
      <c r="O33" s="58">
        <v>0</v>
      </c>
      <c r="P33" s="58">
        <v>1.964E-4</v>
      </c>
      <c r="Q33" s="32">
        <v>10.02487</v>
      </c>
      <c r="S33" s="63"/>
      <c r="T33" s="36" t="s">
        <v>21</v>
      </c>
      <c r="U33" s="38">
        <v>0</v>
      </c>
      <c r="V33" s="38">
        <v>5.0279999999999997E-4</v>
      </c>
      <c r="W33" s="38">
        <v>8.8186520000000002</v>
      </c>
      <c r="X33" s="36" t="s">
        <v>21</v>
      </c>
      <c r="Y33" s="38">
        <v>0</v>
      </c>
      <c r="Z33" s="38">
        <v>5.0279999999999997E-4</v>
      </c>
      <c r="AA33" s="38">
        <v>8.9822609999999994</v>
      </c>
      <c r="AB33" s="36" t="s">
        <v>21</v>
      </c>
      <c r="AC33" s="38">
        <v>0</v>
      </c>
      <c r="AD33" s="38">
        <v>5.0279999999999997E-4</v>
      </c>
      <c r="AE33" s="38">
        <v>8.7975510000000003</v>
      </c>
      <c r="AF33" s="32" t="s">
        <v>21</v>
      </c>
      <c r="AG33" s="32">
        <v>0</v>
      </c>
      <c r="AH33" s="32">
        <v>5.0279999999999997E-4</v>
      </c>
      <c r="AI33" s="32">
        <v>9.3494759999999992</v>
      </c>
    </row>
    <row r="34" spans="1:35" x14ac:dyDescent="0.25">
      <c r="A34" s="63"/>
      <c r="B34" s="36" t="s">
        <v>22</v>
      </c>
      <c r="C34" s="38">
        <v>0</v>
      </c>
      <c r="D34" s="38">
        <v>3.4010000000000001E-5</v>
      </c>
      <c r="E34" s="38">
        <v>111.881169</v>
      </c>
      <c r="F34" s="36" t="s">
        <v>22</v>
      </c>
      <c r="G34" s="38">
        <v>0</v>
      </c>
      <c r="H34" s="38">
        <v>3.5339999999999997E-5</v>
      </c>
      <c r="I34" s="38">
        <v>112.02881600000001</v>
      </c>
      <c r="J34" s="36" t="s">
        <v>22</v>
      </c>
      <c r="K34" s="38">
        <v>0</v>
      </c>
      <c r="L34" s="38">
        <v>3.6720000000000001E-5</v>
      </c>
      <c r="M34" s="38">
        <v>108.811936</v>
      </c>
      <c r="N34" s="32" t="s">
        <v>22</v>
      </c>
      <c r="O34" s="58">
        <v>0</v>
      </c>
      <c r="P34" s="58">
        <v>3.8149999999999999E-5</v>
      </c>
      <c r="Q34" s="32">
        <v>108.511039</v>
      </c>
      <c r="S34" s="63"/>
      <c r="T34" s="36" t="s">
        <v>22</v>
      </c>
      <c r="U34" s="38">
        <v>0</v>
      </c>
      <c r="V34" s="38">
        <v>1.638E-4</v>
      </c>
      <c r="W34" s="38">
        <v>92.786919999999995</v>
      </c>
      <c r="X34" s="36" t="s">
        <v>22</v>
      </c>
      <c r="Y34" s="38">
        <v>0</v>
      </c>
      <c r="Z34" s="38">
        <v>1.638E-4</v>
      </c>
      <c r="AA34" s="38">
        <v>93.114473000000004</v>
      </c>
      <c r="AB34" s="36" t="s">
        <v>22</v>
      </c>
      <c r="AC34" s="38">
        <v>0</v>
      </c>
      <c r="AD34" s="38">
        <v>1.7340000000000001E-4</v>
      </c>
      <c r="AE34" s="38">
        <v>92.980878000000004</v>
      </c>
      <c r="AF34" s="32" t="s">
        <v>22</v>
      </c>
      <c r="AG34" s="32">
        <v>0</v>
      </c>
      <c r="AH34" s="32">
        <v>1.784E-4</v>
      </c>
      <c r="AI34" s="32">
        <v>93.137528000000003</v>
      </c>
    </row>
    <row r="35" spans="1:35" x14ac:dyDescent="0.25">
      <c r="B35" s="36"/>
      <c r="C35" s="36" t="s">
        <v>138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"/>
      <c r="O35" s="4"/>
      <c r="P35" s="4"/>
      <c r="Q35" s="4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"/>
      <c r="AG35" s="4"/>
      <c r="AH35" s="4"/>
      <c r="AI35" s="4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"/>
      <c r="O36" s="4"/>
      <c r="P36" s="4"/>
      <c r="Q36" s="4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"/>
      <c r="AG36" s="4"/>
      <c r="AH36" s="4"/>
      <c r="AI36" s="4"/>
    </row>
    <row r="37" spans="1:35" x14ac:dyDescent="0.25">
      <c r="A37" s="64" t="s">
        <v>23</v>
      </c>
      <c r="B37" s="83" t="s">
        <v>126</v>
      </c>
      <c r="C37" s="83"/>
      <c r="D37" s="83"/>
      <c r="E37" s="83"/>
      <c r="F37" s="83" t="s">
        <v>127</v>
      </c>
      <c r="G37" s="83"/>
      <c r="H37" s="83"/>
      <c r="I37" s="83"/>
      <c r="J37" s="83" t="s">
        <v>128</v>
      </c>
      <c r="K37" s="83"/>
      <c r="L37" s="83"/>
      <c r="M37" s="83"/>
      <c r="N37" s="72" t="s">
        <v>129</v>
      </c>
      <c r="O37" s="72"/>
      <c r="P37" s="72"/>
      <c r="Q37" s="72"/>
      <c r="R37" s="4"/>
      <c r="S37" s="82" t="s">
        <v>23</v>
      </c>
      <c r="T37" s="83" t="s">
        <v>126</v>
      </c>
      <c r="U37" s="83"/>
      <c r="V37" s="83"/>
      <c r="W37" s="83"/>
      <c r="X37" s="83" t="s">
        <v>127</v>
      </c>
      <c r="Y37" s="83"/>
      <c r="Z37" s="83"/>
      <c r="AA37" s="83"/>
      <c r="AB37" s="83" t="s">
        <v>128</v>
      </c>
      <c r="AC37" s="83"/>
      <c r="AD37" s="83"/>
      <c r="AE37" s="83"/>
      <c r="AF37" s="72" t="s">
        <v>129</v>
      </c>
      <c r="AG37" s="72"/>
      <c r="AH37" s="72"/>
      <c r="AI37" s="72"/>
    </row>
    <row r="38" spans="1:35" x14ac:dyDescent="0.25">
      <c r="A38" s="64"/>
      <c r="B38" s="53"/>
      <c r="C38" s="53" t="s">
        <v>17</v>
      </c>
      <c r="D38" s="53" t="s">
        <v>18</v>
      </c>
      <c r="E38" s="53" t="s">
        <v>19</v>
      </c>
      <c r="F38" s="53"/>
      <c r="G38" s="53" t="s">
        <v>17</v>
      </c>
      <c r="H38" s="53" t="s">
        <v>18</v>
      </c>
      <c r="I38" s="53" t="s">
        <v>19</v>
      </c>
      <c r="J38" s="53"/>
      <c r="K38" s="53" t="s">
        <v>17</v>
      </c>
      <c r="L38" s="53" t="s">
        <v>18</v>
      </c>
      <c r="M38" s="53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53"/>
      <c r="U38" s="53" t="s">
        <v>17</v>
      </c>
      <c r="V38" s="53" t="s">
        <v>18</v>
      </c>
      <c r="W38" s="53" t="s">
        <v>19</v>
      </c>
      <c r="X38" s="53"/>
      <c r="Y38" s="53" t="s">
        <v>17</v>
      </c>
      <c r="Z38" s="53" t="s">
        <v>18</v>
      </c>
      <c r="AA38" s="53" t="s">
        <v>19</v>
      </c>
      <c r="AB38" s="53"/>
      <c r="AC38" s="53" t="s">
        <v>17</v>
      </c>
      <c r="AD38" s="53" t="s">
        <v>18</v>
      </c>
      <c r="AE38" s="53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53" t="s">
        <v>20</v>
      </c>
      <c r="C39" s="53">
        <v>1.2999999999999999E-3</v>
      </c>
      <c r="D39" s="53">
        <v>2.0199999999999999E-2</v>
      </c>
      <c r="E39" s="53">
        <v>36.553438</v>
      </c>
      <c r="F39" s="53" t="s">
        <v>20</v>
      </c>
      <c r="G39" s="53">
        <v>2.5999999999999999E-3</v>
      </c>
      <c r="H39" s="53">
        <v>2.1499999999999998E-2</v>
      </c>
      <c r="I39" s="53">
        <v>28.815446000000001</v>
      </c>
      <c r="J39" s="53" t="s">
        <v>20</v>
      </c>
      <c r="K39" s="53">
        <v>2.5999999999999999E-3</v>
      </c>
      <c r="L39" s="53">
        <v>2.2700000000000001E-2</v>
      </c>
      <c r="M39" s="53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53" t="s">
        <v>20</v>
      </c>
      <c r="U39" s="53">
        <v>1.2999999999999999E-3</v>
      </c>
      <c r="V39" s="53">
        <v>2.0199999999999999E-2</v>
      </c>
      <c r="W39" s="53">
        <v>28.718575000000001</v>
      </c>
      <c r="X39" s="53" t="s">
        <v>20</v>
      </c>
      <c r="Y39" s="53">
        <v>2.5999999999999999E-3</v>
      </c>
      <c r="Z39" s="53">
        <v>2.1499999999999998E-2</v>
      </c>
      <c r="AA39" s="53">
        <v>28.701647000000001</v>
      </c>
      <c r="AB39" s="53" t="s">
        <v>20</v>
      </c>
      <c r="AC39" s="53">
        <v>2.5999999999999999E-3</v>
      </c>
      <c r="AD39" s="53">
        <v>2.2700000000000001E-2</v>
      </c>
      <c r="AE39" s="53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53" t="s">
        <v>21</v>
      </c>
      <c r="C40" s="53">
        <v>1.17E-2</v>
      </c>
      <c r="D40" s="53">
        <v>1.9099999999999999E-2</v>
      </c>
      <c r="E40" s="53">
        <v>77.832635999999994</v>
      </c>
      <c r="F40" s="53" t="s">
        <v>21</v>
      </c>
      <c r="G40" s="53">
        <v>1.23E-2</v>
      </c>
      <c r="H40" s="53">
        <v>1.9699999999999999E-2</v>
      </c>
      <c r="I40" s="53">
        <v>79.912403999999995</v>
      </c>
      <c r="J40" s="53" t="s">
        <v>21</v>
      </c>
      <c r="K40" s="53">
        <v>1.2800000000000001E-2</v>
      </c>
      <c r="L40" s="53">
        <v>2.0799999999999999E-2</v>
      </c>
      <c r="M40" s="53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53" t="s">
        <v>21</v>
      </c>
      <c r="U40" s="53">
        <v>6.1000000000000004E-3</v>
      </c>
      <c r="V40" s="53">
        <v>1.7000000000000001E-2</v>
      </c>
      <c r="W40" s="53">
        <v>82.519272999999998</v>
      </c>
      <c r="X40" s="53" t="s">
        <v>21</v>
      </c>
      <c r="Y40" s="53">
        <v>6.4999999999999997E-3</v>
      </c>
      <c r="Z40" s="53">
        <v>1.6799999999999999E-2</v>
      </c>
      <c r="AA40" s="53">
        <v>82.628365000000002</v>
      </c>
      <c r="AB40" s="53" t="s">
        <v>21</v>
      </c>
      <c r="AC40" s="53">
        <v>6.8999999999999999E-3</v>
      </c>
      <c r="AD40" s="53">
        <v>1.78E-2</v>
      </c>
      <c r="AE40" s="53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53" t="s">
        <v>22</v>
      </c>
      <c r="C41" s="53">
        <v>1.2999999999999999E-2</v>
      </c>
      <c r="D41" s="53">
        <v>1.6299999999999999E-2</v>
      </c>
      <c r="E41" s="53">
        <v>540.35019599999998</v>
      </c>
      <c r="F41" s="53" t="s">
        <v>22</v>
      </c>
      <c r="G41" s="53">
        <v>1.41E-2</v>
      </c>
      <c r="H41" s="53">
        <v>1.72E-2</v>
      </c>
      <c r="I41" s="53">
        <v>548.45995600000003</v>
      </c>
      <c r="J41" s="53" t="s">
        <v>22</v>
      </c>
      <c r="K41" s="53">
        <v>1.4800000000000001E-2</v>
      </c>
      <c r="L41" s="53">
        <v>1.8499999999999999E-2</v>
      </c>
      <c r="M41" s="53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53" t="s">
        <v>22</v>
      </c>
      <c r="U41" s="53">
        <v>7.4999999999999997E-3</v>
      </c>
      <c r="V41" s="53">
        <v>1.32E-2</v>
      </c>
      <c r="W41" s="53">
        <v>491.26918599999999</v>
      </c>
      <c r="X41" s="53" t="s">
        <v>22</v>
      </c>
      <c r="Y41" s="53">
        <v>8.3999999999999995E-3</v>
      </c>
      <c r="Z41" s="53">
        <v>1.3899999999999999E-2</v>
      </c>
      <c r="AA41" s="53">
        <v>673.61850000000004</v>
      </c>
      <c r="AB41" s="53" t="s">
        <v>22</v>
      </c>
      <c r="AC41" s="53">
        <v>8.8000000000000005E-3</v>
      </c>
      <c r="AD41" s="53">
        <v>1.47E-2</v>
      </c>
      <c r="AE41" s="53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"/>
      <c r="AG42" s="4"/>
      <c r="AH42" s="4"/>
      <c r="AI42" s="4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"/>
      <c r="AG43" s="4"/>
      <c r="AH43" s="4"/>
      <c r="AI43" s="4"/>
    </row>
    <row r="44" spans="1:35" x14ac:dyDescent="0.25">
      <c r="A44" s="65" t="s">
        <v>24</v>
      </c>
      <c r="B44" s="74" t="s">
        <v>126</v>
      </c>
      <c r="C44" s="74"/>
      <c r="D44" s="74"/>
      <c r="E44" s="74"/>
      <c r="F44" s="74" t="s">
        <v>127</v>
      </c>
      <c r="G44" s="74"/>
      <c r="H44" s="74"/>
      <c r="I44" s="74"/>
      <c r="J44" s="74" t="s">
        <v>128</v>
      </c>
      <c r="K44" s="74"/>
      <c r="L44" s="74"/>
      <c r="M44" s="74"/>
      <c r="N44" s="73" t="s">
        <v>129</v>
      </c>
      <c r="O44" s="73"/>
      <c r="P44" s="73"/>
      <c r="Q44" s="73"/>
      <c r="S44" s="65" t="s">
        <v>24</v>
      </c>
      <c r="T44" s="74" t="s">
        <v>126</v>
      </c>
      <c r="U44" s="74"/>
      <c r="V44" s="74"/>
      <c r="W44" s="74"/>
      <c r="X44" s="74" t="s">
        <v>127</v>
      </c>
      <c r="Y44" s="74"/>
      <c r="Z44" s="74"/>
      <c r="AA44" s="74"/>
      <c r="AB44" s="74" t="s">
        <v>128</v>
      </c>
      <c r="AC44" s="74"/>
      <c r="AD44" s="74"/>
      <c r="AE44" s="74"/>
      <c r="AF44" s="73" t="s">
        <v>129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0</v>
      </c>
      <c r="C46" s="39"/>
      <c r="D46" s="39"/>
      <c r="E46" s="38">
        <v>14.155438</v>
      </c>
      <c r="F46" s="39">
        <v>0</v>
      </c>
      <c r="G46" s="39"/>
      <c r="H46" s="39"/>
      <c r="I46" s="38">
        <v>14.193115000000001</v>
      </c>
      <c r="J46" s="39">
        <v>0</v>
      </c>
      <c r="K46" s="39"/>
      <c r="L46" s="39"/>
      <c r="M46" s="38">
        <v>11.857509</v>
      </c>
      <c r="N46" s="33">
        <v>0</v>
      </c>
      <c r="O46" s="33"/>
      <c r="P46" s="33"/>
      <c r="Q46" s="32">
        <v>15.548838999999999</v>
      </c>
      <c r="S46" s="65"/>
      <c r="T46" s="41">
        <v>2.0999999999999998E-6</v>
      </c>
      <c r="U46" s="39"/>
      <c r="V46" s="39"/>
      <c r="W46" s="38">
        <v>12.11537</v>
      </c>
      <c r="X46" s="41">
        <v>2.3999999999999999E-6</v>
      </c>
      <c r="Y46" s="39"/>
      <c r="Z46" s="39"/>
      <c r="AA46" s="38">
        <v>11.96081</v>
      </c>
      <c r="AB46" s="41">
        <v>2.3999999999999999E-6</v>
      </c>
      <c r="AC46" s="39"/>
      <c r="AD46" s="39"/>
      <c r="AE46" s="38">
        <v>12.886699</v>
      </c>
      <c r="AF46" s="35">
        <v>2.2000000000000001E-6</v>
      </c>
      <c r="AG46" s="33"/>
      <c r="AH46" s="33"/>
      <c r="AI46" s="32">
        <v>12.662004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"/>
      <c r="O47" s="4"/>
      <c r="P47" s="4"/>
      <c r="Q47" s="4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"/>
      <c r="O48" s="4"/>
      <c r="P48" s="4"/>
      <c r="Q48" s="4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126</v>
      </c>
      <c r="C50" s="74"/>
      <c r="D50" s="74"/>
      <c r="E50" s="74"/>
      <c r="F50" s="74" t="s">
        <v>127</v>
      </c>
      <c r="G50" s="74"/>
      <c r="H50" s="74"/>
      <c r="I50" s="74"/>
      <c r="J50" s="74" t="s">
        <v>128</v>
      </c>
      <c r="K50" s="74"/>
      <c r="L50" s="74"/>
      <c r="M50" s="74"/>
      <c r="N50" s="73" t="s">
        <v>129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1.387167</v>
      </c>
      <c r="F52" s="36" t="s">
        <v>20</v>
      </c>
      <c r="G52" s="38">
        <v>0</v>
      </c>
      <c r="H52" s="38">
        <v>2.5999999999999999E-3</v>
      </c>
      <c r="I52" s="38">
        <v>1.27315</v>
      </c>
      <c r="J52" s="36" t="s">
        <v>20</v>
      </c>
      <c r="K52" s="38">
        <v>0</v>
      </c>
      <c r="L52" s="38">
        <v>2.5999999999999999E-3</v>
      </c>
      <c r="M52" s="38">
        <v>1.434661</v>
      </c>
      <c r="N52" s="32" t="s">
        <v>20</v>
      </c>
      <c r="O52" s="32">
        <v>0</v>
      </c>
      <c r="P52" s="32">
        <v>2.5999999999999999E-3</v>
      </c>
      <c r="Q52" s="32">
        <v>1.4023939999999999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7.0878899999999998</v>
      </c>
      <c r="F53" s="36" t="s">
        <v>21</v>
      </c>
      <c r="G53" s="38">
        <v>0</v>
      </c>
      <c r="H53" s="38">
        <v>1.2999999999999999E-3</v>
      </c>
      <c r="I53" s="38">
        <v>7.0100639999999999</v>
      </c>
      <c r="J53" s="36" t="s">
        <v>21</v>
      </c>
      <c r="K53" s="38">
        <v>0</v>
      </c>
      <c r="L53" s="38">
        <v>1.2999999999999999E-3</v>
      </c>
      <c r="M53" s="38">
        <v>6.9917199999999999</v>
      </c>
      <c r="N53" s="32" t="s">
        <v>21</v>
      </c>
      <c r="O53" s="32">
        <v>0</v>
      </c>
      <c r="P53" s="32">
        <v>1.2999999999999999E-3</v>
      </c>
      <c r="Q53" s="32">
        <v>6.5450010000000001</v>
      </c>
    </row>
    <row r="54" spans="1:17" x14ac:dyDescent="0.25">
      <c r="A54" s="63"/>
      <c r="B54" s="36" t="s">
        <v>22</v>
      </c>
      <c r="C54" s="38">
        <v>0</v>
      </c>
      <c r="D54" s="38">
        <v>7.5120000000000004E-4</v>
      </c>
      <c r="E54" s="38">
        <v>67.440321999999995</v>
      </c>
      <c r="F54" s="36" t="s">
        <v>22</v>
      </c>
      <c r="G54" s="38">
        <v>0</v>
      </c>
      <c r="H54" s="38">
        <v>7.6630000000000003E-4</v>
      </c>
      <c r="I54" s="38">
        <v>67.242295999999996</v>
      </c>
      <c r="J54" s="36" t="s">
        <v>22</v>
      </c>
      <c r="K54" s="38">
        <v>0</v>
      </c>
      <c r="L54" s="38">
        <v>7.8319999999999996E-4</v>
      </c>
      <c r="M54" s="38">
        <v>63.785957000000003</v>
      </c>
      <c r="N54" s="32" t="s">
        <v>22</v>
      </c>
      <c r="O54" s="32">
        <v>0</v>
      </c>
      <c r="P54" s="32">
        <v>7.9830000000000005E-4</v>
      </c>
      <c r="Q54" s="32">
        <v>64.921440000000004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"/>
      <c r="O55" s="4"/>
      <c r="P55" s="4"/>
      <c r="Q55" s="4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"/>
      <c r="O56" s="4"/>
      <c r="P56" s="4"/>
      <c r="Q56" s="4"/>
    </row>
    <row r="57" spans="1:17" x14ac:dyDescent="0.25">
      <c r="A57" s="64" t="s">
        <v>23</v>
      </c>
      <c r="B57" s="83" t="s">
        <v>126</v>
      </c>
      <c r="C57" s="83"/>
      <c r="D57" s="83"/>
      <c r="E57" s="83"/>
      <c r="F57" s="83" t="s">
        <v>127</v>
      </c>
      <c r="G57" s="83"/>
      <c r="H57" s="83"/>
      <c r="I57" s="83"/>
      <c r="J57" s="83" t="s">
        <v>128</v>
      </c>
      <c r="K57" s="83"/>
      <c r="L57" s="83"/>
      <c r="M57" s="83"/>
      <c r="N57" s="72" t="s">
        <v>129</v>
      </c>
      <c r="O57" s="72"/>
      <c r="P57" s="72"/>
      <c r="Q57" s="72"/>
    </row>
    <row r="58" spans="1:17" x14ac:dyDescent="0.25">
      <c r="A58" s="64"/>
      <c r="B58" s="53"/>
      <c r="C58" s="53" t="s">
        <v>17</v>
      </c>
      <c r="D58" s="53" t="s">
        <v>18</v>
      </c>
      <c r="E58" s="53" t="s">
        <v>19</v>
      </c>
      <c r="F58" s="53"/>
      <c r="G58" s="53" t="s">
        <v>17</v>
      </c>
      <c r="H58" s="53" t="s">
        <v>18</v>
      </c>
      <c r="I58" s="53" t="s">
        <v>19</v>
      </c>
      <c r="J58" s="53"/>
      <c r="K58" s="53" t="s">
        <v>17</v>
      </c>
      <c r="L58" s="53" t="s">
        <v>18</v>
      </c>
      <c r="M58" s="53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53" t="s">
        <v>20</v>
      </c>
      <c r="C59" s="53">
        <v>1.2999999999999999E-3</v>
      </c>
      <c r="D59" s="53">
        <v>2.0199999999999999E-2</v>
      </c>
      <c r="E59" s="53">
        <v>28.641818000000001</v>
      </c>
      <c r="F59" s="53" t="s">
        <v>20</v>
      </c>
      <c r="G59" s="53">
        <v>2.5999999999999999E-3</v>
      </c>
      <c r="H59" s="53">
        <v>2.1499999999999998E-2</v>
      </c>
      <c r="I59" s="53">
        <v>28.722397000000001</v>
      </c>
      <c r="J59" s="53" t="s">
        <v>20</v>
      </c>
      <c r="K59" s="53">
        <v>2.5999999999999999E-3</v>
      </c>
      <c r="L59" s="53">
        <v>2.2700000000000001E-2</v>
      </c>
      <c r="M59" s="53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53" t="s">
        <v>21</v>
      </c>
      <c r="C60" s="53">
        <v>2.7000000000000001E-3</v>
      </c>
      <c r="D60" s="53">
        <v>1.15E-2</v>
      </c>
      <c r="E60" s="53">
        <v>77.611051000000003</v>
      </c>
      <c r="F60" s="53" t="s">
        <v>21</v>
      </c>
      <c r="G60" s="53">
        <v>3.2000000000000002E-3</v>
      </c>
      <c r="H60" s="53">
        <v>9.4000000000000004E-3</v>
      </c>
      <c r="I60" s="53">
        <v>78.046137000000002</v>
      </c>
      <c r="J60" s="53" t="s">
        <v>21</v>
      </c>
      <c r="K60" s="53">
        <v>3.8999999999999998E-3</v>
      </c>
      <c r="L60" s="53">
        <v>1.0200000000000001E-2</v>
      </c>
      <c r="M60" s="53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53" t="s">
        <v>22</v>
      </c>
      <c r="C61" s="53">
        <v>3.5999999999999999E-3</v>
      </c>
      <c r="D61" s="53">
        <v>8.2000000000000007E-3</v>
      </c>
      <c r="E61" s="53">
        <v>366.09894000000003</v>
      </c>
      <c r="F61" s="53" t="s">
        <v>22</v>
      </c>
      <c r="G61" s="53">
        <v>4.4000000000000003E-3</v>
      </c>
      <c r="H61" s="53">
        <v>8.0999999999999996E-3</v>
      </c>
      <c r="I61" s="53">
        <v>460.01891599999999</v>
      </c>
      <c r="J61" s="53" t="s">
        <v>22</v>
      </c>
      <c r="K61" s="53">
        <v>4.7000000000000002E-3</v>
      </c>
      <c r="L61" s="53">
        <v>7.7000000000000002E-3</v>
      </c>
      <c r="M61" s="53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"/>
      <c r="O62" s="4"/>
      <c r="P62" s="4"/>
      <c r="Q62" s="4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"/>
      <c r="O63" s="4"/>
      <c r="P63" s="4"/>
      <c r="Q63" s="4"/>
    </row>
    <row r="64" spans="1:17" x14ac:dyDescent="0.25">
      <c r="A64" s="65" t="s">
        <v>24</v>
      </c>
      <c r="B64" s="74" t="s">
        <v>126</v>
      </c>
      <c r="C64" s="74"/>
      <c r="D64" s="74"/>
      <c r="E64" s="74"/>
      <c r="F64" s="74" t="s">
        <v>127</v>
      </c>
      <c r="G64" s="74"/>
      <c r="H64" s="74"/>
      <c r="I64" s="74"/>
      <c r="J64" s="74" t="s">
        <v>128</v>
      </c>
      <c r="K64" s="74"/>
      <c r="L64" s="74"/>
      <c r="M64" s="74"/>
      <c r="N64" s="73" t="s">
        <v>129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1.482E-4</v>
      </c>
      <c r="C66" s="39"/>
      <c r="D66" s="39"/>
      <c r="E66" s="38">
        <v>11.960661</v>
      </c>
      <c r="F66" s="41"/>
      <c r="G66" s="41">
        <v>1.483E-4</v>
      </c>
      <c r="H66" s="39"/>
      <c r="I66" s="38">
        <v>12.627098</v>
      </c>
      <c r="J66" s="41">
        <v>1.46E-4</v>
      </c>
      <c r="K66" s="39"/>
      <c r="L66" s="39"/>
      <c r="M66" s="38">
        <v>12.999554</v>
      </c>
      <c r="N66" s="35">
        <v>1.4669999999999999E-4</v>
      </c>
      <c r="O66" s="33"/>
      <c r="P66" s="33"/>
      <c r="Q66" s="32">
        <v>12.357205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2.896652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24.310110000000002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24.519007000000002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271.23452299999997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4.3436870000000001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36.810838000000004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36.770561999999998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406.348749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6.0483670000000007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59.959313999999999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48.735519999999994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534.95789300000001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2.840147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26.897161000000001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21.954639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4.8939999999999992E-6</v>
      </c>
      <c r="H114">
        <f t="shared" si="56"/>
        <v>246.95550600000001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4.9079999999999994E-6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4.9359999999999998E-6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4.9639999999999994E-6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4.4624550000000003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39.259780999999997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33.035821999999996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4.9065999999999997E-6</v>
      </c>
      <c r="H127">
        <f t="shared" si="74"/>
        <v>368.70638400000001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4.9304000000000011E-6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4.9695999999999998E-6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4.9976000000000002E-6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5.7888200000000012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53.796827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44.283630000000002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4.9179049999999995E-6</v>
      </c>
      <c r="H140">
        <f t="shared" si="92"/>
        <v>489.74848100000003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4.9480399999999993E-6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4.9875199999999998E-6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5.0034799999999999E-6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2.7916470000000002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28.348553000000003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20.376857999999999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3.4076499999999998E-5</v>
      </c>
      <c r="H153">
        <f t="shared" si="110"/>
        <v>223.90998500000001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3.4143000000000002E-5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3.4276000000000002E-5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3.4409000000000002E-5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4.1832739999999999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40.206062000000003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30.503055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3.4143125000000004E-5</v>
      </c>
      <c r="H166">
        <f t="shared" si="128"/>
        <v>332.72192100000001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3.4276500000000003E-5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3.4544E-5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3.4812499999999999E-5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5.5288849999999998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55.754901000000004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40.527924999999996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3.4209874999999997E-5</v>
      </c>
      <c r="H179">
        <f t="shared" si="146"/>
        <v>441.23295999999999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3.4410499999999999E-5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3.4813999999999996E-5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3.5220499999999999E-5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2.7529760000000003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2.1149999999999997E-6</v>
      </c>
      <c r="M190">
        <f>AA46+W46</f>
        <v>24.076180000000001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2.1299999999999999E-6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17.800913000000001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1.6379999999999997E-4</v>
      </c>
      <c r="H192">
        <f t="shared" si="164"/>
        <v>185.90139299999998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1.638E-4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2.1600000000000001E-6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2.1899999999999998E-6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1.638E-4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1.638E-4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4.1435779999999998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2.12925E-6</v>
      </c>
      <c r="M203">
        <f>AE46+AA46+W46</f>
        <v>36.962879000000001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2.1569999999999998E-6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26.598464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1.6382400000000002E-4</v>
      </c>
      <c r="H205">
        <f t="shared" si="182"/>
        <v>278.882271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1.6389600000000002E-4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2.2079999999999999E-6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2.2529999999999999E-6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1.64184E-4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1.6466400000000002E-4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5.8333649999999997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2.1427624999999995E-6</v>
      </c>
      <c r="M216">
        <f>AI46+AE46+AA46+W46</f>
        <v>49.624882999999997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2.1810999999999998E-6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35.947940000000003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1.6387022499999998E-4</v>
      </c>
      <c r="H218">
        <f t="shared" si="199"/>
        <v>372.01979900000003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1.6407379999999999E-4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2.2447999999999997E-6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2.2917E-6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1.6483839999999997E-4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1.660086E-4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2.660317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1.4820499999999999E-4</v>
      </c>
      <c r="M229">
        <f>I66+E66</f>
        <v>24.587758999999998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1.4820999999999999E-4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14.097954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7.5195500000000001E-4</v>
      </c>
      <c r="H231">
        <f t="shared" si="217"/>
        <v>134.68261799999999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7.5270999999999997E-4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1.4822000000000001E-4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1.4822999999999998E-4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7.5422000000000011E-4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7.5573000000000003E-4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4.0949780000000002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1.4820400000000001E-4</v>
      </c>
      <c r="M242">
        <f>M66+I66+E66</f>
        <v>37.587313000000002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1.4819600000000002E-4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21.089674000000002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7.5271450000000009E-4</v>
      </c>
      <c r="H244">
        <f t="shared" si="235"/>
        <v>198.46857499999999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7.5423800000000007E-4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1.4814399999999998E-4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1.4804400000000001E-4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7.57312E-4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7.6042200000000007E-4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5.4973719999999995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1.4819767499999999E-4</v>
      </c>
      <c r="M255">
        <f>Q66+M66+I66+E66</f>
        <v>49.944518000000002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1.4816340000000001E-4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27.634675000000001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7.5347804999999993E-4</v>
      </c>
      <c r="H257">
        <f t="shared" si="253"/>
        <v>263.39001500000001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7.5578040000000009E-4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1.480152E-4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1.477878E-4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7.6044719999999999E-4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7.6517880000000009E-4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I263"/>
  <sheetViews>
    <sheetView topLeftCell="A16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1.4527159999999999</v>
      </c>
      <c r="F11" t="s">
        <v>20</v>
      </c>
      <c r="G11">
        <v>0</v>
      </c>
      <c r="H11">
        <v>2.5999999999999999E-3</v>
      </c>
      <c r="I11">
        <v>1.4894959999999999</v>
      </c>
      <c r="J11" t="s">
        <v>20</v>
      </c>
      <c r="K11">
        <v>0</v>
      </c>
      <c r="L11">
        <v>2.5999999999999999E-3</v>
      </c>
      <c r="M11">
        <v>1.493255</v>
      </c>
      <c r="N11" s="32" t="s">
        <v>20</v>
      </c>
      <c r="O11" s="32">
        <v>0</v>
      </c>
      <c r="P11" s="32">
        <v>2.5999999999999999E-3</v>
      </c>
      <c r="Q11" s="32">
        <v>2.8631099999999998</v>
      </c>
      <c r="S11" s="63"/>
      <c r="T11" t="s">
        <v>20</v>
      </c>
      <c r="U11">
        <v>0</v>
      </c>
      <c r="V11">
        <v>5.3999999999999999E-2</v>
      </c>
      <c r="W11">
        <v>1.4341140000000001</v>
      </c>
      <c r="X11" t="s">
        <v>20</v>
      </c>
      <c r="Y11">
        <v>0</v>
      </c>
      <c r="Z11">
        <v>2.5999999999999999E-3</v>
      </c>
      <c r="AA11">
        <v>1.824284</v>
      </c>
      <c r="AB11" t="s">
        <v>20</v>
      </c>
      <c r="AC11">
        <v>0</v>
      </c>
      <c r="AD11">
        <v>2.5999999999999999E-3</v>
      </c>
      <c r="AE11">
        <v>1.526297</v>
      </c>
      <c r="AF11" s="32" t="s">
        <v>20</v>
      </c>
      <c r="AG11" s="32">
        <v>0</v>
      </c>
      <c r="AH11" s="32">
        <v>2.5999999999999999E-3</v>
      </c>
      <c r="AI11" s="32">
        <v>1.383146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14.145873999999999</v>
      </c>
      <c r="F12" t="s">
        <v>21</v>
      </c>
      <c r="G12">
        <v>0</v>
      </c>
      <c r="H12">
        <v>1.6719999999999999E-5</v>
      </c>
      <c r="I12">
        <v>14.166994000000001</v>
      </c>
      <c r="J12" t="s">
        <v>21</v>
      </c>
      <c r="K12">
        <v>0</v>
      </c>
      <c r="L12">
        <v>1.579E-5</v>
      </c>
      <c r="M12">
        <v>15.581296999999999</v>
      </c>
      <c r="N12" s="32" t="s">
        <v>21</v>
      </c>
      <c r="O12" s="32">
        <v>0</v>
      </c>
      <c r="P12" s="32">
        <v>5.74E-2</v>
      </c>
      <c r="Q12" s="32">
        <v>13.340686</v>
      </c>
      <c r="S12" s="63"/>
      <c r="T12" t="s">
        <v>21</v>
      </c>
      <c r="U12">
        <v>0</v>
      </c>
      <c r="V12">
        <v>6.4850000000000004E-5</v>
      </c>
      <c r="W12">
        <v>13.466116</v>
      </c>
      <c r="X12" t="s">
        <v>21</v>
      </c>
      <c r="Y12">
        <v>0</v>
      </c>
      <c r="Z12">
        <v>6.4850000000000004E-5</v>
      </c>
      <c r="AA12">
        <v>13.755278000000001</v>
      </c>
      <c r="AB12" t="s">
        <v>21</v>
      </c>
      <c r="AC12">
        <v>0</v>
      </c>
      <c r="AD12">
        <v>6.4850000000000004E-5</v>
      </c>
      <c r="AE12">
        <v>13.509880000000001</v>
      </c>
      <c r="AF12" s="32" t="s">
        <v>21</v>
      </c>
      <c r="AG12" s="32">
        <v>0</v>
      </c>
      <c r="AH12" s="32">
        <v>6.4850000000000004E-5</v>
      </c>
      <c r="AI12" s="32">
        <v>12.479533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170.88037700000001</v>
      </c>
      <c r="F13" t="s">
        <v>22</v>
      </c>
      <c r="G13">
        <v>0</v>
      </c>
      <c r="H13">
        <v>2.0769999999999999E-7</v>
      </c>
      <c r="I13">
        <v>179.03483299999999</v>
      </c>
      <c r="J13" t="s">
        <v>22</v>
      </c>
      <c r="K13">
        <v>0</v>
      </c>
      <c r="L13">
        <v>2.241E-7</v>
      </c>
      <c r="M13">
        <v>173.48929200000001</v>
      </c>
      <c r="N13" s="32" t="s">
        <v>22</v>
      </c>
      <c r="O13" s="32">
        <v>0</v>
      </c>
      <c r="P13" s="32">
        <v>2.4130000000000002E-7</v>
      </c>
      <c r="Q13" s="32">
        <v>160.48990499999999</v>
      </c>
      <c r="S13" s="63"/>
      <c r="T13" t="s">
        <v>22</v>
      </c>
      <c r="U13">
        <v>0</v>
      </c>
      <c r="V13">
        <v>4.8799999999999999E-6</v>
      </c>
      <c r="W13">
        <v>158.18722299999999</v>
      </c>
      <c r="X13" t="s">
        <v>22</v>
      </c>
      <c r="Y13">
        <v>0</v>
      </c>
      <c r="Z13">
        <v>5.147E-6</v>
      </c>
      <c r="AA13">
        <v>159.66094100000001</v>
      </c>
      <c r="AB13" t="s">
        <v>22</v>
      </c>
      <c r="AC13">
        <v>0</v>
      </c>
      <c r="AD13">
        <v>5.4240000000000001E-6</v>
      </c>
      <c r="AE13">
        <v>159.65294399999999</v>
      </c>
      <c r="AF13" s="32" t="s">
        <v>22</v>
      </c>
      <c r="AG13" s="32">
        <v>0</v>
      </c>
      <c r="AH13" s="32">
        <v>5.7119999999999997E-6</v>
      </c>
      <c r="AI13" s="32">
        <v>146.04899</v>
      </c>
    </row>
    <row r="14" spans="1:35" x14ac:dyDescent="0.25">
      <c r="G14" t="s">
        <v>138</v>
      </c>
      <c r="N14" s="4"/>
      <c r="O14" s="4"/>
      <c r="P14" s="4"/>
      <c r="Q14" s="4"/>
      <c r="AF14" s="32"/>
      <c r="AG14" s="32"/>
      <c r="AH14" s="32"/>
      <c r="AI14" s="32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15.642915</v>
      </c>
      <c r="F25">
        <v>0</v>
      </c>
      <c r="G25" s="5"/>
      <c r="H25" s="5"/>
      <c r="I25">
        <v>14.521115999999999</v>
      </c>
      <c r="J25">
        <v>0</v>
      </c>
      <c r="K25" s="5"/>
      <c r="L25" s="5"/>
      <c r="M25">
        <v>13.722213999999999</v>
      </c>
      <c r="N25" s="33">
        <v>0</v>
      </c>
      <c r="O25" s="33"/>
      <c r="P25" s="33"/>
      <c r="Q25" s="32">
        <v>22.405562</v>
      </c>
      <c r="S25" s="65"/>
      <c r="T25" s="5">
        <v>0</v>
      </c>
      <c r="U25" s="5"/>
      <c r="V25" s="5"/>
      <c r="W25">
        <v>15.299018</v>
      </c>
      <c r="Y25" s="5">
        <v>0</v>
      </c>
      <c r="Z25" s="5"/>
      <c r="AA25">
        <v>17.286973</v>
      </c>
      <c r="AB25" s="5">
        <v>0</v>
      </c>
      <c r="AC25" s="5"/>
      <c r="AD25" s="5"/>
      <c r="AE25">
        <v>14.882534</v>
      </c>
      <c r="AF25" s="33">
        <v>0</v>
      </c>
      <c r="AG25" s="33"/>
      <c r="AH25" s="33"/>
      <c r="AI25" s="32">
        <v>18.667242000000002</v>
      </c>
    </row>
    <row r="26" spans="1:35" x14ac:dyDescent="0.25">
      <c r="N26" s="4"/>
      <c r="O26" s="4"/>
      <c r="P26" s="4"/>
      <c r="Q26" s="4"/>
      <c r="AF26" s="32"/>
      <c r="AG26" s="32"/>
      <c r="AH26" s="32"/>
      <c r="AI26" s="32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1.5118609999999999</v>
      </c>
      <c r="F32" t="s">
        <v>20</v>
      </c>
      <c r="G32">
        <v>0</v>
      </c>
      <c r="H32">
        <v>2.5999999999999999E-3</v>
      </c>
      <c r="I32">
        <v>1.740421</v>
      </c>
      <c r="J32" t="s">
        <v>20</v>
      </c>
      <c r="K32">
        <v>0</v>
      </c>
      <c r="L32">
        <v>2.5999999999999999E-3</v>
      </c>
      <c r="M32">
        <v>1.6276390000000001</v>
      </c>
      <c r="N32" s="32" t="s">
        <v>20</v>
      </c>
      <c r="O32" s="32">
        <v>0</v>
      </c>
      <c r="P32" s="32">
        <v>2.5999999999999999E-3</v>
      </c>
      <c r="Q32" s="32">
        <v>1.5680099999999999</v>
      </c>
      <c r="S32" s="63"/>
      <c r="T32" t="s">
        <v>20</v>
      </c>
      <c r="U32">
        <v>0</v>
      </c>
      <c r="V32">
        <v>5.3999999999999999E-2</v>
      </c>
      <c r="W32">
        <v>1.399986</v>
      </c>
      <c r="X32" t="s">
        <v>20</v>
      </c>
      <c r="Y32">
        <v>0</v>
      </c>
      <c r="Z32">
        <v>2.5999999999999999E-3</v>
      </c>
      <c r="AA32">
        <v>1.6183209999999999</v>
      </c>
      <c r="AB32" t="s">
        <v>20</v>
      </c>
      <c r="AC32">
        <v>0</v>
      </c>
      <c r="AD32">
        <v>2.5999999999999999E-3</v>
      </c>
      <c r="AE32">
        <v>1.617669</v>
      </c>
      <c r="AF32" s="32" t="s">
        <v>20</v>
      </c>
      <c r="AG32" s="32">
        <v>0</v>
      </c>
      <c r="AH32" s="32">
        <v>2.5999999999999999E-3</v>
      </c>
      <c r="AI32" s="32">
        <v>1.3749720000000001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12.994396999999999</v>
      </c>
      <c r="F33" t="s">
        <v>21</v>
      </c>
      <c r="G33">
        <v>0</v>
      </c>
      <c r="H33">
        <v>1.964E-4</v>
      </c>
      <c r="I33">
        <v>12.320881999999999</v>
      </c>
      <c r="J33" t="s">
        <v>21</v>
      </c>
      <c r="K33">
        <v>0</v>
      </c>
      <c r="L33">
        <v>1.964E-4</v>
      </c>
      <c r="M33">
        <v>12.542237</v>
      </c>
      <c r="N33" s="32" t="s">
        <v>21</v>
      </c>
      <c r="O33" s="32">
        <v>0</v>
      </c>
      <c r="P33" s="32">
        <v>1.964E-4</v>
      </c>
      <c r="Q33" s="32">
        <v>11.327197999999999</v>
      </c>
      <c r="S33" s="63"/>
      <c r="T33" t="s">
        <v>21</v>
      </c>
      <c r="U33">
        <v>0</v>
      </c>
      <c r="V33">
        <v>5.0279999999999997E-4</v>
      </c>
      <c r="W33">
        <v>10.819239</v>
      </c>
      <c r="X33" t="s">
        <v>21</v>
      </c>
      <c r="Y33">
        <v>0</v>
      </c>
      <c r="Z33">
        <v>5.0279999999999997E-4</v>
      </c>
      <c r="AA33">
        <v>10.941025</v>
      </c>
      <c r="AB33" t="s">
        <v>21</v>
      </c>
      <c r="AC33">
        <v>0</v>
      </c>
      <c r="AD33">
        <v>5.0279999999999997E-4</v>
      </c>
      <c r="AE33">
        <v>11.168431</v>
      </c>
      <c r="AF33" s="32" t="s">
        <v>21</v>
      </c>
      <c r="AG33" s="32">
        <v>0</v>
      </c>
      <c r="AH33" s="32">
        <v>5.0279999999999997E-4</v>
      </c>
      <c r="AI33" s="32">
        <v>10.099964</v>
      </c>
    </row>
    <row r="34" spans="1:35" x14ac:dyDescent="0.25">
      <c r="A34" s="63"/>
      <c r="B34" t="s">
        <v>22</v>
      </c>
      <c r="C34">
        <v>0</v>
      </c>
      <c r="D34">
        <v>3.3930000000000002E-5</v>
      </c>
      <c r="E34">
        <v>140.385155</v>
      </c>
      <c r="F34" t="s">
        <v>22</v>
      </c>
      <c r="G34">
        <v>0</v>
      </c>
      <c r="H34">
        <v>3.523E-5</v>
      </c>
      <c r="I34">
        <v>139.57714200000001</v>
      </c>
      <c r="J34" t="s">
        <v>22</v>
      </c>
      <c r="K34" s="17">
        <v>0</v>
      </c>
      <c r="L34" s="18">
        <v>3.6569999999999997E-5</v>
      </c>
      <c r="M34">
        <v>138.00983099999999</v>
      </c>
      <c r="N34" s="32" t="s">
        <v>22</v>
      </c>
      <c r="O34" s="32">
        <v>0</v>
      </c>
      <c r="P34" s="32">
        <v>3.7969999999999997E-5</v>
      </c>
      <c r="Q34" s="32">
        <v>130.182545</v>
      </c>
      <c r="S34" s="63"/>
      <c r="T34" t="s">
        <v>22</v>
      </c>
      <c r="U34">
        <v>0</v>
      </c>
      <c r="V34">
        <v>1.6359999999999999E-4</v>
      </c>
      <c r="W34">
        <v>119.36012599999999</v>
      </c>
      <c r="X34" t="s">
        <v>22</v>
      </c>
      <c r="Y34">
        <v>0</v>
      </c>
      <c r="Z34">
        <v>1.682E-4</v>
      </c>
      <c r="AA34">
        <v>118.78163499999999</v>
      </c>
      <c r="AB34" t="s">
        <v>22</v>
      </c>
      <c r="AC34">
        <v>0</v>
      </c>
      <c r="AD34">
        <v>1.729E-4</v>
      </c>
      <c r="AE34">
        <v>117.13059199999999</v>
      </c>
      <c r="AF34" s="32" t="s">
        <v>22</v>
      </c>
      <c r="AG34" s="32">
        <v>0</v>
      </c>
      <c r="AH34" s="32">
        <v>1.7780000000000001E-4</v>
      </c>
      <c r="AI34" s="32">
        <v>108.35839</v>
      </c>
    </row>
    <row r="35" spans="1:35" x14ac:dyDescent="0.25">
      <c r="C35" t="s">
        <v>138</v>
      </c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13.918008</v>
      </c>
      <c r="F46" s="5">
        <v>0</v>
      </c>
      <c r="G46" s="5"/>
      <c r="H46" s="5"/>
      <c r="I46">
        <v>15.76248</v>
      </c>
      <c r="J46" s="5">
        <v>0</v>
      </c>
      <c r="K46" s="5"/>
      <c r="L46" s="5"/>
      <c r="M46">
        <v>15.359083999999999</v>
      </c>
      <c r="N46" s="33">
        <v>0</v>
      </c>
      <c r="O46" s="33"/>
      <c r="P46" s="33"/>
      <c r="Q46" s="32">
        <v>20.229755000000001</v>
      </c>
      <c r="S46" s="65"/>
      <c r="T46" s="19">
        <v>1.5999999999999999E-6</v>
      </c>
      <c r="U46" s="5"/>
      <c r="V46" s="5"/>
      <c r="W46">
        <v>16.331603000000001</v>
      </c>
      <c r="X46" s="19">
        <v>2.0999999999999998E-6</v>
      </c>
      <c r="Y46" s="5"/>
      <c r="Z46" s="5"/>
      <c r="AA46">
        <v>16.820454999999999</v>
      </c>
      <c r="AB46" s="19">
        <v>2.0999999999999998E-6</v>
      </c>
      <c r="AC46" s="5"/>
      <c r="AD46" s="5"/>
      <c r="AE46">
        <v>12.999988999999999</v>
      </c>
      <c r="AF46" s="35">
        <v>1.9999999999999999E-6</v>
      </c>
      <c r="AG46" s="33"/>
      <c r="AH46" s="33"/>
      <c r="AI46" s="32">
        <v>21.868334000000001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1.6545259999999999</v>
      </c>
      <c r="F52" t="s">
        <v>20</v>
      </c>
      <c r="G52">
        <v>0</v>
      </c>
      <c r="H52">
        <v>2.5999999999999999E-3</v>
      </c>
      <c r="I52">
        <v>1.48062</v>
      </c>
      <c r="J52" t="s">
        <v>20</v>
      </c>
      <c r="K52">
        <v>0</v>
      </c>
      <c r="L52">
        <v>2.5999999999999999E-3</v>
      </c>
      <c r="M52">
        <v>1.555617</v>
      </c>
      <c r="N52" s="32" t="s">
        <v>20</v>
      </c>
      <c r="O52" s="32">
        <v>0</v>
      </c>
      <c r="P52" s="32">
        <v>2.5999999999999999E-3</v>
      </c>
      <c r="Q52" s="32">
        <v>1.8571219999999999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8.8467269999999996</v>
      </c>
      <c r="F53" t="s">
        <v>21</v>
      </c>
      <c r="G53">
        <v>0</v>
      </c>
      <c r="H53">
        <v>1.2999999999999999E-3</v>
      </c>
      <c r="I53">
        <v>8.487031</v>
      </c>
      <c r="J53" t="s">
        <v>21</v>
      </c>
      <c r="K53">
        <v>0</v>
      </c>
      <c r="L53">
        <v>1.2999999999999999E-3</v>
      </c>
      <c r="M53">
        <v>8.1648099999999992</v>
      </c>
      <c r="N53" s="32" t="s">
        <v>21</v>
      </c>
      <c r="O53" s="32">
        <v>0</v>
      </c>
      <c r="P53" s="32">
        <v>1.2999999999999999E-3</v>
      </c>
      <c r="Q53" s="32">
        <v>8.2040419999999994</v>
      </c>
    </row>
    <row r="54" spans="1:17" x14ac:dyDescent="0.25">
      <c r="A54" s="63"/>
      <c r="B54" t="s">
        <v>22</v>
      </c>
      <c r="C54">
        <v>0</v>
      </c>
      <c r="D54">
        <v>7.5069999999999998E-4</v>
      </c>
      <c r="E54">
        <v>83.357938000000004</v>
      </c>
      <c r="F54" t="s">
        <v>22</v>
      </c>
      <c r="G54">
        <v>0</v>
      </c>
      <c r="H54">
        <v>7.6579999999999997E-4</v>
      </c>
      <c r="I54">
        <v>87.858472000000006</v>
      </c>
      <c r="J54" t="s">
        <v>22</v>
      </c>
      <c r="K54">
        <v>0</v>
      </c>
      <c r="L54">
        <v>7.8120000000000002E-4</v>
      </c>
      <c r="M54">
        <v>88.623016000000007</v>
      </c>
      <c r="N54" s="32" t="s">
        <v>22</v>
      </c>
      <c r="O54" s="32">
        <v>0</v>
      </c>
      <c r="P54" s="32">
        <v>7.9699999999999997E-4</v>
      </c>
      <c r="Q54" s="32">
        <v>78.008600999999999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1.4019999999999999E-4</v>
      </c>
      <c r="C66" s="5"/>
      <c r="D66" s="5"/>
      <c r="E66">
        <v>16.653655000000001</v>
      </c>
      <c r="F66" s="19"/>
      <c r="G66" s="19">
        <v>1.4129999999999999E-4</v>
      </c>
      <c r="H66" s="5"/>
      <c r="I66">
        <v>17.271660000000001</v>
      </c>
      <c r="J66" s="19">
        <v>1.4210000000000001E-4</v>
      </c>
      <c r="K66" s="5"/>
      <c r="L66" s="5"/>
      <c r="M66">
        <v>14.363229</v>
      </c>
      <c r="N66" s="35">
        <v>1.4640000000000001E-4</v>
      </c>
      <c r="O66" s="33"/>
      <c r="P66" s="33"/>
      <c r="Q66" s="32">
        <v>22.657565000000002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2.9422119999999996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30.164031000000001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1.5836499999999997E-5</v>
      </c>
      <c r="H74">
        <f t="shared" si="2"/>
        <v>28.312868000000002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1.5883E-5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1.9297499999999997E-7</v>
      </c>
      <c r="H75">
        <f t="shared" si="2"/>
        <v>349.91521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1.9375E-7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1.5976000000000001E-5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1.6068999999999998E-5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1.9530000000000001E-7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1.9684999999999997E-7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4.435467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43.886245000000002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1.587835E-5</v>
      </c>
      <c r="H87">
        <f t="shared" si="20"/>
        <v>43.894165000000001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1.5957400000000001E-5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1.9375225000000001E-7</v>
      </c>
      <c r="H88">
        <f t="shared" si="20"/>
        <v>523.40450200000009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1.9530899999999999E-7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1.6087599999999998E-5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1.6180599999999999E-5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1.9843599999999999E-7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2.0158100000000001E-7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7.2985769999999999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66.291806999999991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2.3088924999999997E-5</v>
      </c>
      <c r="H100">
        <f t="shared" si="38"/>
        <v>57.234850999999999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7.3400200000000009E-5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1.9453173749999996E-7</v>
      </c>
      <c r="H101">
        <f t="shared" si="38"/>
        <v>683.894407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1.9687689999999998E-7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4.752208000000001E-4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1.5655738000000001E-3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2.0160719999999997E-7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2.0639029999999999E-7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5.1429999999999997E-2</v>
      </c>
      <c r="H112">
        <f t="shared" ref="H112:H114" si="56">AA11+W11</f>
        <v>3.2583980000000001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32.585991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4.8860000000000001E-2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27.221394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4.8933499999999995E-6</v>
      </c>
      <c r="H114">
        <f t="shared" si="56"/>
        <v>317.848164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4.9067E-6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4.3720000000000002E-2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3.8580000000000003E-2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4.9334000000000001E-6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4.9600999999999993E-6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4.8988499999999997E-2</v>
      </c>
      <c r="H125">
        <f t="shared" ref="H125:H127" si="74">AE11+AA11+W11</f>
        <v>4.7846950000000001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47.468525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4.4234000000000002E-2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40.731273999999999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4.906725E-6</v>
      </c>
      <c r="H127">
        <f t="shared" si="74"/>
        <v>477.50110800000004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4.9335000000000011E-6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3.5495999999999993E-2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2.7786000000000005E-2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4.9872000000000003E-6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5.0410999999999999E-6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4.666907499999999E-2</v>
      </c>
      <c r="H138">
        <f t="shared" ref="H138:H140" si="92">AI11+AE11+AA11+W11</f>
        <v>6.1678410000000001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66.135767000000001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4.0070599999999991E-2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53.210807000000003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4.9201251249999993E-6</v>
      </c>
      <c r="H140">
        <f t="shared" si="92"/>
        <v>623.55009800000005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4.9604009999999994E-6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2.8916799999999989E-2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2.0230200000000011E-2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5.0414079999999999E-6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5.1230270000000004E-6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3.2522820000000001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29.680488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25.315278999999997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3.3995000000000002E-5</v>
      </c>
      <c r="H153">
        <f t="shared" si="110"/>
        <v>279.96229700000004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3.4060000000000003E-5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3.4190000000000003E-5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3.4319999999999997E-5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4.8799209999999995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45.039572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37.857515999999997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3.406010000000001E-5</v>
      </c>
      <c r="H166">
        <f t="shared" si="128"/>
        <v>417.972128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3.4190400000000004E-5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3.4451600000000001E-5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3.4713600000000006E-5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6.4479309999999996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65.269327000000004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49.184714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3.41253025E-5</v>
      </c>
      <c r="H179">
        <f t="shared" si="146"/>
        <v>548.154673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3.4321220000000001E-5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3.4714959999999993E-5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3.511134E-5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5.1429999999999997E-2</v>
      </c>
      <c r="H190">
        <f t="shared" ref="H190:H192" si="164">AA32+W32</f>
        <v>3.0183070000000001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1.6249999999999999E-6</v>
      </c>
      <c r="M190">
        <f>AA46+W46</f>
        <v>33.152057999999997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4.8860000000000001E-2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1.6499999999999999E-6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21.760263999999999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1.6382999999999998E-4</v>
      </c>
      <c r="H192">
        <f t="shared" si="164"/>
        <v>238.14176099999997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1.6406E-4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4.3720000000000002E-2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1.7E-6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3.8580000000000003E-2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1.7499999999999998E-6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1.6452E-4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1.6497999999999998E-4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4.8988499999999997E-2</v>
      </c>
      <c r="H203">
        <f t="shared" ref="H203:H205" si="182">AE32+AA32+W32</f>
        <v>4.6359760000000003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1.6487500000000001E-6</v>
      </c>
      <c r="M203">
        <f>AE46+AA46+W46</f>
        <v>46.152046999999996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4.4234000000000002E-2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1.6949999999999999E-6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32.928695000000005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1.6406025E-4</v>
      </c>
      <c r="H205">
        <f t="shared" si="182"/>
        <v>355.27235299999995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1.6452099999999999E-4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3.5495999999999993E-2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1.7799999999999999E-6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2.7786000000000005E-2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1.855E-6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1.65444E-4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1.6636900000000001E-4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4.666907499999999E-2</v>
      </c>
      <c r="H216">
        <f t="shared" ref="H216:H218" si="199">AI32+AE32+AA32+W32</f>
        <v>6.010948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1.6712999999999996E-6</v>
      </c>
      <c r="M216">
        <f>AI46+AE46+AA46+W46</f>
        <v>68.020381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4.0070599999999991E-2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1.7353999999999999E-6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43.02865899999999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1.6429076249999998E-4</v>
      </c>
      <c r="H218">
        <f t="shared" si="199"/>
        <v>463.630743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1.6498309999999998E-4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2.8916799999999989E-2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1.8431999999999996E-6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2.0230200000000011E-2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1.9257999999999998E-6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1.6637279999999997E-4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1.6776969999999998E-4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3.1351459999999998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1.4025499999999999E-4</v>
      </c>
      <c r="M229">
        <f>I66+E66</f>
        <v>33.925314999999998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1.4030999999999999E-4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17.333758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7.5145499999999994E-4</v>
      </c>
      <c r="H231">
        <f t="shared" si="217"/>
        <v>171.21641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7.5221000000000001E-4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1.4041999999999999E-4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1.4052999999999998E-4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7.5372000000000004E-4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7.5522999999999996E-4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4.6907629999999996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1.4030925000000001E-4</v>
      </c>
      <c r="M242">
        <f>M66+I66+E66</f>
        <v>48.288544000000002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1.4041699999999999E-4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25.498567999999999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7.5221075000000005E-4</v>
      </c>
      <c r="H244">
        <f t="shared" si="235"/>
        <v>259.839426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7.5372299999999998E-4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1.4062799999999998E-4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1.4083300000000001E-4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7.5675199999999997E-4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7.5978700000000005E-4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6.547885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1.4036322499999998E-4</v>
      </c>
      <c r="M255">
        <f>Q66+M66+I66+E66</f>
        <v>70.946109000000007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1.405248E-4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33.70261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7.5296726249999982E-4</v>
      </c>
      <c r="H257">
        <f t="shared" si="253"/>
        <v>337.848027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7.5523910000000003E-4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1.4085439999999999E-4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1.4121159999999999E-4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7.5979679999999992E-4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7.6437369999999996E-4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I263"/>
  <sheetViews>
    <sheetView topLeftCell="A17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1.777343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4"/>
      <c r="O7" s="4"/>
      <c r="P7" s="4"/>
      <c r="Q7" s="4"/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3.2735940000000001</v>
      </c>
      <c r="F11" t="s">
        <v>20</v>
      </c>
      <c r="G11">
        <v>0</v>
      </c>
      <c r="H11">
        <v>2.5999999999999999E-3</v>
      </c>
      <c r="I11">
        <v>1.6442479999999999</v>
      </c>
      <c r="J11" t="s">
        <v>20</v>
      </c>
      <c r="K11">
        <v>0</v>
      </c>
      <c r="L11">
        <v>2.5999999999999999E-3</v>
      </c>
      <c r="M11">
        <v>1.5866640000000001</v>
      </c>
      <c r="N11" s="32" t="s">
        <v>20</v>
      </c>
      <c r="O11" s="32">
        <v>0</v>
      </c>
      <c r="P11" s="32">
        <v>2.5999999999999999E-3</v>
      </c>
      <c r="Q11" s="32">
        <v>1.5442309999999999</v>
      </c>
      <c r="S11" s="63"/>
      <c r="T11" t="s">
        <v>20</v>
      </c>
      <c r="U11">
        <v>0</v>
      </c>
      <c r="V11">
        <v>2.5999999999999999E-3</v>
      </c>
      <c r="W11">
        <v>1.785528</v>
      </c>
      <c r="X11" t="s">
        <v>20</v>
      </c>
      <c r="Y11">
        <v>0</v>
      </c>
      <c r="Z11">
        <v>2.5999999999999999E-3</v>
      </c>
      <c r="AA11">
        <v>1.618511</v>
      </c>
      <c r="AB11" t="s">
        <v>20</v>
      </c>
      <c r="AC11">
        <v>0</v>
      </c>
      <c r="AD11">
        <v>2.5999999999999999E-3</v>
      </c>
      <c r="AE11">
        <v>1.7733620000000001</v>
      </c>
      <c r="AF11" s="32" t="s">
        <v>20</v>
      </c>
      <c r="AG11" s="32">
        <v>0</v>
      </c>
      <c r="AH11" s="32">
        <v>2.5999999999999999E-3</v>
      </c>
      <c r="AI11" s="32">
        <v>1.636377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16.96433</v>
      </c>
      <c r="F12" t="s">
        <v>21</v>
      </c>
      <c r="G12">
        <v>0</v>
      </c>
      <c r="H12">
        <v>1.6699999999999999E-5</v>
      </c>
      <c r="I12">
        <v>17.196676</v>
      </c>
      <c r="J12" t="s">
        <v>21</v>
      </c>
      <c r="K12">
        <v>0</v>
      </c>
      <c r="L12">
        <v>1.579E-5</v>
      </c>
      <c r="M12">
        <v>16.464192000000001</v>
      </c>
      <c r="N12" s="32" t="s">
        <v>21</v>
      </c>
      <c r="O12" s="32">
        <v>0</v>
      </c>
      <c r="P12" s="32">
        <v>1.579E-5</v>
      </c>
      <c r="Q12" s="32">
        <v>14.682796</v>
      </c>
      <c r="S12" s="63"/>
      <c r="T12" t="s">
        <v>21</v>
      </c>
      <c r="U12">
        <v>0</v>
      </c>
      <c r="V12">
        <v>6.4850000000000004E-5</v>
      </c>
      <c r="W12">
        <v>15.846901000000001</v>
      </c>
      <c r="X12" t="s">
        <v>21</v>
      </c>
      <c r="Y12">
        <v>0</v>
      </c>
      <c r="Z12">
        <v>6.4850000000000004E-5</v>
      </c>
      <c r="AA12">
        <v>15.966934999999999</v>
      </c>
      <c r="AB12" t="s">
        <v>21</v>
      </c>
      <c r="AC12">
        <v>0</v>
      </c>
      <c r="AD12">
        <v>6.4850000000000004E-5</v>
      </c>
      <c r="AE12">
        <v>15.846655</v>
      </c>
      <c r="AF12" s="32" t="s">
        <v>21</v>
      </c>
      <c r="AG12" s="32">
        <v>0</v>
      </c>
      <c r="AH12" s="32">
        <v>6.4850000000000004E-5</v>
      </c>
      <c r="AI12" s="32">
        <v>14.032978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198.56359399999999</v>
      </c>
      <c r="F13" t="s">
        <v>22</v>
      </c>
      <c r="G13">
        <v>0</v>
      </c>
      <c r="H13">
        <v>1.9219999999999999E-7</v>
      </c>
      <c r="I13">
        <v>197.9873</v>
      </c>
      <c r="J13" t="s">
        <v>22</v>
      </c>
      <c r="K13">
        <v>0</v>
      </c>
      <c r="L13">
        <v>1.9219999999999999E-7</v>
      </c>
      <c r="M13">
        <v>197.80994899999999</v>
      </c>
      <c r="N13" s="32" t="s">
        <v>22</v>
      </c>
      <c r="O13" s="32">
        <v>0</v>
      </c>
      <c r="P13" s="32">
        <v>1.9219999999999999E-7</v>
      </c>
      <c r="Q13" s="32">
        <v>183.431693</v>
      </c>
      <c r="S13" s="63"/>
      <c r="T13" t="s">
        <v>22</v>
      </c>
      <c r="U13">
        <v>0</v>
      </c>
      <c r="V13">
        <v>4.8799999999999999E-6</v>
      </c>
      <c r="W13">
        <v>183.29382799999999</v>
      </c>
      <c r="X13" t="s">
        <v>22</v>
      </c>
      <c r="Y13">
        <v>0</v>
      </c>
      <c r="Z13">
        <v>4.8799999999999999E-6</v>
      </c>
      <c r="AA13">
        <v>181.94887600000001</v>
      </c>
      <c r="AB13" t="s">
        <v>22</v>
      </c>
      <c r="AC13">
        <v>0</v>
      </c>
      <c r="AD13">
        <v>4.8799999999999999E-6</v>
      </c>
      <c r="AE13">
        <v>183.720517</v>
      </c>
      <c r="AF13" s="32" t="s">
        <v>22</v>
      </c>
      <c r="AG13" s="32">
        <v>0</v>
      </c>
      <c r="AH13" s="32">
        <v>4.8799999999999999E-6</v>
      </c>
      <c r="AI13" s="32">
        <v>170.54310100000001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2" t="s">
        <v>129</v>
      </c>
      <c r="O23" s="72"/>
      <c r="P23" s="72"/>
      <c r="Q23" s="72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2" t="s">
        <v>129</v>
      </c>
      <c r="AG23" s="72"/>
      <c r="AH23" s="72"/>
      <c r="AI23" s="72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2" t="s">
        <v>25</v>
      </c>
      <c r="O24" s="72"/>
      <c r="P24" s="72"/>
      <c r="Q24" s="4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2" t="s">
        <v>25</v>
      </c>
      <c r="AG24" s="72"/>
      <c r="AH24" s="72"/>
      <c r="AI24" s="4" t="s">
        <v>19</v>
      </c>
    </row>
    <row r="25" spans="1:35" x14ac:dyDescent="0.25">
      <c r="A25" s="65"/>
      <c r="B25" s="5">
        <v>0</v>
      </c>
      <c r="C25" s="5"/>
      <c r="D25" s="5"/>
      <c r="E25">
        <v>19.255047999999999</v>
      </c>
      <c r="F25">
        <v>0</v>
      </c>
      <c r="G25" s="5"/>
      <c r="H25" s="5"/>
      <c r="I25">
        <v>17.904408</v>
      </c>
      <c r="J25">
        <v>0</v>
      </c>
      <c r="K25" s="5"/>
      <c r="L25" s="5"/>
      <c r="M25">
        <v>17.819095999999998</v>
      </c>
      <c r="N25" s="10">
        <v>0</v>
      </c>
      <c r="O25" s="10"/>
      <c r="P25" s="10"/>
      <c r="Q25" s="4">
        <v>28.431010000000001</v>
      </c>
      <c r="S25" s="65"/>
      <c r="T25" s="5">
        <v>0</v>
      </c>
      <c r="U25" s="5"/>
      <c r="V25" s="5"/>
      <c r="W25">
        <v>16.051586</v>
      </c>
      <c r="X25" s="5">
        <v>0</v>
      </c>
      <c r="Z25" s="5"/>
      <c r="AA25">
        <v>15.792496999999999</v>
      </c>
      <c r="AB25" s="5">
        <v>0</v>
      </c>
      <c r="AC25" s="5"/>
      <c r="AD25" s="5"/>
      <c r="AE25">
        <v>13.101141</v>
      </c>
      <c r="AF25" s="10">
        <v>0</v>
      </c>
      <c r="AG25" s="10"/>
      <c r="AH25" s="10"/>
      <c r="AI25" s="4">
        <v>18.035563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1.576198</v>
      </c>
      <c r="F32" t="s">
        <v>20</v>
      </c>
      <c r="G32">
        <v>0</v>
      </c>
      <c r="H32">
        <v>2.5999999999999999E-3</v>
      </c>
      <c r="I32">
        <v>2.57931</v>
      </c>
      <c r="J32" t="s">
        <v>20</v>
      </c>
      <c r="K32">
        <v>0</v>
      </c>
      <c r="L32">
        <v>2.5999999999999999E-3</v>
      </c>
      <c r="M32">
        <v>1.4399919999999999</v>
      </c>
      <c r="N32" s="32" t="s">
        <v>20</v>
      </c>
      <c r="O32" s="32">
        <v>0</v>
      </c>
      <c r="P32" s="32">
        <v>2.5999999999999999E-3</v>
      </c>
      <c r="Q32" s="32">
        <v>1.441478</v>
      </c>
      <c r="S32" s="63"/>
      <c r="T32" t="s">
        <v>20</v>
      </c>
      <c r="U32">
        <v>0</v>
      </c>
      <c r="V32">
        <v>2.5999999999999999E-3</v>
      </c>
      <c r="W32">
        <v>1.72872</v>
      </c>
      <c r="X32" t="s">
        <v>20</v>
      </c>
      <c r="Y32">
        <v>0</v>
      </c>
      <c r="Z32">
        <v>2.5999999999999999E-3</v>
      </c>
      <c r="AA32">
        <v>1.549841</v>
      </c>
      <c r="AB32" t="s">
        <v>20</v>
      </c>
      <c r="AC32">
        <v>0</v>
      </c>
      <c r="AD32">
        <v>2.5999999999999999E-3</v>
      </c>
      <c r="AE32">
        <v>1.9411719999999999</v>
      </c>
      <c r="AF32" s="32" t="s">
        <v>20</v>
      </c>
      <c r="AG32" s="32">
        <v>0</v>
      </c>
      <c r="AH32" s="32">
        <v>2.5999999999999999E-3</v>
      </c>
      <c r="AI32" s="32">
        <v>1.430906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14.670059</v>
      </c>
      <c r="F33" t="s">
        <v>21</v>
      </c>
      <c r="G33">
        <v>0</v>
      </c>
      <c r="H33">
        <v>1.964E-4</v>
      </c>
      <c r="I33">
        <v>14.529508</v>
      </c>
      <c r="J33" t="s">
        <v>21</v>
      </c>
      <c r="K33">
        <v>0</v>
      </c>
      <c r="L33">
        <v>1.964E-4</v>
      </c>
      <c r="M33">
        <v>14.258583</v>
      </c>
      <c r="N33" s="32" t="s">
        <v>21</v>
      </c>
      <c r="O33" s="32">
        <v>0</v>
      </c>
      <c r="P33" s="32">
        <v>1.964E-4</v>
      </c>
      <c r="Q33" s="32">
        <v>13.628917</v>
      </c>
      <c r="S33" s="63"/>
      <c r="T33" t="s">
        <v>21</v>
      </c>
      <c r="U33">
        <v>0</v>
      </c>
      <c r="V33">
        <v>5.0279999999999997E-4</v>
      </c>
      <c r="W33">
        <v>12.998378000000001</v>
      </c>
      <c r="X33" t="s">
        <v>21</v>
      </c>
      <c r="Y33">
        <v>0</v>
      </c>
      <c r="Z33">
        <v>5.0279999999999997E-4</v>
      </c>
      <c r="AA33">
        <v>12.873291</v>
      </c>
      <c r="AB33" t="s">
        <v>21</v>
      </c>
      <c r="AC33">
        <v>0</v>
      </c>
      <c r="AD33">
        <v>5.0279999999999997E-4</v>
      </c>
      <c r="AE33">
        <v>12.414797999999999</v>
      </c>
      <c r="AF33" s="32" t="s">
        <v>21</v>
      </c>
      <c r="AG33" s="32">
        <v>0</v>
      </c>
      <c r="AH33" s="32">
        <v>5.0279999999999997E-4</v>
      </c>
      <c r="AI33" s="32">
        <v>11.090448</v>
      </c>
    </row>
    <row r="34" spans="1:35" x14ac:dyDescent="0.25">
      <c r="A34" s="63"/>
      <c r="B34" t="s">
        <v>22</v>
      </c>
      <c r="C34">
        <v>0</v>
      </c>
      <c r="D34">
        <v>3.3859999999999998E-5</v>
      </c>
      <c r="E34">
        <v>164.38342299999999</v>
      </c>
      <c r="F34" t="s">
        <v>22</v>
      </c>
      <c r="G34">
        <v>0</v>
      </c>
      <c r="H34">
        <v>3.5129999999999997E-5</v>
      </c>
      <c r="I34">
        <v>163.82653300000001</v>
      </c>
      <c r="J34" t="s">
        <v>22</v>
      </c>
      <c r="K34" s="17">
        <v>0</v>
      </c>
      <c r="L34" s="18">
        <v>3.6449999999999998E-5</v>
      </c>
      <c r="M34">
        <v>164.83917500000001</v>
      </c>
      <c r="N34" s="32" t="s">
        <v>22</v>
      </c>
      <c r="O34" s="32">
        <v>0</v>
      </c>
      <c r="P34" s="32">
        <v>3.7809999999999999E-5</v>
      </c>
      <c r="Q34" s="32">
        <v>151.087581</v>
      </c>
      <c r="S34" s="63"/>
      <c r="T34" t="s">
        <v>22</v>
      </c>
      <c r="U34">
        <v>0</v>
      </c>
      <c r="V34">
        <v>1.6349999999999999E-4</v>
      </c>
      <c r="W34">
        <v>136.09066300000001</v>
      </c>
      <c r="X34" t="s">
        <v>22</v>
      </c>
      <c r="Y34">
        <v>0</v>
      </c>
      <c r="Z34">
        <v>1.6799999999999999E-4</v>
      </c>
      <c r="AA34">
        <v>136.043656</v>
      </c>
      <c r="AB34" t="s">
        <v>22</v>
      </c>
      <c r="AC34">
        <v>0</v>
      </c>
      <c r="AD34">
        <v>1.7259999999999999E-4</v>
      </c>
      <c r="AE34">
        <v>137.10167200000001</v>
      </c>
      <c r="AF34" s="32" t="s">
        <v>22</v>
      </c>
      <c r="AG34" s="32">
        <v>0</v>
      </c>
      <c r="AH34" s="32">
        <v>1.774E-4</v>
      </c>
      <c r="AI34" s="32">
        <v>127.190675</v>
      </c>
    </row>
    <row r="35" spans="1:35" x14ac:dyDescent="0.25">
      <c r="C35" t="s">
        <v>138</v>
      </c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13.666283999999999</v>
      </c>
      <c r="F46" s="5">
        <v>0</v>
      </c>
      <c r="G46" s="5"/>
      <c r="H46" s="5"/>
      <c r="I46">
        <v>16.094241</v>
      </c>
      <c r="J46" s="5">
        <v>0</v>
      </c>
      <c r="K46" s="5"/>
      <c r="L46" s="5"/>
      <c r="M46">
        <v>18.887473</v>
      </c>
      <c r="N46" s="33">
        <v>0</v>
      </c>
      <c r="O46" s="33"/>
      <c r="P46" s="33"/>
      <c r="Q46" s="32">
        <v>17.252835000000001</v>
      </c>
      <c r="S46" s="65"/>
      <c r="T46" s="19">
        <v>2.2000000000000001E-6</v>
      </c>
      <c r="U46" s="5"/>
      <c r="V46" s="5"/>
      <c r="W46">
        <v>15.758922999999999</v>
      </c>
      <c r="X46" s="19">
        <v>1.1000000000000001E-6</v>
      </c>
      <c r="Y46" s="5"/>
      <c r="Z46" s="5"/>
      <c r="AA46">
        <v>17.333114999999999</v>
      </c>
      <c r="AB46" s="19">
        <v>1.9E-6</v>
      </c>
      <c r="AC46" s="5"/>
      <c r="AD46" s="5"/>
      <c r="AE46">
        <v>15.596442</v>
      </c>
      <c r="AF46" s="35">
        <v>2.2000000000000001E-6</v>
      </c>
      <c r="AG46" s="33"/>
      <c r="AH46" s="33"/>
      <c r="AI46" s="32">
        <v>24.034578</v>
      </c>
    </row>
    <row r="47" spans="1:35" x14ac:dyDescent="0.25">
      <c r="N47" s="4"/>
      <c r="O47" s="4"/>
      <c r="P47" s="4"/>
      <c r="Q47" s="4"/>
      <c r="AF47" s="32"/>
      <c r="AG47" s="32"/>
      <c r="AH47" s="32"/>
      <c r="AI47" s="32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1.548162</v>
      </c>
      <c r="F52" t="s">
        <v>20</v>
      </c>
      <c r="G52">
        <v>0</v>
      </c>
      <c r="H52">
        <v>2.5999999999999999E-3</v>
      </c>
      <c r="I52">
        <v>1.7302230000000001</v>
      </c>
      <c r="J52" t="s">
        <v>20</v>
      </c>
      <c r="K52">
        <v>0</v>
      </c>
      <c r="L52">
        <v>2.5999999999999999E-3</v>
      </c>
      <c r="M52">
        <v>1.5300339999999999</v>
      </c>
      <c r="N52" s="32" t="s">
        <v>20</v>
      </c>
      <c r="O52" s="32">
        <v>0</v>
      </c>
      <c r="P52" s="32">
        <v>2.5999999999999999E-3</v>
      </c>
      <c r="Q52" s="32">
        <v>1.4200200000000001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9.8365729999999996</v>
      </c>
      <c r="F53" t="s">
        <v>21</v>
      </c>
      <c r="G53">
        <v>0</v>
      </c>
      <c r="H53">
        <v>1.2999999999999999E-3</v>
      </c>
      <c r="I53">
        <v>9.8752399999999998</v>
      </c>
      <c r="J53" t="s">
        <v>21</v>
      </c>
      <c r="K53">
        <v>0</v>
      </c>
      <c r="L53">
        <v>1.2999999999999999E-3</v>
      </c>
      <c r="M53">
        <v>9.857958</v>
      </c>
      <c r="N53" s="32" t="s">
        <v>21</v>
      </c>
      <c r="O53" s="32">
        <v>0</v>
      </c>
      <c r="P53" s="32">
        <v>1.2999999999999999E-3</v>
      </c>
      <c r="Q53" s="32">
        <v>8.3613660000000003</v>
      </c>
    </row>
    <row r="54" spans="1:17" x14ac:dyDescent="0.25">
      <c r="A54" s="63"/>
      <c r="B54" t="s">
        <v>22</v>
      </c>
      <c r="C54">
        <v>0</v>
      </c>
      <c r="D54">
        <v>7.5009999999999996E-4</v>
      </c>
      <c r="E54">
        <v>99.219223</v>
      </c>
      <c r="F54" t="s">
        <v>22</v>
      </c>
      <c r="G54">
        <v>0</v>
      </c>
      <c r="H54">
        <v>7.6460000000000005E-4</v>
      </c>
      <c r="I54">
        <v>94.825813999999994</v>
      </c>
      <c r="J54" t="s">
        <v>22</v>
      </c>
      <c r="K54">
        <v>0</v>
      </c>
      <c r="L54">
        <v>7.7959999999999998E-4</v>
      </c>
      <c r="M54">
        <v>94.508053000000004</v>
      </c>
      <c r="N54" s="32" t="s">
        <v>22</v>
      </c>
      <c r="O54" s="32">
        <v>0</v>
      </c>
      <c r="P54" s="32">
        <v>7.9509999999999997E-4</v>
      </c>
      <c r="Q54" s="32">
        <v>88.972452000000004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1.3679999999999999E-4</v>
      </c>
      <c r="C66" s="5"/>
      <c r="D66" s="5"/>
      <c r="E66">
        <v>13.833631</v>
      </c>
      <c r="F66" s="19"/>
      <c r="G66" s="19">
        <v>1.3630000000000001E-4</v>
      </c>
      <c r="H66" s="5"/>
      <c r="I66">
        <v>18.462157999999999</v>
      </c>
      <c r="J66" s="19">
        <v>1.4540000000000001E-4</v>
      </c>
      <c r="K66" s="5"/>
      <c r="L66" s="5"/>
      <c r="M66">
        <v>14.425796</v>
      </c>
      <c r="N66" s="35">
        <v>1.4430000000000001E-4</v>
      </c>
      <c r="O66" s="33"/>
      <c r="P66" s="33"/>
      <c r="Q66" s="32">
        <v>22.058724000000002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4.9178420000000003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37.159455999999999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1.5835499999999998E-5</v>
      </c>
      <c r="H74">
        <f t="shared" si="2"/>
        <v>34.161006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1.5880999999999999E-5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396.55089399999997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1.5972000000000002E-5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1.6062999999999999E-5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6.5045060000000001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54.978551999999993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1.5876449999999999E-5</v>
      </c>
      <c r="H87">
        <f t="shared" si="20"/>
        <v>50.625197999999997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1.5953800000000003E-5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594.36084299999993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1.6081199999999998E-5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1.6172200000000001E-5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8.0487369999999991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83.409562000000008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1.5913191249999996E-5</v>
      </c>
      <c r="H100">
        <f t="shared" si="38"/>
        <v>65.307994000000008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1.6011129999999999E-5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777.79253599999993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1.6139439999999999E-5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1.6191310000000003E-5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3.404039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31.844082999999998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31.813836000000002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365.242704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5.1774010000000006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44.945223999999996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47.660491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548.96322099999998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6.8137780000000001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62.980786999999999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61.693469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719.50632199999995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4.1555080000000002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29.760525000000001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29.199567000000002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3.3923500000000001E-5</v>
      </c>
      <c r="H153">
        <f t="shared" si="110"/>
        <v>328.20995600000003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3.3986999999999998E-5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3.4113999999999999E-5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3.4241E-5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5.5954999999999995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48.647997999999994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43.458150000000003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3.3987125E-5</v>
      </c>
      <c r="H166">
        <f t="shared" si="128"/>
        <v>493.04913099999999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3.41145E-5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3.4369999999999998E-5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3.4626499999999998E-5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7.0369779999999995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65.900833000000006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57.087066999999998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3.4050873749999993E-5</v>
      </c>
      <c r="H179">
        <f t="shared" si="146"/>
        <v>644.13671199999999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3.4242489999999995E-5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3.4627920000000002E-5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3.5016230000000001E-5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3.2785609999999998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2.1449999999999998E-6</v>
      </c>
      <c r="M190">
        <f>AA46+W46</f>
        <v>33.092038000000002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2.0900000000000003E-6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25.871669000000001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1.6372499999999998E-4</v>
      </c>
      <c r="H192">
        <f t="shared" si="164"/>
        <v>272.134319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1.6395E-4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1.9800000000000001E-6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1.8700000000000001E-6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1.6440000000000001E-4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1.6485E-4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5.2197329999999997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2.0947500000000001E-6</v>
      </c>
      <c r="M203">
        <f>AE46+AA46+W46</f>
        <v>48.688479999999998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1.9990000000000003E-6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38.286467000000002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1.6395025E-4</v>
      </c>
      <c r="H205">
        <f t="shared" si="182"/>
        <v>409.23599100000001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1.64401E-4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1.8359999999999999E-6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1.7110000000000002E-6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1.6530399999999999E-4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1.6620900000000001E-4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6.650639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2.0489500000000001E-6</v>
      </c>
      <c r="M216">
        <f>AI46+AE46+AA46+W46</f>
        <v>72.723057999999995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1.9245999999999998E-6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49.376915000000004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1.6417576249999998E-4</v>
      </c>
      <c r="H218">
        <f t="shared" si="199"/>
        <v>536.42666600000007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1.648531E-4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1.7487999999999997E-6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1.6582000000000005E-6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1.662128E-4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1.675797E-4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3.2783850000000001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1.3677499999999998E-4</v>
      </c>
      <c r="M229">
        <f>I66+E66</f>
        <v>32.295788999999999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1.3674999999999999E-4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19.711812999999999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7.5082499999999989E-4</v>
      </c>
      <c r="H231">
        <f t="shared" si="217"/>
        <v>194.04503699999998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7.5154999999999992E-4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1.3669999999999999E-4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1.3664999999999999E-4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7.5299999999999998E-4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7.5445000000000004E-4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4.8084190000000007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1.3677399999999999E-4</v>
      </c>
      <c r="M242">
        <f>M66+I66+E66</f>
        <v>46.721585000000005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1.3679600000000001E-4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29.569771000000003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7.5155125000000002E-4</v>
      </c>
      <c r="H244">
        <f t="shared" si="235"/>
        <v>288.55309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7.5300500000000006E-4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1.3698399999999999E-4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1.3736400000000001E-4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7.5591999999999999E-4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7.5884500000000007E-4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6.2284389999999998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1.3679452499999997E-4</v>
      </c>
      <c r="M255">
        <f>Q66+M66+I66+E66</f>
        <v>68.780309000000003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1.3691819999999999E-4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37.931137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7.5227874999999982E-4</v>
      </c>
      <c r="H257">
        <f t="shared" si="253"/>
        <v>377.52554199999997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7.5446499999999995E-4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1.3749359999999997E-4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1.3840740000000001E-4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7.5885999999999987E-4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7.6328500000000005E-4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263"/>
  <sheetViews>
    <sheetView topLeftCell="A16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0.664062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32"/>
      <c r="AG7" s="32"/>
      <c r="AH7" s="32"/>
      <c r="AI7" s="32"/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1.7580169999999999</v>
      </c>
      <c r="F11" t="s">
        <v>20</v>
      </c>
      <c r="G11">
        <v>0</v>
      </c>
      <c r="H11">
        <v>2.5999999999999999E-3</v>
      </c>
      <c r="I11">
        <v>1.7010620000000001</v>
      </c>
      <c r="J11" t="s">
        <v>20</v>
      </c>
      <c r="K11">
        <v>0</v>
      </c>
      <c r="L11">
        <v>2.5999999999999999E-3</v>
      </c>
      <c r="M11">
        <v>1.4937</v>
      </c>
      <c r="N11" s="32" t="s">
        <v>20</v>
      </c>
      <c r="O11" s="32">
        <v>0</v>
      </c>
      <c r="P11" s="32">
        <v>2.5999999999999999E-3</v>
      </c>
      <c r="Q11" s="32">
        <v>1.430717</v>
      </c>
      <c r="S11" s="63"/>
      <c r="T11" t="s">
        <v>20</v>
      </c>
      <c r="U11">
        <v>0</v>
      </c>
      <c r="V11">
        <v>2.5999999999999999E-3</v>
      </c>
      <c r="W11">
        <v>1.6715610000000001</v>
      </c>
      <c r="X11" t="s">
        <v>20</v>
      </c>
      <c r="Y11">
        <v>0</v>
      </c>
      <c r="Z11">
        <v>2.5999999999999999E-3</v>
      </c>
      <c r="AA11">
        <v>1.5968329999999999</v>
      </c>
      <c r="AB11" t="s">
        <v>20</v>
      </c>
      <c r="AC11">
        <v>0</v>
      </c>
      <c r="AD11">
        <v>2.5999999999999999E-3</v>
      </c>
      <c r="AE11">
        <v>1.6006180000000001</v>
      </c>
      <c r="AF11" s="32" t="s">
        <v>20</v>
      </c>
      <c r="AG11" s="32">
        <v>0</v>
      </c>
      <c r="AH11" s="32">
        <v>2.5999999999999999E-3</v>
      </c>
      <c r="AI11" s="32">
        <v>1.406539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19.267225</v>
      </c>
      <c r="F12" t="s">
        <v>21</v>
      </c>
      <c r="G12">
        <v>0</v>
      </c>
      <c r="H12">
        <v>1.668E-5</v>
      </c>
      <c r="I12">
        <v>18.599342</v>
      </c>
      <c r="J12" t="s">
        <v>21</v>
      </c>
      <c r="K12">
        <v>0</v>
      </c>
      <c r="L12">
        <v>1.579E-5</v>
      </c>
      <c r="M12">
        <v>19.370581000000001</v>
      </c>
      <c r="N12" s="32" t="s">
        <v>21</v>
      </c>
      <c r="O12" s="32">
        <v>0</v>
      </c>
      <c r="P12" s="32">
        <v>1.579E-5</v>
      </c>
      <c r="Q12" s="32">
        <v>16.291868999999998</v>
      </c>
      <c r="S12" s="63"/>
      <c r="T12" t="s">
        <v>21</v>
      </c>
      <c r="U12">
        <v>0</v>
      </c>
      <c r="V12">
        <v>6.4850000000000004E-5</v>
      </c>
      <c r="W12">
        <v>17.801601999999999</v>
      </c>
      <c r="X12" t="s">
        <v>21</v>
      </c>
      <c r="Y12">
        <v>0</v>
      </c>
      <c r="Z12">
        <v>6.4850000000000004E-5</v>
      </c>
      <c r="AA12">
        <v>18.022475</v>
      </c>
      <c r="AB12" t="s">
        <v>21</v>
      </c>
      <c r="AC12">
        <v>0</v>
      </c>
      <c r="AD12">
        <v>6.4850000000000004E-5</v>
      </c>
      <c r="AE12">
        <v>17.989280000000001</v>
      </c>
      <c r="AF12" s="32" t="s">
        <v>21</v>
      </c>
      <c r="AG12" s="32">
        <v>0</v>
      </c>
      <c r="AH12" s="32">
        <v>6.4850000000000004E-5</v>
      </c>
      <c r="AI12" s="32">
        <v>15.445513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232.31509</v>
      </c>
      <c r="F13" t="s">
        <v>22</v>
      </c>
      <c r="G13">
        <v>0</v>
      </c>
      <c r="H13">
        <v>1.9219999999999999E-7</v>
      </c>
      <c r="I13">
        <v>164.69397599999999</v>
      </c>
      <c r="J13" t="s">
        <v>22</v>
      </c>
      <c r="K13">
        <v>0</v>
      </c>
      <c r="L13">
        <v>1.9219999999999999E-7</v>
      </c>
      <c r="M13">
        <v>231.305578</v>
      </c>
      <c r="N13" s="32" t="s">
        <v>22</v>
      </c>
      <c r="O13" s="32">
        <v>0</v>
      </c>
      <c r="P13" s="32">
        <v>1.9219999999999999E-7</v>
      </c>
      <c r="Q13" s="32">
        <v>208.63874300000001</v>
      </c>
      <c r="S13" s="63"/>
      <c r="T13" t="s">
        <v>22</v>
      </c>
      <c r="U13">
        <v>0</v>
      </c>
      <c r="V13">
        <v>4.8799999999999999E-6</v>
      </c>
      <c r="W13">
        <v>218.75214600000001</v>
      </c>
      <c r="X13" t="s">
        <v>22</v>
      </c>
      <c r="Y13">
        <v>0</v>
      </c>
      <c r="Z13">
        <v>4.8799999999999999E-6</v>
      </c>
      <c r="AA13">
        <v>215.04405</v>
      </c>
      <c r="AB13" t="s">
        <v>22</v>
      </c>
      <c r="AC13">
        <v>0</v>
      </c>
      <c r="AD13">
        <v>4.8799999999999999E-6</v>
      </c>
      <c r="AE13">
        <v>215.732291</v>
      </c>
      <c r="AF13" s="32" t="s">
        <v>22</v>
      </c>
      <c r="AG13" s="32">
        <v>0</v>
      </c>
      <c r="AH13" s="32">
        <v>4.8799999999999999E-6</v>
      </c>
      <c r="AI13" s="32">
        <v>194.65153699999999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22.972425999999999</v>
      </c>
      <c r="F25">
        <v>0</v>
      </c>
      <c r="G25" s="5"/>
      <c r="H25" s="5"/>
      <c r="I25">
        <v>22.241436</v>
      </c>
      <c r="J25">
        <v>0</v>
      </c>
      <c r="K25" s="5"/>
      <c r="L25" s="5"/>
      <c r="M25">
        <v>21.467216000000001</v>
      </c>
      <c r="N25" s="33">
        <v>0</v>
      </c>
      <c r="O25" s="33"/>
      <c r="P25" s="33"/>
      <c r="Q25" s="32">
        <v>30.835996999999999</v>
      </c>
      <c r="S25" s="65"/>
      <c r="T25" s="5">
        <v>0</v>
      </c>
      <c r="U25" s="5"/>
      <c r="V25" s="5"/>
      <c r="W25">
        <v>18.477191999999999</v>
      </c>
      <c r="X25" s="5">
        <v>0</v>
      </c>
      <c r="Z25" s="5"/>
      <c r="AA25">
        <v>19.332065</v>
      </c>
      <c r="AB25" s="5">
        <v>0</v>
      </c>
      <c r="AC25" s="5"/>
      <c r="AD25" s="5"/>
      <c r="AE25">
        <v>19.933212000000001</v>
      </c>
      <c r="AF25" s="33">
        <v>0</v>
      </c>
      <c r="AG25" s="33"/>
      <c r="AH25" s="33"/>
      <c r="AI25" s="32">
        <v>23.43122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32"/>
      <c r="AG28" s="32"/>
      <c r="AH28" s="32"/>
      <c r="AI28" s="32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1.654013</v>
      </c>
      <c r="F32" t="s">
        <v>20</v>
      </c>
      <c r="G32">
        <v>0</v>
      </c>
      <c r="H32">
        <v>2.5999999999999999E-3</v>
      </c>
      <c r="I32">
        <v>1.736361</v>
      </c>
      <c r="J32" t="s">
        <v>20</v>
      </c>
      <c r="K32">
        <v>0</v>
      </c>
      <c r="L32">
        <v>2.5999999999999999E-3</v>
      </c>
      <c r="M32">
        <v>1.687573</v>
      </c>
      <c r="N32" s="32" t="s">
        <v>20</v>
      </c>
      <c r="O32" s="32">
        <v>0</v>
      </c>
      <c r="P32" s="32">
        <v>2.5999999999999999E-3</v>
      </c>
      <c r="Q32" s="32">
        <v>1.405694</v>
      </c>
      <c r="S32" s="63"/>
      <c r="T32" t="s">
        <v>20</v>
      </c>
      <c r="U32">
        <v>0</v>
      </c>
      <c r="V32">
        <v>2.5999999999999999E-3</v>
      </c>
      <c r="W32">
        <v>2.2209460000000001</v>
      </c>
      <c r="X32" t="s">
        <v>20</v>
      </c>
      <c r="Y32">
        <v>0</v>
      </c>
      <c r="Z32">
        <v>2.5999999999999999E-3</v>
      </c>
      <c r="AA32">
        <v>1.782341</v>
      </c>
      <c r="AB32" t="s">
        <v>20</v>
      </c>
      <c r="AC32">
        <v>0</v>
      </c>
      <c r="AD32">
        <v>2.5999999999999999E-3</v>
      </c>
      <c r="AE32">
        <v>1.726634</v>
      </c>
      <c r="AF32" s="32" t="s">
        <v>20</v>
      </c>
      <c r="AG32" s="32">
        <v>0</v>
      </c>
      <c r="AH32" s="32">
        <v>2.5999999999999999E-3</v>
      </c>
      <c r="AI32" s="32">
        <v>1.4042250000000001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16.990424000000001</v>
      </c>
      <c r="F33" t="s">
        <v>21</v>
      </c>
      <c r="G33">
        <v>0</v>
      </c>
      <c r="H33">
        <v>1.964E-4</v>
      </c>
      <c r="I33">
        <v>16.376788000000001</v>
      </c>
      <c r="J33" t="s">
        <v>21</v>
      </c>
      <c r="K33">
        <v>0</v>
      </c>
      <c r="L33">
        <v>1.964E-4</v>
      </c>
      <c r="M33">
        <v>15.782162</v>
      </c>
      <c r="N33" s="32" t="s">
        <v>21</v>
      </c>
      <c r="O33" s="32">
        <v>0</v>
      </c>
      <c r="P33" s="32">
        <v>1.964E-4</v>
      </c>
      <c r="Q33" s="32">
        <v>13.995906</v>
      </c>
      <c r="S33" s="63"/>
      <c r="T33" t="s">
        <v>21</v>
      </c>
      <c r="U33">
        <v>0</v>
      </c>
      <c r="V33">
        <v>5.0279999999999997E-4</v>
      </c>
      <c r="W33">
        <v>14.675488</v>
      </c>
      <c r="X33" t="s">
        <v>21</v>
      </c>
      <c r="Y33">
        <v>0</v>
      </c>
      <c r="Z33">
        <v>5.0279999999999997E-4</v>
      </c>
      <c r="AA33">
        <v>13.965683</v>
      </c>
      <c r="AB33" t="s">
        <v>21</v>
      </c>
      <c r="AC33">
        <v>0</v>
      </c>
      <c r="AD33">
        <v>5.0279999999999997E-4</v>
      </c>
      <c r="AE33">
        <v>13.973143</v>
      </c>
      <c r="AF33" s="32" t="s">
        <v>21</v>
      </c>
      <c r="AG33" s="32">
        <v>0</v>
      </c>
      <c r="AH33" s="32">
        <v>5.0279999999999997E-4</v>
      </c>
      <c r="AI33" s="32">
        <v>12.930833</v>
      </c>
    </row>
    <row r="34" spans="1:35" x14ac:dyDescent="0.25">
      <c r="A34" s="63"/>
      <c r="B34" t="s">
        <v>22</v>
      </c>
      <c r="C34">
        <v>0</v>
      </c>
      <c r="D34">
        <v>3.3819999999999998E-5</v>
      </c>
      <c r="E34">
        <v>194.92511999999999</v>
      </c>
      <c r="F34" t="s">
        <v>22</v>
      </c>
      <c r="G34">
        <v>0</v>
      </c>
      <c r="H34">
        <v>3.506E-5</v>
      </c>
      <c r="I34">
        <v>194.71288000000001</v>
      </c>
      <c r="J34" t="s">
        <v>22</v>
      </c>
      <c r="K34">
        <v>0</v>
      </c>
      <c r="L34">
        <v>3.6340000000000001E-5</v>
      </c>
      <c r="M34">
        <v>193.54090500000001</v>
      </c>
      <c r="N34" s="32" t="s">
        <v>22</v>
      </c>
      <c r="O34" s="32">
        <v>0</v>
      </c>
      <c r="P34" s="32">
        <v>3.7669999999999997E-5</v>
      </c>
      <c r="Q34" s="32">
        <v>174.36061799999999</v>
      </c>
      <c r="S34" s="63"/>
      <c r="T34" t="s">
        <v>22</v>
      </c>
      <c r="U34">
        <v>0</v>
      </c>
      <c r="V34">
        <v>1.6349999999999999E-4</v>
      </c>
      <c r="W34">
        <v>162.31870799999999</v>
      </c>
      <c r="X34" t="s">
        <v>22</v>
      </c>
      <c r="Y34">
        <v>0</v>
      </c>
      <c r="Z34">
        <v>1.6789999999999999E-4</v>
      </c>
      <c r="AA34">
        <v>162.25064699999999</v>
      </c>
      <c r="AB34" t="s">
        <v>22</v>
      </c>
      <c r="AC34">
        <v>0</v>
      </c>
      <c r="AD34">
        <v>1.7239999999999999E-4</v>
      </c>
      <c r="AE34">
        <v>162.38395700000001</v>
      </c>
      <c r="AF34" s="32" t="s">
        <v>22</v>
      </c>
      <c r="AG34" s="32">
        <v>0</v>
      </c>
      <c r="AH34" s="32">
        <v>1.7699999999999999E-4</v>
      </c>
      <c r="AI34" s="32">
        <v>143.896702</v>
      </c>
    </row>
    <row r="35" spans="1:35" x14ac:dyDescent="0.25">
      <c r="C35" t="s">
        <v>138</v>
      </c>
      <c r="N35" s="32"/>
      <c r="O35" s="32"/>
      <c r="P35" s="32"/>
      <c r="Q35" s="32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20.715935999999999</v>
      </c>
      <c r="F46" s="5">
        <v>0</v>
      </c>
      <c r="G46" s="5"/>
      <c r="H46" s="5"/>
      <c r="I46">
        <v>22.822514000000002</v>
      </c>
      <c r="J46" s="5">
        <v>0</v>
      </c>
      <c r="K46" s="5"/>
      <c r="L46" s="5"/>
      <c r="M46">
        <v>22.774305999999999</v>
      </c>
      <c r="N46" s="35">
        <v>9.9999999999999995E-8</v>
      </c>
      <c r="O46" s="33"/>
      <c r="P46" s="33"/>
      <c r="Q46" s="32">
        <v>23.673064</v>
      </c>
      <c r="S46" s="65"/>
      <c r="T46" s="19">
        <v>2.6000000000000001E-6</v>
      </c>
      <c r="U46" s="5"/>
      <c r="V46" s="5"/>
      <c r="W46">
        <v>22.304186000000001</v>
      </c>
      <c r="X46" s="19">
        <v>2.0999999999999998E-6</v>
      </c>
      <c r="Y46" s="5"/>
      <c r="Z46" s="5"/>
      <c r="AA46">
        <v>20.631461999999999</v>
      </c>
      <c r="AB46" s="19">
        <v>2.2000000000000001E-6</v>
      </c>
      <c r="AC46" s="5"/>
      <c r="AD46" s="5"/>
      <c r="AE46">
        <v>21.639227000000002</v>
      </c>
      <c r="AF46" s="35">
        <v>2.6000000000000001E-6</v>
      </c>
      <c r="AG46" s="33"/>
      <c r="AH46" s="33"/>
      <c r="AI46" s="32">
        <v>17.169266</v>
      </c>
    </row>
    <row r="47" spans="1:35" x14ac:dyDescent="0.25">
      <c r="N47" s="4"/>
      <c r="O47" s="4"/>
      <c r="P47" s="4"/>
      <c r="Q47" s="4"/>
      <c r="AF47" s="32"/>
      <c r="AG47" s="32"/>
      <c r="AH47" s="32"/>
      <c r="AI47" s="32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1.6072930000000001</v>
      </c>
      <c r="F52" t="s">
        <v>20</v>
      </c>
      <c r="G52">
        <v>0</v>
      </c>
      <c r="H52">
        <v>2.5999999999999999E-3</v>
      </c>
      <c r="I52">
        <v>1.6266579999999999</v>
      </c>
      <c r="J52" t="s">
        <v>20</v>
      </c>
      <c r="K52">
        <v>0</v>
      </c>
      <c r="L52">
        <v>2.5999999999999999E-3</v>
      </c>
      <c r="M52">
        <v>1.485832</v>
      </c>
      <c r="N52" s="32" t="s">
        <v>20</v>
      </c>
      <c r="O52" s="32">
        <v>0</v>
      </c>
      <c r="P52" s="32">
        <v>2.5999999999999999E-3</v>
      </c>
      <c r="Q52" s="32">
        <v>1.378271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11.484529999999999</v>
      </c>
      <c r="F53" t="s">
        <v>21</v>
      </c>
      <c r="G53">
        <v>0</v>
      </c>
      <c r="H53">
        <v>1.2999999999999999E-3</v>
      </c>
      <c r="I53">
        <v>11.127428</v>
      </c>
      <c r="J53" t="s">
        <v>21</v>
      </c>
      <c r="K53">
        <v>0</v>
      </c>
      <c r="L53">
        <v>1.2999999999999999E-3</v>
      </c>
      <c r="M53">
        <v>10.810511</v>
      </c>
      <c r="N53" s="32" t="s">
        <v>21</v>
      </c>
      <c r="O53" s="32">
        <v>0</v>
      </c>
      <c r="P53" s="32">
        <v>1.2999999999999999E-3</v>
      </c>
      <c r="Q53" s="32">
        <v>9.2564200000000003</v>
      </c>
    </row>
    <row r="54" spans="1:17" x14ac:dyDescent="0.25">
      <c r="A54" s="63"/>
      <c r="B54" t="s">
        <v>22</v>
      </c>
      <c r="C54">
        <v>0</v>
      </c>
      <c r="D54">
        <v>7.4969999999999995E-4</v>
      </c>
      <c r="E54">
        <v>114.32492999999999</v>
      </c>
      <c r="F54" t="s">
        <v>22</v>
      </c>
      <c r="G54">
        <v>0</v>
      </c>
      <c r="H54">
        <v>7.6389999999999997E-4</v>
      </c>
      <c r="I54">
        <v>113.914874</v>
      </c>
      <c r="J54" t="s">
        <v>22</v>
      </c>
      <c r="K54">
        <v>0</v>
      </c>
      <c r="L54">
        <v>7.7839999999999995E-4</v>
      </c>
      <c r="M54">
        <v>114.041573</v>
      </c>
      <c r="N54" s="32" t="s">
        <v>22</v>
      </c>
      <c r="O54" s="32">
        <v>0</v>
      </c>
      <c r="P54" s="32">
        <v>7.9350000000000004E-4</v>
      </c>
      <c r="Q54" s="32">
        <v>106.532664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1.2860000000000001E-4</v>
      </c>
      <c r="C66" s="5"/>
      <c r="D66" s="5"/>
      <c r="E66">
        <v>21.022928</v>
      </c>
      <c r="F66" s="19"/>
      <c r="G66" s="19">
        <v>1.3889999999999999E-4</v>
      </c>
      <c r="H66" s="5"/>
      <c r="I66">
        <v>22.377476000000001</v>
      </c>
      <c r="J66" s="19">
        <v>1.427E-4</v>
      </c>
      <c r="K66" s="5"/>
      <c r="L66" s="5"/>
      <c r="M66">
        <v>22.150196999999999</v>
      </c>
      <c r="N66" s="35">
        <v>1.4689999999999999E-4</v>
      </c>
      <c r="O66" s="33"/>
      <c r="P66" s="33"/>
      <c r="Q66" s="32">
        <v>20.96481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3.459079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45.213861999999999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1.5834499999999999E-5</v>
      </c>
      <c r="H74">
        <f t="shared" si="2"/>
        <v>37.866567000000003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1.5879000000000002E-5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397.00906599999996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1.5968E-5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1.6056999999999999E-5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4.9527789999999996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66.681077999999999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1.5874549999999999E-5</v>
      </c>
      <c r="H87">
        <f t="shared" si="20"/>
        <v>57.237148000000005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1.5950200000000002E-5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628.31464400000004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1.6074800000000001E-5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1.6163799999999999E-5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6.3834960000000001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97.517074999999991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1.5910483749999997E-5</v>
      </c>
      <c r="H100">
        <f t="shared" si="38"/>
        <v>73.529016999999996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1.6006270000000001E-5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836.95338700000002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1.6131760000000001E-5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1.6182490000000002E-5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3.2683939999999998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37.809257000000002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35.824077000000003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433.79619600000001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4.8690119999999997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57.742469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53.813356999999996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649.52848700000004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6.2755510000000001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81.173688999999996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69.258870000000002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4.879999999999999E-6</v>
      </c>
      <c r="H140">
        <f t="shared" si="92"/>
        <v>844.180024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4.8799999999999999E-6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4.8799999999999999E-6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4.8799999999999999E-6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3.390374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43.538449999999997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33.367212000000002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3.3881999999999998E-5</v>
      </c>
      <c r="H153">
        <f t="shared" si="110"/>
        <v>389.63800000000003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3.3943999999999999E-5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3.4068E-5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3.4192000000000001E-5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5.077947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66.312756000000007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49.149374000000009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3.3944099999999999E-5</v>
      </c>
      <c r="H166">
        <f t="shared" si="128"/>
        <v>583.17890499999999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3.4068400000000001E-5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3.4317599999999998E-5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3.4567599999999997E-5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6.4836409999999995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1.2500000000000002E-11</v>
      </c>
      <c r="M177">
        <f>Q46+M46+I46+E46</f>
        <v>89.985820000000004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1.0000000000000002E-10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63.14528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3.4006301249999995E-5</v>
      </c>
      <c r="H179">
        <f t="shared" si="146"/>
        <v>757.53952300000003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3.4193209999999997E-5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8.0000000000000013E-10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2.6999999999999998E-9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3.4568879999999992E-5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3.4947069999999994E-5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4.0032870000000003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2.5749999999999999E-6</v>
      </c>
      <c r="M190">
        <f>AA46+W46</f>
        <v>42.935648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2.5500000000000001E-6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28.641171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1.6371999999999998E-4</v>
      </c>
      <c r="H192">
        <f t="shared" si="164"/>
        <v>324.56935499999997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1.6394000000000001E-4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2.4999999999999998E-6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2.4499999999999998E-6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1.6437999999999999E-4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1.6481999999999998E-4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5.729921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2.5515000000000005E-6</v>
      </c>
      <c r="M203">
        <f>AE46+AA46+W46</f>
        <v>64.574875000000006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2.5060000000000002E-6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42.614314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1.6394025000000001E-4</v>
      </c>
      <c r="H205">
        <f t="shared" si="182"/>
        <v>486.95331199999998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1.6438100000000001E-4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2.424E-6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2.3539999999999998E-6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1.6526399999999998E-4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1.6614900000000001E-4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7.1341459999999994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2.5294624999999996E-6</v>
      </c>
      <c r="M216">
        <f>AI46+AE46+AA46+W46</f>
        <v>81.744140999999999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2.4676999999999997E-6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55.545147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1.6416074999999999E-4</v>
      </c>
      <c r="H218">
        <f t="shared" si="199"/>
        <v>630.85001399999999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1.6482299999999998E-4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2.3695999999999997E-6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2.3039000000000001E-6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1.6615199999999998E-4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1.6748699999999999E-4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3.2339510000000002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1.2911500000000001E-4</v>
      </c>
      <c r="M229">
        <f>I66+E66</f>
        <v>43.400404000000002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1.2963000000000002E-4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22.611958000000001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7.5040999999999986E-4</v>
      </c>
      <c r="H231">
        <f t="shared" si="217"/>
        <v>228.23980399999999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7.5111999999999998E-4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1.3066000000000003E-4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1.3168999999999998E-4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7.5254E-4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7.5395999999999992E-4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4.7197830000000005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1.2961375000000003E-4</v>
      </c>
      <c r="M242">
        <f>M66+I66+E66</f>
        <v>65.550601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1.3059500000000003E-4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33.422469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7.5112075000000002E-4</v>
      </c>
      <c r="H244">
        <f t="shared" si="235"/>
        <v>342.28137700000002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7.5254300000000005E-4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1.3245999999999999E-4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1.3419500000000001E-4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7.5539199999999991E-4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7.5824700000000009E-4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6.0980540000000003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1.3009711249999998E-4</v>
      </c>
      <c r="M255">
        <f>Q66+M66+I66+E66</f>
        <v>86.515411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1.315019E-4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42.678888999999998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7.5183228749999985E-4</v>
      </c>
      <c r="H257">
        <f t="shared" si="253"/>
        <v>448.81404099999997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7.5396929999999984E-4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1.3405519999999999E-4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1.3630130000000002E-4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7.5825839999999986E-4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7.6256910000000008E-4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I263"/>
  <sheetViews>
    <sheetView topLeftCell="A26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2" t="s">
        <v>11</v>
      </c>
      <c r="AG8" s="72"/>
      <c r="AH8" s="72"/>
      <c r="AI8" s="72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2" t="s">
        <v>129</v>
      </c>
      <c r="AG9" s="72"/>
      <c r="AH9" s="72"/>
      <c r="AI9" s="72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4"/>
      <c r="AG10" s="4" t="s">
        <v>17</v>
      </c>
      <c r="AH10" s="4" t="s">
        <v>18</v>
      </c>
      <c r="AI10" s="4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1.7759579999999999</v>
      </c>
      <c r="F11" t="s">
        <v>20</v>
      </c>
      <c r="G11">
        <v>0</v>
      </c>
      <c r="H11">
        <v>2.5999999999999999E-3</v>
      </c>
      <c r="I11">
        <v>6.4975069999999997</v>
      </c>
      <c r="J11" t="s">
        <v>20</v>
      </c>
      <c r="K11">
        <v>0</v>
      </c>
      <c r="L11">
        <v>2.5999999999999999E-3</v>
      </c>
      <c r="M11">
        <v>4.6614050000000002</v>
      </c>
      <c r="N11" s="32" t="s">
        <v>20</v>
      </c>
      <c r="O11" s="32">
        <v>0</v>
      </c>
      <c r="P11" s="32">
        <v>2.5999999999999999E-3</v>
      </c>
      <c r="Q11" s="32">
        <v>1.519603</v>
      </c>
      <c r="S11" s="63"/>
      <c r="T11" t="s">
        <v>20</v>
      </c>
      <c r="U11">
        <v>0</v>
      </c>
      <c r="V11">
        <v>2.5999999999999999E-3</v>
      </c>
      <c r="W11">
        <v>1.78138</v>
      </c>
      <c r="X11" t="s">
        <v>20</v>
      </c>
      <c r="Y11">
        <v>0</v>
      </c>
      <c r="Z11">
        <v>2.5999999999999999E-3</v>
      </c>
      <c r="AA11">
        <v>1.8283430000000001</v>
      </c>
      <c r="AB11" t="s">
        <v>20</v>
      </c>
      <c r="AC11">
        <v>0</v>
      </c>
      <c r="AD11">
        <v>2.5999999999999999E-3</v>
      </c>
      <c r="AE11">
        <v>1.8233360000000001</v>
      </c>
      <c r="AF11" s="4" t="s">
        <v>20</v>
      </c>
      <c r="AG11">
        <v>0</v>
      </c>
      <c r="AH11">
        <v>2.5999999999999999E-3</v>
      </c>
      <c r="AI11" s="4">
        <v>1.513574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21.670370999999999</v>
      </c>
      <c r="F12" t="s">
        <v>21</v>
      </c>
      <c r="G12">
        <v>0</v>
      </c>
      <c r="H12">
        <v>1.666E-5</v>
      </c>
      <c r="I12">
        <v>21.247202000000001</v>
      </c>
      <c r="J12" t="s">
        <v>21</v>
      </c>
      <c r="K12">
        <v>0</v>
      </c>
      <c r="L12">
        <v>1.579E-5</v>
      </c>
      <c r="M12">
        <v>21.439004000000001</v>
      </c>
      <c r="N12" s="32" t="s">
        <v>21</v>
      </c>
      <c r="O12" s="32">
        <v>0</v>
      </c>
      <c r="P12" s="32">
        <v>1.579E-5</v>
      </c>
      <c r="Q12" s="32">
        <v>18.607662999999999</v>
      </c>
      <c r="S12" s="63"/>
      <c r="T12" t="s">
        <v>21</v>
      </c>
      <c r="U12">
        <v>0</v>
      </c>
      <c r="V12">
        <v>6.4850000000000004E-5</v>
      </c>
      <c r="W12">
        <v>20.300332999999998</v>
      </c>
      <c r="X12" t="s">
        <v>21</v>
      </c>
      <c r="Y12">
        <v>0</v>
      </c>
      <c r="Z12">
        <v>6.4850000000000004E-5</v>
      </c>
      <c r="AA12">
        <v>20.301871999999999</v>
      </c>
      <c r="AB12" t="s">
        <v>21</v>
      </c>
      <c r="AC12">
        <v>0</v>
      </c>
      <c r="AD12">
        <v>6.4850000000000004E-5</v>
      </c>
      <c r="AE12">
        <v>20.365182999999998</v>
      </c>
      <c r="AF12" s="4" t="s">
        <v>21</v>
      </c>
      <c r="AG12">
        <v>0</v>
      </c>
      <c r="AH12">
        <v>6.4850000000000004E-5</v>
      </c>
      <c r="AI12" s="4">
        <v>17.817316000000002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276.48352599999998</v>
      </c>
      <c r="F13" t="s">
        <v>22</v>
      </c>
      <c r="G13">
        <v>0</v>
      </c>
      <c r="H13">
        <v>2.0669999999999999E-7</v>
      </c>
      <c r="I13">
        <v>275.37041499999998</v>
      </c>
      <c r="J13" t="s">
        <v>22</v>
      </c>
      <c r="K13">
        <v>0</v>
      </c>
      <c r="L13">
        <v>2.219E-7</v>
      </c>
      <c r="M13">
        <v>275.58127400000001</v>
      </c>
      <c r="N13" s="32" t="s">
        <v>22</v>
      </c>
      <c r="O13" s="32">
        <v>0</v>
      </c>
      <c r="P13" s="32">
        <v>2.378E-7</v>
      </c>
      <c r="Q13" s="32">
        <v>249.05194700000001</v>
      </c>
      <c r="S13" s="63"/>
      <c r="T13" t="s">
        <v>22</v>
      </c>
      <c r="U13">
        <v>0</v>
      </c>
      <c r="V13">
        <v>4.8470000000000003E-6</v>
      </c>
      <c r="W13">
        <v>257.25242500000002</v>
      </c>
      <c r="X13" t="s">
        <v>22</v>
      </c>
      <c r="Y13">
        <v>0</v>
      </c>
      <c r="Z13">
        <v>5.0590000000000002E-6</v>
      </c>
      <c r="AA13">
        <v>258.56087500000001</v>
      </c>
      <c r="AB13" t="s">
        <v>22</v>
      </c>
      <c r="AC13">
        <v>0</v>
      </c>
      <c r="AD13">
        <v>5.2769999999999996E-6</v>
      </c>
      <c r="AE13">
        <v>259.42268300000001</v>
      </c>
      <c r="AF13" s="4" t="s">
        <v>22</v>
      </c>
      <c r="AG13">
        <v>0</v>
      </c>
      <c r="AH13">
        <v>5.502E-6</v>
      </c>
      <c r="AI13" s="4">
        <v>231.041428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25.579377000000001</v>
      </c>
      <c r="F25">
        <v>0</v>
      </c>
      <c r="G25" s="5"/>
      <c r="H25" s="5"/>
      <c r="I25">
        <v>30.075305</v>
      </c>
      <c r="J25">
        <v>0</v>
      </c>
      <c r="K25" s="5"/>
      <c r="L25" s="5"/>
      <c r="M25">
        <v>22.650607000000001</v>
      </c>
      <c r="N25" s="33">
        <v>0</v>
      </c>
      <c r="O25" s="33"/>
      <c r="P25" s="33"/>
      <c r="Q25" s="32">
        <v>22.025499</v>
      </c>
      <c r="S25" s="65"/>
      <c r="T25" s="5">
        <v>0</v>
      </c>
      <c r="U25" s="5"/>
      <c r="V25" s="5"/>
      <c r="W25">
        <v>20.223974999999999</v>
      </c>
      <c r="X25" s="5">
        <v>0</v>
      </c>
      <c r="Z25" s="5"/>
      <c r="AA25">
        <v>24.086410000000001</v>
      </c>
      <c r="AB25" s="5">
        <v>0</v>
      </c>
      <c r="AC25" s="5"/>
      <c r="AD25" s="5"/>
      <c r="AE25">
        <v>21.285346000000001</v>
      </c>
      <c r="AF25" s="33">
        <v>0</v>
      </c>
      <c r="AG25" s="33"/>
      <c r="AH25" s="33"/>
      <c r="AI25" s="32">
        <v>19.922597</v>
      </c>
    </row>
    <row r="26" spans="1:35" x14ac:dyDescent="0.25">
      <c r="N26" s="4"/>
      <c r="O26" s="4"/>
      <c r="P26" s="4"/>
      <c r="Q26" s="4"/>
      <c r="AF26" s="32"/>
      <c r="AG26" s="32"/>
      <c r="AH26" s="32"/>
      <c r="AI26" s="32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32"/>
      <c r="AG27" s="32"/>
      <c r="AH27" s="32"/>
      <c r="AI27" s="32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32"/>
      <c r="AG28" s="32"/>
      <c r="AH28" s="32"/>
      <c r="AI28" s="32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1.8331440000000001</v>
      </c>
      <c r="F32" t="s">
        <v>20</v>
      </c>
      <c r="G32">
        <v>0</v>
      </c>
      <c r="H32">
        <v>2.5999999999999999E-3</v>
      </c>
      <c r="I32">
        <v>1.954531</v>
      </c>
      <c r="J32" t="s">
        <v>20</v>
      </c>
      <c r="K32">
        <v>0</v>
      </c>
      <c r="L32">
        <v>2.5999999999999999E-3</v>
      </c>
      <c r="M32">
        <v>1.815823</v>
      </c>
      <c r="N32" s="32" t="s">
        <v>20</v>
      </c>
      <c r="O32" s="32">
        <v>0</v>
      </c>
      <c r="P32" s="32">
        <v>2.5999999999999999E-3</v>
      </c>
      <c r="Q32" s="32">
        <v>1.496775</v>
      </c>
      <c r="S32" s="63"/>
      <c r="T32" t="s">
        <v>20</v>
      </c>
      <c r="U32">
        <v>0</v>
      </c>
      <c r="V32">
        <v>2.5999999999999999E-3</v>
      </c>
      <c r="W32">
        <v>1.580255</v>
      </c>
      <c r="X32" t="s">
        <v>20</v>
      </c>
      <c r="Y32">
        <v>0</v>
      </c>
      <c r="Z32">
        <v>2.5999999999999999E-3</v>
      </c>
      <c r="AA32">
        <v>1.8191059999999999</v>
      </c>
      <c r="AB32" t="s">
        <v>20</v>
      </c>
      <c r="AC32">
        <v>0</v>
      </c>
      <c r="AD32">
        <v>2.5999999999999999E-3</v>
      </c>
      <c r="AE32">
        <v>1.6484319999999999</v>
      </c>
      <c r="AF32" s="32" t="s">
        <v>20</v>
      </c>
      <c r="AG32" s="32">
        <v>0</v>
      </c>
      <c r="AH32" s="32">
        <v>2.5999999999999999E-3</v>
      </c>
      <c r="AI32" s="32">
        <v>1.533987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18.797063000000001</v>
      </c>
      <c r="F33" t="s">
        <v>21</v>
      </c>
      <c r="G33">
        <v>0</v>
      </c>
      <c r="H33">
        <v>1.964E-4</v>
      </c>
      <c r="I33">
        <v>18.869758999999998</v>
      </c>
      <c r="J33" t="s">
        <v>21</v>
      </c>
      <c r="K33">
        <v>0</v>
      </c>
      <c r="L33">
        <v>1.964E-4</v>
      </c>
      <c r="M33">
        <v>18.629446000000002</v>
      </c>
      <c r="N33" s="32" t="s">
        <v>21</v>
      </c>
      <c r="O33" s="32">
        <v>0</v>
      </c>
      <c r="P33" s="32">
        <v>1.964E-4</v>
      </c>
      <c r="Q33" s="32">
        <v>16.349253999999998</v>
      </c>
      <c r="S33" s="63"/>
      <c r="T33" t="s">
        <v>21</v>
      </c>
      <c r="U33">
        <v>0</v>
      </c>
      <c r="V33">
        <v>5.0279999999999997E-4</v>
      </c>
      <c r="W33">
        <v>16.240727</v>
      </c>
      <c r="X33" t="s">
        <v>21</v>
      </c>
      <c r="Y33">
        <v>0</v>
      </c>
      <c r="Z33">
        <v>5.0279999999999997E-4</v>
      </c>
      <c r="AA33">
        <v>16.283560000000001</v>
      </c>
      <c r="AB33" t="s">
        <v>21</v>
      </c>
      <c r="AC33">
        <v>0</v>
      </c>
      <c r="AD33">
        <v>5.0279999999999997E-4</v>
      </c>
      <c r="AE33">
        <v>16.490894999999998</v>
      </c>
      <c r="AF33" s="32" t="s">
        <v>21</v>
      </c>
      <c r="AG33" s="32">
        <v>0</v>
      </c>
      <c r="AH33" s="32">
        <v>5.0279999999999997E-4</v>
      </c>
      <c r="AI33" s="32">
        <v>14.452078</v>
      </c>
    </row>
    <row r="34" spans="1:35" x14ac:dyDescent="0.25">
      <c r="A34" s="63"/>
      <c r="B34" t="s">
        <v>22</v>
      </c>
      <c r="C34">
        <v>0</v>
      </c>
      <c r="D34">
        <v>3.3779999999999998E-5</v>
      </c>
      <c r="E34">
        <v>229.33928399999999</v>
      </c>
      <c r="F34" t="s">
        <v>22</v>
      </c>
      <c r="G34">
        <v>0</v>
      </c>
      <c r="H34">
        <v>3.4999999999999997E-5</v>
      </c>
      <c r="I34">
        <v>230.48646600000001</v>
      </c>
      <c r="J34" t="s">
        <v>22</v>
      </c>
      <c r="K34" s="17">
        <v>0</v>
      </c>
      <c r="L34" s="18">
        <v>3.625E-5</v>
      </c>
      <c r="M34">
        <v>230.601957</v>
      </c>
      <c r="N34" s="32" t="s">
        <v>22</v>
      </c>
      <c r="O34" s="32">
        <v>0</v>
      </c>
      <c r="P34" s="32">
        <v>3.7540000000000003E-5</v>
      </c>
      <c r="Q34" s="32">
        <v>201.67592999999999</v>
      </c>
      <c r="S34" s="63"/>
      <c r="T34" t="s">
        <v>22</v>
      </c>
      <c r="U34">
        <v>0</v>
      </c>
      <c r="V34">
        <v>1.6320000000000001E-4</v>
      </c>
      <c r="W34">
        <v>194.29468900000001</v>
      </c>
      <c r="X34" t="s">
        <v>22</v>
      </c>
      <c r="Y34">
        <v>0</v>
      </c>
      <c r="Z34">
        <v>1.6750000000000001E-4</v>
      </c>
      <c r="AA34">
        <v>193.40629899999999</v>
      </c>
      <c r="AB34" t="s">
        <v>22</v>
      </c>
      <c r="AC34">
        <v>0</v>
      </c>
      <c r="AD34">
        <v>1.719E-4</v>
      </c>
      <c r="AE34">
        <v>187.803607</v>
      </c>
      <c r="AF34" s="32" t="s">
        <v>22</v>
      </c>
      <c r="AG34" s="32">
        <v>0</v>
      </c>
      <c r="AH34" s="32">
        <v>1.7640000000000001E-4</v>
      </c>
      <c r="AI34" s="32">
        <v>165.300949</v>
      </c>
    </row>
    <row r="35" spans="1:35" x14ac:dyDescent="0.25">
      <c r="C35" t="s">
        <v>138</v>
      </c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86" t="s">
        <v>126</v>
      </c>
      <c r="C37" s="86"/>
      <c r="D37" s="86"/>
      <c r="E37" s="86"/>
      <c r="F37" s="86" t="s">
        <v>127</v>
      </c>
      <c r="G37" s="86"/>
      <c r="H37" s="86"/>
      <c r="I37" s="86"/>
      <c r="J37" s="86" t="s">
        <v>128</v>
      </c>
      <c r="K37" s="86"/>
      <c r="L37" s="86"/>
      <c r="M37" s="86"/>
      <c r="N37" s="86" t="s">
        <v>129</v>
      </c>
      <c r="O37" s="86"/>
      <c r="P37" s="86"/>
      <c r="Q37" s="86"/>
      <c r="R37" s="21"/>
      <c r="S37" s="86" t="s">
        <v>23</v>
      </c>
      <c r="T37" s="86" t="s">
        <v>126</v>
      </c>
      <c r="U37" s="86"/>
      <c r="V37" s="86"/>
      <c r="W37" s="86"/>
      <c r="X37" s="86" t="s">
        <v>127</v>
      </c>
      <c r="Y37" s="86"/>
      <c r="Z37" s="86"/>
      <c r="AA37" s="86"/>
      <c r="AB37" s="86" t="s">
        <v>128</v>
      </c>
      <c r="AC37" s="86"/>
      <c r="AD37" s="86"/>
      <c r="AE37" s="86"/>
      <c r="AF37" s="86" t="s">
        <v>129</v>
      </c>
      <c r="AG37" s="86"/>
      <c r="AH37" s="86"/>
      <c r="AI37" s="86"/>
    </row>
    <row r="38" spans="1:35" x14ac:dyDescent="0.25">
      <c r="A38" s="64"/>
      <c r="B38" s="21"/>
      <c r="C38" s="21" t="s">
        <v>17</v>
      </c>
      <c r="D38" s="21" t="s">
        <v>18</v>
      </c>
      <c r="E38" s="21" t="s">
        <v>19</v>
      </c>
      <c r="F38" s="21"/>
      <c r="G38" s="21" t="s">
        <v>17</v>
      </c>
      <c r="H38" s="21" t="s">
        <v>18</v>
      </c>
      <c r="I38" s="21" t="s">
        <v>19</v>
      </c>
      <c r="J38" s="21"/>
      <c r="K38" s="21" t="s">
        <v>17</v>
      </c>
      <c r="L38" s="21" t="s">
        <v>18</v>
      </c>
      <c r="M38" s="21" t="s">
        <v>19</v>
      </c>
      <c r="N38" s="21"/>
      <c r="O38" s="21" t="s">
        <v>17</v>
      </c>
      <c r="P38" s="21" t="s">
        <v>18</v>
      </c>
      <c r="Q38" s="21" t="s">
        <v>19</v>
      </c>
      <c r="R38" s="21"/>
      <c r="S38" s="86"/>
      <c r="T38" s="21"/>
      <c r="U38" s="21" t="s">
        <v>17</v>
      </c>
      <c r="V38" s="21" t="s">
        <v>18</v>
      </c>
      <c r="W38" s="21" t="s">
        <v>19</v>
      </c>
      <c r="X38" s="21"/>
      <c r="Y38" s="21" t="s">
        <v>17</v>
      </c>
      <c r="Z38" s="21" t="s">
        <v>18</v>
      </c>
      <c r="AA38" s="21" t="s">
        <v>19</v>
      </c>
      <c r="AB38" s="21"/>
      <c r="AC38" s="21" t="s">
        <v>17</v>
      </c>
      <c r="AD38" s="21" t="s">
        <v>18</v>
      </c>
      <c r="AE38" s="21" t="s">
        <v>19</v>
      </c>
      <c r="AF38" s="21"/>
      <c r="AG38" s="21" t="s">
        <v>17</v>
      </c>
      <c r="AH38" s="21" t="s">
        <v>18</v>
      </c>
      <c r="AI38" s="21" t="s">
        <v>19</v>
      </c>
    </row>
    <row r="39" spans="1:35" x14ac:dyDescent="0.25">
      <c r="A39" s="64"/>
      <c r="B39" s="21" t="s">
        <v>20</v>
      </c>
      <c r="C39" s="21">
        <v>1.2999999999999999E-3</v>
      </c>
      <c r="D39" s="21">
        <v>2.0199999999999999E-2</v>
      </c>
      <c r="E39" s="21">
        <v>36.553438</v>
      </c>
      <c r="F39" s="21" t="s">
        <v>20</v>
      </c>
      <c r="G39" s="21">
        <v>2.5999999999999999E-3</v>
      </c>
      <c r="H39" s="21">
        <v>2.1499999999999998E-2</v>
      </c>
      <c r="I39" s="21">
        <v>28.815446000000001</v>
      </c>
      <c r="J39" s="21" t="s">
        <v>20</v>
      </c>
      <c r="K39" s="21">
        <v>2.5999999999999999E-3</v>
      </c>
      <c r="L39" s="21">
        <v>2.2700000000000001E-2</v>
      </c>
      <c r="M39" s="21">
        <v>35.726975000000003</v>
      </c>
      <c r="N39" s="21" t="s">
        <v>20</v>
      </c>
      <c r="O39" s="21">
        <v>2.5999999999999999E-3</v>
      </c>
      <c r="P39" s="21">
        <v>2.3900000000000001E-2</v>
      </c>
      <c r="Q39" s="21">
        <v>29.099378999999999</v>
      </c>
      <c r="R39" s="21"/>
      <c r="S39" s="86"/>
      <c r="T39" s="21" t="s">
        <v>20</v>
      </c>
      <c r="U39" s="21">
        <v>1.2999999999999999E-3</v>
      </c>
      <c r="V39" s="21">
        <v>2.0199999999999999E-2</v>
      </c>
      <c r="W39" s="21">
        <v>28.718575000000001</v>
      </c>
      <c r="X39" s="21" t="s">
        <v>20</v>
      </c>
      <c r="Y39" s="21">
        <v>2.5999999999999999E-3</v>
      </c>
      <c r="Z39" s="21">
        <v>2.1499999999999998E-2</v>
      </c>
      <c r="AA39" s="21">
        <v>28.701647000000001</v>
      </c>
      <c r="AB39" s="21" t="s">
        <v>20</v>
      </c>
      <c r="AC39" s="21">
        <v>2.5999999999999999E-3</v>
      </c>
      <c r="AD39" s="21">
        <v>2.2700000000000001E-2</v>
      </c>
      <c r="AE39" s="21">
        <v>28.789135000000002</v>
      </c>
      <c r="AF39" s="21" t="s">
        <v>20</v>
      </c>
      <c r="AG39" s="21">
        <v>2.5999999999999999E-3</v>
      </c>
      <c r="AH39" s="21">
        <v>2.3900000000000001E-2</v>
      </c>
      <c r="AI39" s="21">
        <v>33.677200999999997</v>
      </c>
    </row>
    <row r="40" spans="1:35" x14ac:dyDescent="0.25">
      <c r="A40" s="64"/>
      <c r="B40" s="21" t="s">
        <v>21</v>
      </c>
      <c r="C40" s="21">
        <v>1.17E-2</v>
      </c>
      <c r="D40" s="21">
        <v>1.9099999999999999E-2</v>
      </c>
      <c r="E40" s="21">
        <v>77.832635999999994</v>
      </c>
      <c r="F40" s="21" t="s">
        <v>21</v>
      </c>
      <c r="G40" s="21">
        <v>1.23E-2</v>
      </c>
      <c r="H40" s="21">
        <v>1.9699999999999999E-2</v>
      </c>
      <c r="I40" s="21">
        <v>79.912403999999995</v>
      </c>
      <c r="J40" s="21" t="s">
        <v>21</v>
      </c>
      <c r="K40" s="21">
        <v>1.2800000000000001E-2</v>
      </c>
      <c r="L40" s="21">
        <v>2.0799999999999999E-2</v>
      </c>
      <c r="M40" s="21">
        <v>86.851117000000002</v>
      </c>
      <c r="N40" s="21" t="s">
        <v>21</v>
      </c>
      <c r="O40" s="21">
        <v>1.34E-2</v>
      </c>
      <c r="P40" s="21">
        <v>2.1999999999999999E-2</v>
      </c>
      <c r="Q40" s="21">
        <v>79.884422000000001</v>
      </c>
      <c r="R40" s="21"/>
      <c r="S40" s="86"/>
      <c r="T40" s="21" t="s">
        <v>21</v>
      </c>
      <c r="U40" s="21">
        <v>6.1000000000000004E-3</v>
      </c>
      <c r="V40" s="21">
        <v>1.7000000000000001E-2</v>
      </c>
      <c r="W40" s="21">
        <v>82.519272999999998</v>
      </c>
      <c r="X40" s="21" t="s">
        <v>21</v>
      </c>
      <c r="Y40" s="21">
        <v>6.4999999999999997E-3</v>
      </c>
      <c r="Z40" s="21">
        <v>1.6799999999999999E-2</v>
      </c>
      <c r="AA40" s="21">
        <v>82.628365000000002</v>
      </c>
      <c r="AB40" s="21" t="s">
        <v>21</v>
      </c>
      <c r="AC40" s="21">
        <v>6.8999999999999999E-3</v>
      </c>
      <c r="AD40" s="21">
        <v>1.78E-2</v>
      </c>
      <c r="AE40" s="21">
        <v>82.184139000000002</v>
      </c>
      <c r="AF40" s="21" t="s">
        <v>21</v>
      </c>
      <c r="AG40" s="21">
        <v>7.3000000000000001E-3</v>
      </c>
      <c r="AH40" s="21">
        <v>1.89E-2</v>
      </c>
      <c r="AI40" s="21">
        <v>78.689691999999994</v>
      </c>
    </row>
    <row r="41" spans="1:35" x14ac:dyDescent="0.25">
      <c r="A41" s="64"/>
      <c r="B41" s="21" t="s">
        <v>22</v>
      </c>
      <c r="C41" s="21">
        <v>1.2999999999999999E-2</v>
      </c>
      <c r="D41" s="21">
        <v>1.6299999999999999E-2</v>
      </c>
      <c r="E41" s="21">
        <v>540.35019599999998</v>
      </c>
      <c r="F41" s="21" t="s">
        <v>22</v>
      </c>
      <c r="G41" s="21">
        <v>1.41E-2</v>
      </c>
      <c r="H41" s="21">
        <v>1.72E-2</v>
      </c>
      <c r="I41" s="21">
        <v>548.45995600000003</v>
      </c>
      <c r="J41" s="21" t="s">
        <v>22</v>
      </c>
      <c r="K41" s="21">
        <v>1.4800000000000001E-2</v>
      </c>
      <c r="L41" s="21">
        <v>1.8499999999999999E-2</v>
      </c>
      <c r="M41" s="21">
        <v>565.99071100000003</v>
      </c>
      <c r="N41" s="21" t="s">
        <v>22</v>
      </c>
      <c r="O41" s="21">
        <v>1.54E-2</v>
      </c>
      <c r="P41" s="21">
        <v>1.9E-2</v>
      </c>
      <c r="Q41" s="21">
        <v>510.50530700000002</v>
      </c>
      <c r="R41" s="21"/>
      <c r="S41" s="86"/>
      <c r="T41" s="21" t="s">
        <v>22</v>
      </c>
      <c r="U41" s="21">
        <v>7.4999999999999997E-3</v>
      </c>
      <c r="V41" s="21">
        <v>1.32E-2</v>
      </c>
      <c r="W41" s="21">
        <v>491.26918599999999</v>
      </c>
      <c r="X41" s="21" t="s">
        <v>22</v>
      </c>
      <c r="Y41" s="21">
        <v>8.3999999999999995E-3</v>
      </c>
      <c r="Z41" s="21">
        <v>1.3899999999999999E-2</v>
      </c>
      <c r="AA41" s="21">
        <v>673.61850000000004</v>
      </c>
      <c r="AB41" s="21" t="s">
        <v>22</v>
      </c>
      <c r="AC41" s="21">
        <v>8.8000000000000005E-3</v>
      </c>
      <c r="AD41" s="21">
        <v>1.47E-2</v>
      </c>
      <c r="AE41" s="21">
        <v>809.07302900000002</v>
      </c>
      <c r="AF41" s="21" t="s">
        <v>22</v>
      </c>
      <c r="AG41" s="21">
        <v>9.1999999999999998E-3</v>
      </c>
      <c r="AH41" s="21">
        <v>1.5599999999999999E-2</v>
      </c>
      <c r="AI41" s="21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2" t="s">
        <v>129</v>
      </c>
      <c r="O44" s="72"/>
      <c r="P44" s="72"/>
      <c r="Q44" s="72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2" t="s">
        <v>25</v>
      </c>
      <c r="O45" s="72"/>
      <c r="P45" s="72"/>
      <c r="Q45" s="4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19">
        <v>9.9999999999999995E-8</v>
      </c>
      <c r="C46" s="5"/>
      <c r="D46" s="5"/>
      <c r="E46">
        <v>22.312926000000001</v>
      </c>
      <c r="F46" s="5">
        <v>0</v>
      </c>
      <c r="G46" s="5"/>
      <c r="H46" s="5"/>
      <c r="I46">
        <v>19.944445999999999</v>
      </c>
      <c r="J46" s="5">
        <v>0</v>
      </c>
      <c r="K46" s="5"/>
      <c r="L46" s="5"/>
      <c r="M46">
        <v>22.522866</v>
      </c>
      <c r="N46" s="10">
        <v>0</v>
      </c>
      <c r="O46" s="10"/>
      <c r="P46" s="10"/>
      <c r="Q46" s="4">
        <v>17.233609999999999</v>
      </c>
      <c r="S46" s="65"/>
      <c r="T46" s="19">
        <v>1.7999999999999999E-6</v>
      </c>
      <c r="U46" s="5"/>
      <c r="V46" s="5"/>
      <c r="W46">
        <v>21.762001000000001</v>
      </c>
      <c r="X46" s="19">
        <v>1.5E-6</v>
      </c>
      <c r="Y46" s="5"/>
      <c r="Z46" s="5"/>
      <c r="AA46">
        <v>25.397638000000001</v>
      </c>
      <c r="AB46" s="19">
        <v>1.9999999999999999E-6</v>
      </c>
      <c r="AC46" s="5"/>
      <c r="AD46" s="5"/>
      <c r="AE46">
        <v>21.822385000000001</v>
      </c>
      <c r="AF46" s="35">
        <v>2.7999999999999999E-6</v>
      </c>
      <c r="AG46" s="33"/>
      <c r="AH46" s="33"/>
      <c r="AI46" s="32">
        <v>25.605671000000001</v>
      </c>
    </row>
    <row r="47" spans="1:35" x14ac:dyDescent="0.25">
      <c r="N47" s="4"/>
      <c r="O47" s="4"/>
      <c r="P47" s="4"/>
      <c r="Q47" s="4"/>
      <c r="AF47" s="32"/>
      <c r="AG47" s="32"/>
      <c r="AH47" s="32"/>
      <c r="AI47" s="32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2.1806429999999999</v>
      </c>
      <c r="F52" t="s">
        <v>20</v>
      </c>
      <c r="G52">
        <v>0</v>
      </c>
      <c r="H52">
        <v>2.5999999999999999E-3</v>
      </c>
      <c r="I52">
        <v>1.6413530000000001</v>
      </c>
      <c r="J52" t="s">
        <v>20</v>
      </c>
      <c r="K52">
        <v>0</v>
      </c>
      <c r="L52">
        <v>2.5999999999999999E-3</v>
      </c>
      <c r="M52">
        <v>1.8025530000000001</v>
      </c>
      <c r="N52" s="32" t="s">
        <v>20</v>
      </c>
      <c r="O52" s="32">
        <v>0</v>
      </c>
      <c r="P52" s="32">
        <v>2.5999999999999999E-3</v>
      </c>
      <c r="Q52" s="32">
        <v>1.4856149999999999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12.668521999999999</v>
      </c>
      <c r="F53" t="s">
        <v>21</v>
      </c>
      <c r="G53">
        <v>0</v>
      </c>
      <c r="H53">
        <v>1.2999999999999999E-3</v>
      </c>
      <c r="I53">
        <v>12.585108999999999</v>
      </c>
      <c r="J53" t="s">
        <v>21</v>
      </c>
      <c r="K53">
        <v>0</v>
      </c>
      <c r="L53">
        <v>1.2999999999999999E-3</v>
      </c>
      <c r="M53">
        <v>12.636222999999999</v>
      </c>
      <c r="N53" s="32" t="s">
        <v>21</v>
      </c>
      <c r="O53" s="32">
        <v>0</v>
      </c>
      <c r="P53" s="32">
        <v>1.2999999999999999E-3</v>
      </c>
      <c r="Q53" s="32">
        <v>10.294979</v>
      </c>
    </row>
    <row r="54" spans="1:17" x14ac:dyDescent="0.25">
      <c r="A54" s="63"/>
      <c r="B54" t="s">
        <v>22</v>
      </c>
      <c r="C54">
        <v>0</v>
      </c>
      <c r="D54">
        <v>7.4969999999999995E-4</v>
      </c>
      <c r="E54">
        <v>132.73689899999999</v>
      </c>
      <c r="F54" t="s">
        <v>22</v>
      </c>
      <c r="G54">
        <v>0</v>
      </c>
      <c r="H54">
        <v>7.6349999999999996E-4</v>
      </c>
      <c r="I54">
        <v>132.172831</v>
      </c>
      <c r="J54" t="s">
        <v>22</v>
      </c>
      <c r="K54">
        <v>0</v>
      </c>
      <c r="L54">
        <v>7.7760000000000004E-4</v>
      </c>
      <c r="M54">
        <v>131.049487</v>
      </c>
      <c r="N54" s="32" t="s">
        <v>22</v>
      </c>
      <c r="O54" s="32">
        <v>0</v>
      </c>
      <c r="P54" s="32">
        <v>7.9219999999999996E-4</v>
      </c>
      <c r="Q54" s="32">
        <v>118.19021100000001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1.4009999999999999E-4</v>
      </c>
      <c r="C66" s="5"/>
      <c r="D66" s="5"/>
      <c r="E66">
        <v>23.511852999999999</v>
      </c>
      <c r="F66" s="19"/>
      <c r="G66" s="19">
        <v>1.305E-4</v>
      </c>
      <c r="H66" s="5"/>
      <c r="I66">
        <v>22.471041</v>
      </c>
      <c r="J66" s="19">
        <v>1.382E-4</v>
      </c>
      <c r="K66" s="5"/>
      <c r="L66" s="5"/>
      <c r="M66">
        <v>22.831692</v>
      </c>
      <c r="N66" s="35">
        <v>1.3860000000000001E-4</v>
      </c>
      <c r="O66" s="33"/>
      <c r="P66" s="33"/>
      <c r="Q66" s="32">
        <v>17.374351000000001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8.2734649999999998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55.654682000000001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1.5833499999999997E-5</v>
      </c>
      <c r="H74">
        <f t="shared" si="2"/>
        <v>42.917573000000004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1.5877000000000001E-5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1.9292499999999996E-7</v>
      </c>
      <c r="H75">
        <f t="shared" si="2"/>
        <v>551.85394099999996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1.9364999999999999E-7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1.5964000000000002E-5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1.6050999999999999E-5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1.9509999999999999E-7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1.9655E-7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12.93487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78.305289000000002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1.5872650000000001E-5</v>
      </c>
      <c r="H87">
        <f t="shared" si="20"/>
        <v>64.356577000000001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1.5946600000000001E-5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1.9365175000000001E-7</v>
      </c>
      <c r="H88">
        <f t="shared" si="20"/>
        <v>827.43521499999997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1.95107E-7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1.60684E-5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1.6155400000000001E-5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1.98028E-7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2.00963E-7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14.454473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100.33078800000001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1.5907776249999997E-5</v>
      </c>
      <c r="H100">
        <f t="shared" si="38"/>
        <v>82.964240000000004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1.600141E-5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1.9438024999999995E-7</v>
      </c>
      <c r="H101">
        <f t="shared" si="38"/>
        <v>1076.4871619999999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1.9657099999999999E-7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1.6124080000000002E-5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1.6173670000000002E-5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2.0098399999999999E-7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2.0543899999999999E-7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3.6097229999999998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44.310384999999997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40.602204999999998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4.8575999999999999E-6</v>
      </c>
      <c r="H114">
        <f t="shared" si="56"/>
        <v>515.81330000000003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4.8682000000000002E-6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4.889400000000001E-6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4.9106E-6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5.4330590000000001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65.595731000000001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60.967388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4.8682150000000005E-6</v>
      </c>
      <c r="H127">
        <f t="shared" si="74"/>
        <v>775.23598300000003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4.889460000000001E-6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4.9320400000000006E-6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4.9747400000000002E-6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6.9466330000000003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85.518327999999997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78.784703999999991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4.8788451249999999E-6</v>
      </c>
      <c r="H140">
        <f t="shared" si="92"/>
        <v>1006.277411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4.9107810000000002E-6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4.9749280000000004E-6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5.0394469999999998E-6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3.7876750000000001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9.499999999999999E-8</v>
      </c>
      <c r="M151">
        <f>I46+E46</f>
        <v>42.257372000000004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8.9999999999999999E-8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37.666821999999996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3.3840999999999997E-5</v>
      </c>
      <c r="H153">
        <f t="shared" si="110"/>
        <v>459.82574999999997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3.3901999999999995E-5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8.0000000000000002E-8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6.9999999999999992E-8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3.4023999999999998E-5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3.4145999999999995E-5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5.6034980000000001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9.0250000000000004E-8</v>
      </c>
      <c r="M164">
        <f>M46+I46+E46</f>
        <v>64.780237999999997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8.0999999999999997E-8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56.296268000000005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3.3902075E-5</v>
      </c>
      <c r="H166">
        <f t="shared" si="128"/>
        <v>690.42770700000005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3.4024299999999999E-5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6.3999999999999991E-8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4.9000000000000009E-8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3.4269199999999994E-5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3.4514700000000003E-5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7.1002729999999996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8.5737499999999983E-8</v>
      </c>
      <c r="M177">
        <f>Q46+M46+I46+E46</f>
        <v>82.013847999999996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7.2899999999999984E-8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72.645522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3.396322624999999E-5</v>
      </c>
      <c r="H179">
        <f t="shared" si="146"/>
        <v>892.10363700000005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3.4146909999999997E-5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5.1199999999999975E-8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3.4300000000000016E-8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3.4515679999999997E-5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3.4886369999999996E-5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3.3993609999999999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1.7849999999999999E-6</v>
      </c>
      <c r="M190">
        <f>AA46+W46</f>
        <v>47.159638999999999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1.77E-6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32.524287000000001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1.6341500000000001E-4</v>
      </c>
      <c r="H192">
        <f t="shared" si="164"/>
        <v>387.700988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1.6363E-4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1.7400000000000001E-6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1.7099999999999997E-6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1.6406000000000003E-4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1.6448999999999999E-4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5.0477929999999995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1.7720000000000001E-6</v>
      </c>
      <c r="M203">
        <f>AE46+AA46+W46</f>
        <v>68.982023999999996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1.748E-6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49.015182000000003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1.6363025000000003E-4</v>
      </c>
      <c r="H205">
        <f t="shared" si="182"/>
        <v>575.50459499999999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1.6406100000000001E-4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1.7119999999999999E-6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1.6920000000000001E-6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1.64924E-4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1.6578900000000001E-4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6.5817800000000002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1.7609374999999996E-6</v>
      </c>
      <c r="M216">
        <f>AI46+AE46+AA46+W46</f>
        <v>94.587694999999997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1.7334999999999998E-6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63.467260000000003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1.6384574999999999E-4</v>
      </c>
      <c r="H218">
        <f t="shared" si="199"/>
        <v>740.80554400000005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1.6449299999999999E-4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1.7119999999999999E-6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1.7324999999999999E-6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1.65792E-4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1.67097E-4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3.8219959999999999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1.3961999999999999E-4</v>
      </c>
      <c r="M229">
        <f>I66+E66</f>
        <v>45.982894000000002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1.3914E-4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25.253630999999999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7.5038999999999987E-4</v>
      </c>
      <c r="H231">
        <f t="shared" si="217"/>
        <v>264.90972999999997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7.5108E-4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1.3818000000000001E-4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1.3721999999999999E-4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7.5245999999999993E-4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7.5383999999999987E-4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5.624549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1.3918325E-4</v>
      </c>
      <c r="M242">
        <f>M66+I66+E66</f>
        <v>68.814586000000006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1.3835299999999999E-4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37.889854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7.5108075000000004E-4</v>
      </c>
      <c r="H244">
        <f t="shared" si="235"/>
        <v>395.95921699999997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7.5246300000000009E-4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1.3695199999999997E-4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1.35897E-4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7.55232E-4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7.58007E-4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7.1101639999999993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1.3878667499999997E-4</v>
      </c>
      <c r="M255">
        <f>Q66+M66+I66+E66</f>
        <v>86.188936999999996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1.3771439999999999E-4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48.184832999999998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7.5177227499999993E-4</v>
      </c>
      <c r="H257">
        <f t="shared" si="253"/>
        <v>514.14942799999994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7.5384919999999986E-4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1.3621919999999999E-4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1.3546680000000002E-4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7.5801759999999992E-4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7.622064E-4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I263"/>
  <sheetViews>
    <sheetView topLeftCell="A16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0.664062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5.1356260000000002</v>
      </c>
      <c r="F11" t="s">
        <v>20</v>
      </c>
      <c r="G11">
        <v>0</v>
      </c>
      <c r="H11">
        <v>2.5999999999999999E-3</v>
      </c>
      <c r="I11">
        <v>2.0473539999999999</v>
      </c>
      <c r="J11" t="s">
        <v>20</v>
      </c>
      <c r="K11">
        <v>0</v>
      </c>
      <c r="L11">
        <v>2.5999999999999999E-3</v>
      </c>
      <c r="M11">
        <v>1.6966049999999999</v>
      </c>
      <c r="N11" s="32" t="s">
        <v>20</v>
      </c>
      <c r="O11" s="32">
        <v>0</v>
      </c>
      <c r="P11" s="32">
        <v>2.5999999999999999E-3</v>
      </c>
      <c r="Q11" s="32">
        <v>1.5625009999999999</v>
      </c>
      <c r="S11" s="63"/>
      <c r="T11" t="s">
        <v>20</v>
      </c>
      <c r="U11">
        <v>0</v>
      </c>
      <c r="V11">
        <v>2.5999999999999999E-3</v>
      </c>
      <c r="W11">
        <v>1.8860520000000001</v>
      </c>
      <c r="X11" t="s">
        <v>20</v>
      </c>
      <c r="Y11">
        <v>0</v>
      </c>
      <c r="Z11">
        <v>2.5999999999999999E-3</v>
      </c>
      <c r="AA11">
        <v>1.8450230000000001</v>
      </c>
      <c r="AB11" t="s">
        <v>20</v>
      </c>
      <c r="AC11">
        <v>0</v>
      </c>
      <c r="AD11">
        <v>2.5999999999999999E-3</v>
      </c>
      <c r="AE11">
        <v>1.801866</v>
      </c>
      <c r="AF11" s="32" t="s">
        <v>20</v>
      </c>
      <c r="AG11" s="32">
        <v>0</v>
      </c>
      <c r="AH11" s="32">
        <v>2.5999999999999999E-3</v>
      </c>
      <c r="AI11" s="32">
        <v>1.513091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24.361215999999999</v>
      </c>
      <c r="F12" t="s">
        <v>21</v>
      </c>
      <c r="G12">
        <v>0</v>
      </c>
      <c r="H12">
        <v>1.6439999999999998E-5</v>
      </c>
      <c r="I12">
        <v>24.400611000000001</v>
      </c>
      <c r="J12" t="s">
        <v>21</v>
      </c>
      <c r="K12">
        <v>0</v>
      </c>
      <c r="L12">
        <v>1.579E-5</v>
      </c>
      <c r="M12">
        <v>24.829920000000001</v>
      </c>
      <c r="N12" s="32" t="s">
        <v>21</v>
      </c>
      <c r="O12" s="32">
        <v>0</v>
      </c>
      <c r="P12" s="32">
        <v>1.579E-5</v>
      </c>
      <c r="Q12" s="32">
        <v>21.076964</v>
      </c>
      <c r="S12" s="63"/>
      <c r="T12" t="s">
        <v>21</v>
      </c>
      <c r="U12">
        <v>0</v>
      </c>
      <c r="V12">
        <v>6.4850000000000004E-5</v>
      </c>
      <c r="W12">
        <v>23.133762000000001</v>
      </c>
      <c r="X12" t="s">
        <v>21</v>
      </c>
      <c r="Y12">
        <v>0</v>
      </c>
      <c r="Z12">
        <v>6.4850000000000004E-5</v>
      </c>
      <c r="AA12">
        <v>23.386347000000001</v>
      </c>
      <c r="AB12" t="s">
        <v>21</v>
      </c>
      <c r="AC12">
        <v>0</v>
      </c>
      <c r="AD12">
        <v>6.4850000000000004E-5</v>
      </c>
      <c r="AE12">
        <v>23.652062999999998</v>
      </c>
      <c r="AF12" s="32" t="s">
        <v>21</v>
      </c>
      <c r="AG12" s="32">
        <v>0</v>
      </c>
      <c r="AH12" s="32">
        <v>6.4850000000000004E-5</v>
      </c>
      <c r="AI12" s="32">
        <v>20.087547000000001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322.44610999999998</v>
      </c>
      <c r="F13" t="s">
        <v>22</v>
      </c>
      <c r="G13">
        <v>0</v>
      </c>
      <c r="H13">
        <v>1.9219999999999999E-7</v>
      </c>
      <c r="I13">
        <v>323.35891800000002</v>
      </c>
      <c r="J13" t="s">
        <v>22</v>
      </c>
      <c r="K13">
        <v>0</v>
      </c>
      <c r="L13">
        <v>1.9219999999999999E-7</v>
      </c>
      <c r="M13">
        <v>322.78701599999999</v>
      </c>
      <c r="N13" s="32" t="s">
        <v>22</v>
      </c>
      <c r="O13" s="32">
        <v>0</v>
      </c>
      <c r="P13" s="32">
        <v>1.9219999999999999E-7</v>
      </c>
      <c r="Q13" s="32">
        <v>287.51227399999999</v>
      </c>
      <c r="S13" s="63"/>
      <c r="T13" t="s">
        <v>22</v>
      </c>
      <c r="U13">
        <v>0</v>
      </c>
      <c r="V13">
        <v>4.7820000000000001E-6</v>
      </c>
      <c r="W13">
        <v>307.97349000000003</v>
      </c>
      <c r="X13" t="s">
        <v>22</v>
      </c>
      <c r="Y13">
        <v>0</v>
      </c>
      <c r="Z13">
        <v>4.8799999999999999E-6</v>
      </c>
      <c r="AA13">
        <v>301.58552600000002</v>
      </c>
      <c r="AB13" t="s">
        <v>22</v>
      </c>
      <c r="AC13">
        <v>0</v>
      </c>
      <c r="AD13">
        <v>4.8799999999999999E-6</v>
      </c>
      <c r="AE13">
        <v>302.62752499999999</v>
      </c>
      <c r="AF13" s="32" t="s">
        <v>22</v>
      </c>
      <c r="AG13" s="32">
        <v>0</v>
      </c>
      <c r="AH13" s="32">
        <v>4.8799999999999999E-6</v>
      </c>
      <c r="AI13" s="32">
        <v>269.10328399999997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23.039618999999998</v>
      </c>
      <c r="F25">
        <v>0</v>
      </c>
      <c r="G25" s="5"/>
      <c r="H25" s="5"/>
      <c r="I25">
        <v>22.428453999999999</v>
      </c>
      <c r="J25">
        <v>0</v>
      </c>
      <c r="K25" s="5"/>
      <c r="L25" s="5"/>
      <c r="M25">
        <v>23.189587</v>
      </c>
      <c r="N25" s="33">
        <v>0</v>
      </c>
      <c r="O25" s="33"/>
      <c r="P25" s="33"/>
      <c r="Q25" s="32">
        <v>29.417707</v>
      </c>
      <c r="S25" s="65"/>
      <c r="T25" s="5">
        <v>0</v>
      </c>
      <c r="U25" s="5"/>
      <c r="V25" s="5"/>
      <c r="W25">
        <v>21.049347000000001</v>
      </c>
      <c r="X25" s="5">
        <v>0</v>
      </c>
      <c r="Z25" s="5"/>
      <c r="AA25">
        <v>23.037506</v>
      </c>
      <c r="AB25" s="5">
        <v>0</v>
      </c>
      <c r="AC25" s="5"/>
      <c r="AD25" s="5"/>
      <c r="AE25">
        <v>21.521160999999999</v>
      </c>
      <c r="AF25" s="33">
        <v>0</v>
      </c>
      <c r="AG25" s="33"/>
      <c r="AH25" s="33"/>
      <c r="AI25" s="32">
        <v>37.022964999999999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1.9362029999999999</v>
      </c>
      <c r="F32" t="s">
        <v>20</v>
      </c>
      <c r="G32">
        <v>0</v>
      </c>
      <c r="H32">
        <v>2.5999999999999999E-3</v>
      </c>
      <c r="I32">
        <v>2.1047370000000001</v>
      </c>
      <c r="J32" t="s">
        <v>20</v>
      </c>
      <c r="K32">
        <v>0</v>
      </c>
      <c r="L32">
        <v>2.5999999999999999E-3</v>
      </c>
      <c r="M32">
        <v>2.0751189999999999</v>
      </c>
      <c r="N32" s="32" t="s">
        <v>20</v>
      </c>
      <c r="O32" s="32">
        <v>0</v>
      </c>
      <c r="P32" s="32">
        <v>2.5999999999999999E-3</v>
      </c>
      <c r="Q32" s="32">
        <v>1.5065660000000001</v>
      </c>
      <c r="S32" s="63"/>
      <c r="T32" t="s">
        <v>20</v>
      </c>
      <c r="U32">
        <v>0</v>
      </c>
      <c r="V32">
        <v>2.5999999999999999E-3</v>
      </c>
      <c r="W32">
        <v>1.617899</v>
      </c>
      <c r="X32" t="s">
        <v>20</v>
      </c>
      <c r="Y32">
        <v>0</v>
      </c>
      <c r="Z32">
        <v>2.5999999999999999E-3</v>
      </c>
      <c r="AA32">
        <v>1.592789</v>
      </c>
      <c r="AB32" t="s">
        <v>20</v>
      </c>
      <c r="AC32">
        <v>0</v>
      </c>
      <c r="AD32">
        <v>2.5999999999999999E-3</v>
      </c>
      <c r="AE32">
        <v>1.873227</v>
      </c>
      <c r="AF32" s="32" t="s">
        <v>20</v>
      </c>
      <c r="AG32" s="32">
        <v>0</v>
      </c>
      <c r="AH32" s="32">
        <v>2.5999999999999999E-3</v>
      </c>
      <c r="AI32" s="32">
        <v>1.507072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20.423981999999999</v>
      </c>
      <c r="F33" t="s">
        <v>21</v>
      </c>
      <c r="G33">
        <v>0</v>
      </c>
      <c r="H33">
        <v>1.964E-4</v>
      </c>
      <c r="I33">
        <v>20.696905999999998</v>
      </c>
      <c r="J33" t="s">
        <v>21</v>
      </c>
      <c r="K33">
        <v>0</v>
      </c>
      <c r="L33">
        <v>1.964E-4</v>
      </c>
      <c r="M33">
        <v>21.774957000000001</v>
      </c>
      <c r="N33" s="32" t="s">
        <v>21</v>
      </c>
      <c r="O33" s="32">
        <v>0</v>
      </c>
      <c r="P33" s="32">
        <v>1.964E-4</v>
      </c>
      <c r="Q33" s="32">
        <v>18.300198000000002</v>
      </c>
      <c r="S33" s="63"/>
      <c r="T33" t="s">
        <v>21</v>
      </c>
      <c r="U33">
        <v>0</v>
      </c>
      <c r="V33">
        <v>5.0279999999999997E-4</v>
      </c>
      <c r="W33">
        <v>18.640364000000002</v>
      </c>
      <c r="X33" t="s">
        <v>21</v>
      </c>
      <c r="Y33">
        <v>0</v>
      </c>
      <c r="Z33">
        <v>5.0279999999999997E-4</v>
      </c>
      <c r="AA33">
        <v>18.878264000000001</v>
      </c>
      <c r="AB33" t="s">
        <v>21</v>
      </c>
      <c r="AC33">
        <v>0</v>
      </c>
      <c r="AD33">
        <v>5.0279999999999997E-4</v>
      </c>
      <c r="AE33">
        <v>18.872267999999998</v>
      </c>
      <c r="AF33" s="32" t="s">
        <v>21</v>
      </c>
      <c r="AG33" s="32">
        <v>0</v>
      </c>
      <c r="AH33" s="32">
        <v>5.0279999999999997E-4</v>
      </c>
      <c r="AI33" s="32">
        <v>15.554261</v>
      </c>
    </row>
    <row r="34" spans="1:35" x14ac:dyDescent="0.25">
      <c r="A34" s="63"/>
      <c r="B34" t="s">
        <v>22</v>
      </c>
      <c r="C34">
        <v>0</v>
      </c>
      <c r="D34">
        <v>3.3760000000000002E-5</v>
      </c>
      <c r="E34">
        <v>273.35184700000002</v>
      </c>
      <c r="F34" t="s">
        <v>22</v>
      </c>
      <c r="G34">
        <v>0</v>
      </c>
      <c r="H34">
        <v>3.4950000000000002E-5</v>
      </c>
      <c r="I34">
        <v>272.927708</v>
      </c>
      <c r="J34" t="s">
        <v>22</v>
      </c>
      <c r="K34" s="17">
        <v>0</v>
      </c>
      <c r="L34" s="18">
        <v>3.6170000000000001E-5</v>
      </c>
      <c r="M34">
        <v>267.04330700000003</v>
      </c>
      <c r="N34" s="32" t="s">
        <v>22</v>
      </c>
      <c r="O34" s="32">
        <v>0</v>
      </c>
      <c r="P34" s="32">
        <v>3.7440000000000001E-5</v>
      </c>
      <c r="Q34" s="32">
        <v>237.45625799999999</v>
      </c>
      <c r="S34" s="63"/>
      <c r="T34" t="s">
        <v>22</v>
      </c>
      <c r="U34">
        <v>0</v>
      </c>
      <c r="V34">
        <v>1.628E-4</v>
      </c>
      <c r="W34">
        <v>225.97558900000001</v>
      </c>
      <c r="X34" t="s">
        <v>22</v>
      </c>
      <c r="Y34">
        <v>0</v>
      </c>
      <c r="Z34">
        <v>1.6699999999999999E-4</v>
      </c>
      <c r="AA34">
        <v>223.671109</v>
      </c>
      <c r="AB34" t="s">
        <v>22</v>
      </c>
      <c r="AC34">
        <v>0</v>
      </c>
      <c r="AD34">
        <v>1.7129999999999999E-4</v>
      </c>
      <c r="AE34">
        <v>223.50810300000001</v>
      </c>
      <c r="AF34" s="32" t="s">
        <v>22</v>
      </c>
      <c r="AG34" s="32">
        <v>0</v>
      </c>
      <c r="AH34" s="32">
        <v>1.7569999999999999E-4</v>
      </c>
      <c r="AI34" s="32">
        <v>198.119227</v>
      </c>
    </row>
    <row r="35" spans="1:35" x14ac:dyDescent="0.25">
      <c r="C35" t="s">
        <v>138</v>
      </c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32"/>
      <c r="O43" s="32"/>
      <c r="P43" s="32"/>
      <c r="Q43" s="32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33.711219999999997</v>
      </c>
      <c r="F46" s="5">
        <v>0</v>
      </c>
      <c r="G46" s="5"/>
      <c r="H46" s="5"/>
      <c r="I46">
        <v>22.063980999999998</v>
      </c>
      <c r="J46" s="5">
        <v>0</v>
      </c>
      <c r="K46" s="5"/>
      <c r="L46" s="5"/>
      <c r="M46">
        <v>22.030239000000002</v>
      </c>
      <c r="N46" s="33">
        <v>0</v>
      </c>
      <c r="O46" s="33"/>
      <c r="P46" s="33"/>
      <c r="Q46" s="32">
        <v>40.025300000000001</v>
      </c>
      <c r="S46" s="65"/>
      <c r="T46" s="19">
        <v>1.7999999999999999E-6</v>
      </c>
      <c r="U46" s="5"/>
      <c r="V46" s="5"/>
      <c r="W46">
        <v>21.774992999999998</v>
      </c>
      <c r="X46" s="19">
        <v>1.5E-6</v>
      </c>
      <c r="Y46" s="5"/>
      <c r="Z46" s="5"/>
      <c r="AA46">
        <v>24.634667</v>
      </c>
      <c r="AB46" s="19">
        <v>1.5999999999999999E-6</v>
      </c>
      <c r="AC46" s="5"/>
      <c r="AD46" s="5"/>
      <c r="AE46">
        <v>24.813827</v>
      </c>
      <c r="AF46" s="35">
        <v>2.5000000000000002E-6</v>
      </c>
      <c r="AG46" s="33"/>
      <c r="AH46" s="33"/>
      <c r="AI46" s="32">
        <v>22.935248999999999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1.6376219999999999</v>
      </c>
      <c r="F52" t="s">
        <v>20</v>
      </c>
      <c r="G52">
        <v>0</v>
      </c>
      <c r="H52">
        <v>2.5999999999999999E-3</v>
      </c>
      <c r="I52">
        <v>2.0187369999999998</v>
      </c>
      <c r="J52" t="s">
        <v>20</v>
      </c>
      <c r="K52">
        <v>0</v>
      </c>
      <c r="L52">
        <v>2.5999999999999999E-3</v>
      </c>
      <c r="M52">
        <v>1.6930160000000001</v>
      </c>
      <c r="N52" s="32" t="s">
        <v>20</v>
      </c>
      <c r="O52" s="32">
        <v>0</v>
      </c>
      <c r="P52" s="32">
        <v>2.5999999999999999E-3</v>
      </c>
      <c r="Q52" s="32">
        <v>1.5007250000000001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14.59252</v>
      </c>
      <c r="F53" t="s">
        <v>21</v>
      </c>
      <c r="G53">
        <v>0</v>
      </c>
      <c r="H53">
        <v>1.2999999999999999E-3</v>
      </c>
      <c r="I53">
        <v>14.356902</v>
      </c>
      <c r="J53" t="s">
        <v>21</v>
      </c>
      <c r="K53">
        <v>0</v>
      </c>
      <c r="L53">
        <v>1.2999999999999999E-3</v>
      </c>
      <c r="M53">
        <v>13.987366</v>
      </c>
      <c r="N53" s="32" t="s">
        <v>21</v>
      </c>
      <c r="O53" s="32">
        <v>0</v>
      </c>
      <c r="P53" s="32">
        <v>1.2999999999999999E-3</v>
      </c>
      <c r="Q53" s="32">
        <v>11.820615999999999</v>
      </c>
    </row>
    <row r="54" spans="1:17" x14ac:dyDescent="0.25">
      <c r="A54" s="63"/>
      <c r="B54" t="s">
        <v>22</v>
      </c>
      <c r="C54">
        <v>0</v>
      </c>
      <c r="D54">
        <v>7.4899999999999999E-4</v>
      </c>
      <c r="E54">
        <v>159.65901400000001</v>
      </c>
      <c r="F54" t="s">
        <v>22</v>
      </c>
      <c r="G54">
        <v>0</v>
      </c>
      <c r="H54">
        <v>7.626E-4</v>
      </c>
      <c r="I54">
        <v>159.149596</v>
      </c>
      <c r="J54" t="s">
        <v>22</v>
      </c>
      <c r="K54">
        <v>0</v>
      </c>
      <c r="L54">
        <v>7.7660000000000001E-4</v>
      </c>
      <c r="M54">
        <v>158.84644</v>
      </c>
      <c r="N54" s="32" t="s">
        <v>22</v>
      </c>
      <c r="O54" s="32">
        <v>0</v>
      </c>
      <c r="P54" s="32">
        <v>7.9100000000000004E-4</v>
      </c>
      <c r="Q54" s="32">
        <v>135.52177499999999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1.361E-4</v>
      </c>
      <c r="C66" s="5"/>
      <c r="D66" s="5"/>
      <c r="E66">
        <v>23.047906999999999</v>
      </c>
      <c r="F66" s="19"/>
      <c r="G66" s="19">
        <v>1.373E-4</v>
      </c>
      <c r="H66" s="5"/>
      <c r="I66">
        <v>22.928073999999999</v>
      </c>
      <c r="J66" s="19">
        <v>1.384E-4</v>
      </c>
      <c r="K66" s="5"/>
      <c r="L66" s="5"/>
      <c r="M66">
        <v>23.507297999999999</v>
      </c>
      <c r="N66" s="35">
        <v>1.3760000000000001E-4</v>
      </c>
      <c r="O66" s="33"/>
      <c r="P66" s="33"/>
      <c r="Q66" s="32">
        <v>23.368645999999998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7.1829800000000006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45.468072999999997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1.58225E-5</v>
      </c>
      <c r="H74">
        <f t="shared" si="2"/>
        <v>48.761826999999997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1.5855E-5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645.80502799999999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1.592E-5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1.5984999999999997E-5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8.8795850000000005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68.657659999999993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1.5851749999999999E-5</v>
      </c>
      <c r="H87">
        <f t="shared" si="20"/>
        <v>73.591746999999998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1.5907000000000002E-5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968.59204399999999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1.5997999999999998E-5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1.6062999999999999E-5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10.442086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98.075367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1.5877993749999997E-5</v>
      </c>
      <c r="H100">
        <f t="shared" si="38"/>
        <v>94.668711000000002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1.594795E-5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1256.1043179999999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1.6039600000000001E-5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1.6076650000000001E-5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3.7310750000000001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44.086853000000005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46.520109000000005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4.7868999999999999E-6</v>
      </c>
      <c r="H114">
        <f t="shared" si="56"/>
        <v>609.55901600000004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4.7918000000000004E-6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4.8015999999999999E-6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4.8113999999999994E-6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5.5329410000000001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65.608013999999997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70.172172000000003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4.7915550000000002E-6</v>
      </c>
      <c r="H127">
        <f t="shared" si="74"/>
        <v>912.18654100000003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4.8006200000000008E-6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4.8172799999999999E-6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4.8319800000000008E-6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7.0460320000000003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102.630979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90.259719000000004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4.7959772499999989E-6</v>
      </c>
      <c r="H140">
        <f t="shared" si="92"/>
        <v>1181.2898250000001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4.8085580000000001E-6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4.8298239999999997E-6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4.8463859999999999E-6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4.04094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55.775200999999996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41.120887999999994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3.3819500000000004E-5</v>
      </c>
      <c r="H153">
        <f t="shared" si="110"/>
        <v>546.27955500000007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3.3879000000000005E-5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3.3998000000000002E-5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3.4116999999999999E-5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6.1160589999999999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77.805440000000004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62.895844999999994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3.3879075000000004E-5</v>
      </c>
      <c r="H166">
        <f t="shared" si="128"/>
        <v>813.3228620000001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3.3998300000000003E-5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3.4237200000000005E-5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3.4476700000000008E-5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7.6226250000000002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117.83073999999999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81.196043000000003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3.3938727499999999E-5</v>
      </c>
      <c r="H179">
        <f t="shared" si="146"/>
        <v>1050.7791200000001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3.4117920000000002E-5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3.4477760000000001E-5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3.483964E-5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3.2106880000000002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1.7849999999999999E-6</v>
      </c>
      <c r="M190">
        <f>AA46+W46</f>
        <v>46.409660000000002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1.77E-6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37.518628000000007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1.6301E-4</v>
      </c>
      <c r="H192">
        <f t="shared" si="164"/>
        <v>449.64669800000001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1.6322E-4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1.7400000000000001E-6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1.7099999999999997E-6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1.6364E-4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1.6406E-4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5.0839149999999993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1.7710000000000001E-6</v>
      </c>
      <c r="M203">
        <f>AE46+AA46+W46</f>
        <v>71.223486999999992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1.7440000000000002E-6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56.390895999999998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1.6322025E-4</v>
      </c>
      <c r="H205">
        <f t="shared" si="182"/>
        <v>673.15480100000002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1.6364100000000001E-4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1.6959999999999999E-6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1.6560000000000003E-6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1.6448400000000001E-4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1.6532900000000003E-4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6.5909870000000002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1.7580499999999996E-6</v>
      </c>
      <c r="M216">
        <f>AI46+AE46+AA46+W46</f>
        <v>94.158736000000005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1.7223999999999998E-6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71.945157000000009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1.6343074999999998E-4</v>
      </c>
      <c r="H218">
        <f t="shared" si="199"/>
        <v>871.27402800000004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1.6406299999999999E-4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1.6711999999999998E-6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1.6488000000000002E-6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1.65332E-4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1.6660700000000001E-4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3.6563589999999997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1.3616E-4</v>
      </c>
      <c r="M229">
        <f>I66+E66</f>
        <v>45.975980999999997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1.3621999999999999E-4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28.949421999999998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7.4967999999999996E-4</v>
      </c>
      <c r="H231">
        <f t="shared" si="217"/>
        <v>318.80861000000004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7.5035999999999994E-4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1.3634000000000001E-4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1.3646E-4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7.5171999999999999E-4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7.5307999999999994E-4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5.3493750000000002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1.3621975000000002E-4</v>
      </c>
      <c r="M242">
        <f>M66+I66+E66</f>
        <v>69.483278999999996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1.36339E-4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42.936788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7.5036099999999995E-4</v>
      </c>
      <c r="H244">
        <f t="shared" si="235"/>
        <v>477.65505000000002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7.5172400000000006E-4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1.3657599999999999E-4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1.3681100000000003E-4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7.5445599999999992E-4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7.5719600000000002E-4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6.8500999999999994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1.3627902499999998E-4</v>
      </c>
      <c r="M255">
        <f>Q66+M66+I66+E66</f>
        <v>92.851924999999994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1.3645519999999999E-4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54.757404000000001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7.5104299999999985E-4</v>
      </c>
      <c r="H257">
        <f t="shared" si="253"/>
        <v>613.17682500000001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7.5309200000000002E-4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1.367936E-4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1.3710440000000001E-4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7.5720799999999999E-4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7.6134800000000002E-4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263"/>
  <sheetViews>
    <sheetView topLeftCell="A16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2" t="s">
        <v>11</v>
      </c>
      <c r="O8" s="72"/>
      <c r="P8" s="72"/>
      <c r="Q8" s="72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2" t="s">
        <v>129</v>
      </c>
      <c r="O9" s="72"/>
      <c r="P9" s="72"/>
      <c r="Q9" s="72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4"/>
      <c r="O10" s="4" t="s">
        <v>17</v>
      </c>
      <c r="P10" s="4" t="s">
        <v>18</v>
      </c>
      <c r="Q10" s="4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1.6808650000000001</v>
      </c>
      <c r="F11" t="s">
        <v>20</v>
      </c>
      <c r="G11">
        <v>0</v>
      </c>
      <c r="H11">
        <v>2.5999999999999999E-3</v>
      </c>
      <c r="I11">
        <v>2.0619070000000002</v>
      </c>
      <c r="J11" t="s">
        <v>20</v>
      </c>
      <c r="K11">
        <v>0</v>
      </c>
      <c r="L11">
        <v>2.5999999999999999E-3</v>
      </c>
      <c r="M11">
        <v>1.8859349999999999</v>
      </c>
      <c r="N11" s="4" t="s">
        <v>20</v>
      </c>
      <c r="O11">
        <v>0</v>
      </c>
      <c r="P11">
        <v>2.5999999999999999E-3</v>
      </c>
      <c r="Q11" s="4">
        <v>1.83579</v>
      </c>
      <c r="S11" s="63"/>
      <c r="T11" t="s">
        <v>20</v>
      </c>
      <c r="U11">
        <v>0</v>
      </c>
      <c r="V11">
        <v>2.5999999999999999E-3</v>
      </c>
      <c r="W11">
        <v>1.88235</v>
      </c>
      <c r="X11" t="s">
        <v>20</v>
      </c>
      <c r="Y11">
        <v>0</v>
      </c>
      <c r="Z11">
        <v>2.5999999999999999E-3</v>
      </c>
      <c r="AA11">
        <v>1.744899</v>
      </c>
      <c r="AB11" t="s">
        <v>20</v>
      </c>
      <c r="AC11">
        <v>0</v>
      </c>
      <c r="AD11">
        <v>2.5999999999999999E-3</v>
      </c>
      <c r="AE11">
        <v>1.9378219999999999</v>
      </c>
      <c r="AF11" s="32" t="s">
        <v>20</v>
      </c>
      <c r="AG11" s="32">
        <v>0</v>
      </c>
      <c r="AH11" s="32">
        <v>2.5999999999999999E-3</v>
      </c>
      <c r="AI11" s="32">
        <v>1.6104989999999999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27.388033</v>
      </c>
      <c r="F12" t="s">
        <v>21</v>
      </c>
      <c r="G12">
        <v>0</v>
      </c>
      <c r="H12">
        <v>1.579E-5</v>
      </c>
      <c r="I12">
        <v>27.080953999999998</v>
      </c>
      <c r="J12" t="s">
        <v>21</v>
      </c>
      <c r="K12">
        <v>0</v>
      </c>
      <c r="L12">
        <v>1.579E-5</v>
      </c>
      <c r="M12">
        <v>27.102751000000001</v>
      </c>
      <c r="N12" s="4" t="s">
        <v>21</v>
      </c>
      <c r="O12">
        <v>0</v>
      </c>
      <c r="P12">
        <v>1.579E-5</v>
      </c>
      <c r="Q12" s="4">
        <v>28.079794</v>
      </c>
      <c r="S12" s="63"/>
      <c r="T12" t="s">
        <v>21</v>
      </c>
      <c r="U12">
        <v>0</v>
      </c>
      <c r="V12">
        <v>6.4850000000000004E-5</v>
      </c>
      <c r="W12">
        <v>25.659859999999998</v>
      </c>
      <c r="X12" t="s">
        <v>21</v>
      </c>
      <c r="Y12">
        <v>0</v>
      </c>
      <c r="Z12">
        <v>6.4850000000000004E-5</v>
      </c>
      <c r="AA12">
        <v>26.007849</v>
      </c>
      <c r="AB12" t="s">
        <v>21</v>
      </c>
      <c r="AC12">
        <v>0</v>
      </c>
      <c r="AD12">
        <v>6.4850000000000004E-5</v>
      </c>
      <c r="AE12">
        <v>25.722019</v>
      </c>
      <c r="AF12" s="32" t="s">
        <v>21</v>
      </c>
      <c r="AG12" s="32">
        <v>0</v>
      </c>
      <c r="AH12" s="32">
        <v>6.4850000000000004E-5</v>
      </c>
      <c r="AI12" s="32">
        <v>23.410595000000001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365.79733299999998</v>
      </c>
      <c r="F13" t="s">
        <v>22</v>
      </c>
      <c r="G13">
        <v>0</v>
      </c>
      <c r="H13">
        <v>2.0599999999999999E-7</v>
      </c>
      <c r="I13">
        <v>359.77693900000003</v>
      </c>
      <c r="J13" t="s">
        <v>22</v>
      </c>
      <c r="K13">
        <v>0</v>
      </c>
      <c r="L13">
        <v>2.206E-7</v>
      </c>
      <c r="M13">
        <v>362.11827699999998</v>
      </c>
      <c r="N13" s="4" t="s">
        <v>22</v>
      </c>
      <c r="O13">
        <v>0</v>
      </c>
      <c r="P13">
        <v>2.3580000000000001E-7</v>
      </c>
      <c r="Q13" s="4">
        <v>335.90687300000002</v>
      </c>
      <c r="S13" s="63"/>
      <c r="T13" t="s">
        <v>22</v>
      </c>
      <c r="U13">
        <v>0</v>
      </c>
      <c r="V13">
        <v>4.724E-6</v>
      </c>
      <c r="W13">
        <v>338.27836000000002</v>
      </c>
      <c r="X13" t="s">
        <v>22</v>
      </c>
      <c r="Y13">
        <v>0</v>
      </c>
      <c r="Z13">
        <v>4.9239999999999998E-6</v>
      </c>
      <c r="AA13">
        <v>342.77722699999998</v>
      </c>
      <c r="AB13" t="s">
        <v>22</v>
      </c>
      <c r="AC13">
        <v>0</v>
      </c>
      <c r="AD13">
        <v>5.13E-6</v>
      </c>
      <c r="AE13">
        <v>340.71203000000003</v>
      </c>
      <c r="AF13" s="32" t="s">
        <v>22</v>
      </c>
      <c r="AG13" s="32">
        <v>0</v>
      </c>
      <c r="AH13" s="32">
        <v>5.3430000000000003E-6</v>
      </c>
      <c r="AI13" s="32">
        <v>317.01093900000001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38.859575</v>
      </c>
      <c r="F25">
        <v>0</v>
      </c>
      <c r="G25" s="5"/>
      <c r="H25" s="5"/>
      <c r="I25">
        <v>25.636315</v>
      </c>
      <c r="J25">
        <v>0</v>
      </c>
      <c r="K25" s="5"/>
      <c r="L25" s="5"/>
      <c r="M25">
        <v>25.136063</v>
      </c>
      <c r="N25" s="33">
        <v>0</v>
      </c>
      <c r="O25" s="33"/>
      <c r="P25" s="33"/>
      <c r="Q25" s="32">
        <v>29.381326999999999</v>
      </c>
      <c r="S25" s="65"/>
      <c r="T25" s="5">
        <v>0</v>
      </c>
      <c r="U25" s="5"/>
      <c r="V25" s="5"/>
      <c r="W25">
        <v>26.16066</v>
      </c>
      <c r="X25" s="5">
        <v>0</v>
      </c>
      <c r="Z25" s="5"/>
      <c r="AA25">
        <v>25.776724000000002</v>
      </c>
      <c r="AB25" s="5">
        <v>0</v>
      </c>
      <c r="AC25" s="5"/>
      <c r="AD25" s="5"/>
      <c r="AE25">
        <v>22.743863999999999</v>
      </c>
      <c r="AF25" s="33">
        <v>0</v>
      </c>
      <c r="AG25" s="33"/>
      <c r="AH25" s="33"/>
      <c r="AI25" s="32">
        <v>37.494584000000003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2" t="s">
        <v>11</v>
      </c>
      <c r="O29" s="72"/>
      <c r="P29" s="72"/>
      <c r="Q29" s="72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2" t="s">
        <v>129</v>
      </c>
      <c r="O30" s="72"/>
      <c r="P30" s="72"/>
      <c r="Q30" s="72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4"/>
      <c r="O31" s="4" t="s">
        <v>17</v>
      </c>
      <c r="P31" s="4" t="s">
        <v>18</v>
      </c>
      <c r="Q31" s="4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2.2155740000000002</v>
      </c>
      <c r="F32" t="s">
        <v>20</v>
      </c>
      <c r="G32">
        <v>0</v>
      </c>
      <c r="H32">
        <v>2.5999999999999999E-3</v>
      </c>
      <c r="I32">
        <v>1.7861359999999999</v>
      </c>
      <c r="J32" t="s">
        <v>20</v>
      </c>
      <c r="K32">
        <v>0</v>
      </c>
      <c r="L32">
        <v>2.5999999999999999E-3</v>
      </c>
      <c r="M32">
        <v>2.6630449999999999</v>
      </c>
      <c r="N32" s="4" t="s">
        <v>20</v>
      </c>
      <c r="O32">
        <v>0</v>
      </c>
      <c r="P32">
        <v>2.5999999999999999E-3</v>
      </c>
      <c r="Q32" s="4">
        <v>1.597853</v>
      </c>
      <c r="S32" s="63"/>
      <c r="T32" t="s">
        <v>20</v>
      </c>
      <c r="U32">
        <v>0</v>
      </c>
      <c r="V32">
        <v>2.5999999999999999E-3</v>
      </c>
      <c r="W32">
        <v>1.7252700000000001</v>
      </c>
      <c r="X32" t="s">
        <v>20</v>
      </c>
      <c r="Y32">
        <v>0</v>
      </c>
      <c r="Z32">
        <v>2.5999999999999999E-3</v>
      </c>
      <c r="AA32">
        <v>1.7842530000000001</v>
      </c>
      <c r="AB32" t="s">
        <v>20</v>
      </c>
      <c r="AC32">
        <v>0</v>
      </c>
      <c r="AD32">
        <v>2.5999999999999999E-3</v>
      </c>
      <c r="AE32">
        <v>2.1518700000000002</v>
      </c>
      <c r="AF32" s="32" t="s">
        <v>20</v>
      </c>
      <c r="AG32" s="32">
        <v>0</v>
      </c>
      <c r="AH32" s="32">
        <v>2.5999999999999999E-3</v>
      </c>
      <c r="AI32" s="32">
        <v>1.689762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23.559038000000001</v>
      </c>
      <c r="F33" t="s">
        <v>21</v>
      </c>
      <c r="G33">
        <v>0</v>
      </c>
      <c r="H33">
        <v>1.964E-4</v>
      </c>
      <c r="I33">
        <v>23.985142</v>
      </c>
      <c r="J33" t="s">
        <v>21</v>
      </c>
      <c r="K33">
        <v>0</v>
      </c>
      <c r="L33">
        <v>1.964E-4</v>
      </c>
      <c r="M33">
        <v>22.776724999999999</v>
      </c>
      <c r="N33" s="4" t="s">
        <v>21</v>
      </c>
      <c r="O33">
        <v>0</v>
      </c>
      <c r="P33">
        <v>1.964E-4</v>
      </c>
      <c r="Q33" s="4">
        <v>21.250553</v>
      </c>
      <c r="S33" s="63"/>
      <c r="T33" t="s">
        <v>21</v>
      </c>
      <c r="U33">
        <v>0</v>
      </c>
      <c r="V33">
        <v>5.0279999999999997E-4</v>
      </c>
      <c r="W33">
        <v>19.974457000000001</v>
      </c>
      <c r="X33" t="s">
        <v>21</v>
      </c>
      <c r="Y33">
        <v>0</v>
      </c>
      <c r="Z33">
        <v>5.0279999999999997E-4</v>
      </c>
      <c r="AA33">
        <v>19.798317000000001</v>
      </c>
      <c r="AB33" t="s">
        <v>21</v>
      </c>
      <c r="AC33">
        <v>0</v>
      </c>
      <c r="AD33">
        <v>5.0279999999999997E-4</v>
      </c>
      <c r="AE33">
        <v>19.941500999999999</v>
      </c>
      <c r="AF33" s="32" t="s">
        <v>21</v>
      </c>
      <c r="AG33" s="32">
        <v>0</v>
      </c>
      <c r="AH33" s="32">
        <v>5.0279999999999997E-4</v>
      </c>
      <c r="AI33" s="32">
        <v>19.164121999999999</v>
      </c>
    </row>
    <row r="34" spans="1:35" x14ac:dyDescent="0.25">
      <c r="A34" s="63"/>
      <c r="B34" t="s">
        <v>22</v>
      </c>
      <c r="C34">
        <v>0</v>
      </c>
      <c r="D34">
        <v>3.375E-5</v>
      </c>
      <c r="E34">
        <v>294.81390699999997</v>
      </c>
      <c r="F34" t="s">
        <v>22</v>
      </c>
      <c r="G34">
        <v>0</v>
      </c>
      <c r="H34">
        <v>3.4910000000000003E-5</v>
      </c>
      <c r="I34">
        <v>296.35483199999999</v>
      </c>
      <c r="J34" t="s">
        <v>22</v>
      </c>
      <c r="K34">
        <v>0</v>
      </c>
      <c r="L34">
        <v>3.6109999999999998E-5</v>
      </c>
      <c r="M34">
        <v>295.035282</v>
      </c>
      <c r="N34" s="4" t="s">
        <v>22</v>
      </c>
      <c r="O34">
        <v>0</v>
      </c>
      <c r="P34">
        <v>3.735E-5</v>
      </c>
      <c r="Q34" s="4">
        <v>272.638013</v>
      </c>
      <c r="S34" s="63"/>
      <c r="T34" t="s">
        <v>22</v>
      </c>
      <c r="U34">
        <v>0</v>
      </c>
      <c r="V34">
        <v>1.6259999999999999E-4</v>
      </c>
      <c r="W34">
        <v>248.991748</v>
      </c>
      <c r="X34" t="s">
        <v>22</v>
      </c>
      <c r="Y34">
        <v>0</v>
      </c>
      <c r="Z34">
        <v>1.6660000000000001E-4</v>
      </c>
      <c r="AA34">
        <v>248.94769199999999</v>
      </c>
      <c r="AB34" t="s">
        <v>22</v>
      </c>
      <c r="AC34">
        <v>0</v>
      </c>
      <c r="AD34">
        <v>1.708E-4</v>
      </c>
      <c r="AE34">
        <v>250.001214</v>
      </c>
      <c r="AF34" s="32" t="s">
        <v>22</v>
      </c>
      <c r="AG34" s="32">
        <v>0</v>
      </c>
      <c r="AH34" s="32">
        <v>1.751E-4</v>
      </c>
      <c r="AI34" s="32">
        <v>230.02481399999999</v>
      </c>
    </row>
    <row r="35" spans="1:35" x14ac:dyDescent="0.25">
      <c r="C35" t="s">
        <v>138</v>
      </c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27.880763999999999</v>
      </c>
      <c r="F46" s="5">
        <v>0</v>
      </c>
      <c r="G46" s="5"/>
      <c r="H46" s="5"/>
      <c r="I46">
        <v>25.061726</v>
      </c>
      <c r="J46" s="5">
        <v>0</v>
      </c>
      <c r="K46" s="5"/>
      <c r="L46" s="5"/>
      <c r="M46">
        <v>24.925764000000001</v>
      </c>
      <c r="N46" s="33">
        <v>0</v>
      </c>
      <c r="O46" s="33"/>
      <c r="P46" s="33"/>
      <c r="Q46" s="32">
        <v>26.122406000000002</v>
      </c>
      <c r="S46" s="65"/>
      <c r="T46" s="19">
        <v>2.3E-6</v>
      </c>
      <c r="U46" s="5"/>
      <c r="V46" s="5"/>
      <c r="W46">
        <v>27.391715000000001</v>
      </c>
      <c r="X46" s="19">
        <v>2.0999999999999998E-6</v>
      </c>
      <c r="Y46" s="5"/>
      <c r="Z46" s="5"/>
      <c r="AA46">
        <v>22.694731000000001</v>
      </c>
      <c r="AB46" s="19">
        <v>2.0999999999999998E-6</v>
      </c>
      <c r="AC46" s="5"/>
      <c r="AD46" s="5"/>
      <c r="AE46">
        <v>22.906583000000001</v>
      </c>
      <c r="AF46" s="35">
        <v>2.0999999999999998E-6</v>
      </c>
      <c r="AG46" s="33"/>
      <c r="AH46" s="33"/>
      <c r="AI46" s="32">
        <v>25.867059999999999</v>
      </c>
    </row>
    <row r="47" spans="1:35" x14ac:dyDescent="0.25">
      <c r="N47" s="4"/>
      <c r="O47" s="4"/>
      <c r="P47" s="4"/>
      <c r="Q47" s="4"/>
      <c r="AF47" s="4"/>
      <c r="AG47" s="4"/>
      <c r="AH47" s="4"/>
      <c r="AI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2.0339939999999999</v>
      </c>
      <c r="F52" t="s">
        <v>20</v>
      </c>
      <c r="G52">
        <v>0</v>
      </c>
      <c r="H52">
        <v>2.5999999999999999E-3</v>
      </c>
      <c r="I52">
        <v>1.5524260000000001</v>
      </c>
      <c r="J52" t="s">
        <v>20</v>
      </c>
      <c r="K52">
        <v>0</v>
      </c>
      <c r="L52">
        <v>2.5999999999999999E-3</v>
      </c>
      <c r="M52">
        <v>1.586546</v>
      </c>
      <c r="N52" s="32" t="s">
        <v>20</v>
      </c>
      <c r="O52" s="32">
        <v>0</v>
      </c>
      <c r="P52" s="32">
        <v>2.5999999999999999E-3</v>
      </c>
      <c r="Q52" s="32">
        <v>1.6043259999999999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15.089083</v>
      </c>
      <c r="F53" t="s">
        <v>21</v>
      </c>
      <c r="G53">
        <v>0</v>
      </c>
      <c r="H53">
        <v>1.2999999999999999E-3</v>
      </c>
      <c r="I53">
        <v>15.261977</v>
      </c>
      <c r="J53" t="s">
        <v>21</v>
      </c>
      <c r="K53">
        <v>0</v>
      </c>
      <c r="L53">
        <v>1.2999999999999999E-3</v>
      </c>
      <c r="M53">
        <v>15.471394</v>
      </c>
      <c r="N53" s="32" t="s">
        <v>21</v>
      </c>
      <c r="O53" s="32">
        <v>0</v>
      </c>
      <c r="P53" s="32">
        <v>1.2999999999999999E-3</v>
      </c>
      <c r="Q53" s="32">
        <v>13.641207</v>
      </c>
    </row>
    <row r="54" spans="1:17" x14ac:dyDescent="0.25">
      <c r="A54" s="63"/>
      <c r="B54" t="s">
        <v>22</v>
      </c>
      <c r="C54">
        <v>0</v>
      </c>
      <c r="D54">
        <v>7.4859999999999998E-4</v>
      </c>
      <c r="E54">
        <v>171.90692200000001</v>
      </c>
      <c r="F54" t="s">
        <v>22</v>
      </c>
      <c r="G54">
        <v>0</v>
      </c>
      <c r="H54">
        <v>7.7539999999999998E-4</v>
      </c>
      <c r="I54">
        <v>171.823982</v>
      </c>
      <c r="J54" t="s">
        <v>22</v>
      </c>
      <c r="K54">
        <v>0</v>
      </c>
      <c r="L54">
        <v>7.7539999999999998E-4</v>
      </c>
      <c r="M54">
        <v>171.159347</v>
      </c>
      <c r="N54" s="32" t="s">
        <v>22</v>
      </c>
      <c r="O54" s="32">
        <v>0</v>
      </c>
      <c r="P54" s="32">
        <v>7.894E-4</v>
      </c>
      <c r="Q54" s="32">
        <v>161.607587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1.3420000000000001E-4</v>
      </c>
      <c r="C66" s="5"/>
      <c r="D66" s="5"/>
      <c r="E66">
        <v>25.065355</v>
      </c>
      <c r="F66" s="19"/>
      <c r="G66" s="19">
        <v>1.315E-4</v>
      </c>
      <c r="H66" s="5"/>
      <c r="I66">
        <v>25.648949000000002</v>
      </c>
      <c r="J66" s="19">
        <v>1.3310000000000001E-4</v>
      </c>
      <c r="K66" s="5"/>
      <c r="L66" s="5"/>
      <c r="M66">
        <v>25.370315999999999</v>
      </c>
      <c r="N66" s="35">
        <v>1.3650000000000001E-4</v>
      </c>
      <c r="O66" s="33"/>
      <c r="P66" s="33"/>
      <c r="Q66" s="32">
        <v>27.232264000000001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3.7427720000000004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64.495890000000003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54.468986999999998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1.9288999999999998E-7</v>
      </c>
      <c r="H75">
        <f t="shared" si="2"/>
        <v>725.57427200000006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1.9358000000000002E-7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1.9495999999999999E-7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1.9633999999999997E-7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5.6287070000000003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89.63195300000001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81.571738000000011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1.9358200000000002E-7</v>
      </c>
      <c r="H88">
        <f t="shared" si="20"/>
        <v>1087.6925489999999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1.94968E-7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1.9775199999999998E-7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2.0055200000000001E-7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7.4644970000000006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119.01328000000001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109.651532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1.9427597499999995E-7</v>
      </c>
      <c r="H101">
        <f t="shared" si="38"/>
        <v>1423.599422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1.9636379999999999E-7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2.0057439999999998E-7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2.0483060000000002E-7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3.6272489999999999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51.937384000000002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51.667709000000002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4.7339999999999999E-6</v>
      </c>
      <c r="H114">
        <f t="shared" si="56"/>
        <v>681.05558700000006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4.7439999999999998E-6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4.7640000000000005E-6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4.7839999999999994E-6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5.5650709999999997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74.681248000000011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77.389727999999991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4.744015E-6</v>
      </c>
      <c r="H127">
        <f t="shared" si="74"/>
        <v>1021.767617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4.7640600000000004E-6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4.8042399999999999E-6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4.8445400000000002E-6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7.1755699999999996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112.17583200000001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100.80032300000001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4.7540451249999998E-6</v>
      </c>
      <c r="H140">
        <f t="shared" si="92"/>
        <v>1338.778556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4.7841810000000004E-6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4.8447279999999995E-6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4.9056470000000003E-6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4.0017100000000001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52.942489999999999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47.544179999999997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3.3807999999999999E-5</v>
      </c>
      <c r="H153">
        <f t="shared" si="110"/>
        <v>591.16873899999996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3.3865999999999997E-5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3.3982000000000001E-5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3.4097999999999998E-5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6.6647549999999995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77.868254000000007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70.320904999999996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3.3866100000000004E-5</v>
      </c>
      <c r="H166">
        <f t="shared" si="128"/>
        <v>886.20402100000001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3.3982400000000002E-5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3.4215599999999998E-5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3.4449600000000003E-5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8.2626080000000002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103.99065999999999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91.571457999999993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3.3924299999999996E-5</v>
      </c>
      <c r="H179">
        <f t="shared" si="146"/>
        <v>1158.842034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3.40992E-5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3.4450799999999999E-5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3.4804800000000003E-5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3.5095230000000002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2.2899999999999997E-6</v>
      </c>
      <c r="M190">
        <f>AA46+W46</f>
        <v>50.086446000000002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2.2800000000000002E-6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39.772773999999998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1.6279999999999997E-4</v>
      </c>
      <c r="H192">
        <f t="shared" si="164"/>
        <v>497.93943999999999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1.63E-4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2.2600000000000004E-6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2.2399999999999997E-6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1.6340000000000001E-4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1.638E-4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5.6613930000000003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2.2805E-6</v>
      </c>
      <c r="M203">
        <f>AE46+AA46+W46</f>
        <v>72.993029000000007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2.2620000000000001E-6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59.714275000000001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1.6300050000000001E-4</v>
      </c>
      <c r="H205">
        <f t="shared" si="182"/>
        <v>747.94065399999999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1.6340200000000002E-4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2.2279999999999997E-6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2.198E-6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1.64208E-4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1.6501800000000001E-4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7.3511550000000003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2.2714749999999997E-6</v>
      </c>
      <c r="M216">
        <f>AI46+AE46+AA46+W46</f>
        <v>98.860089000000002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2.2457999999999997E-6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78.878396999999993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1.6320148749999997E-4</v>
      </c>
      <c r="H218">
        <f t="shared" si="199"/>
        <v>977.96546799999999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1.6380589999999998E-4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2.2023999999999994E-6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2.1685999999999999E-6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1.650232E-4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1.6625130000000001E-4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3.5864199999999999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1.3406500000000003E-4</v>
      </c>
      <c r="M229">
        <f>I66+E66</f>
        <v>50.714303999999998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1.3393000000000001E-4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30.35106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7.4993999999999994E-4</v>
      </c>
      <c r="H231">
        <f t="shared" si="217"/>
        <v>343.73090400000001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7.5128E-4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1.3366000000000002E-4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1.3339E-4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7.5396000000000003E-4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7.5663999999999994E-4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5.1729659999999997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1.3394075000000002E-4</v>
      </c>
      <c r="M242">
        <f>M66+I66+E66</f>
        <v>76.084620000000001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1.3370300000000002E-4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45.822454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7.5121300000000003E-4</v>
      </c>
      <c r="H244">
        <f t="shared" si="235"/>
        <v>514.89025100000003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7.5369200000000003E-4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1.33292E-4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1.32967E-4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7.5824799999999999E-4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7.6226800000000008E-4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6.7772919999999992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1.338269375E-4</v>
      </c>
      <c r="M255">
        <f>Q66+M66+I66+E66</f>
        <v>103.316884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1.3351650000000001E-4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59.463661000000002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7.5242409999999994E-4</v>
      </c>
      <c r="H257">
        <f t="shared" si="253"/>
        <v>676.497838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7.558768E-4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1.3307599999999998E-4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1.328635E-4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7.6179039999999996E-4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7.6658559999999995E-4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I263"/>
  <sheetViews>
    <sheetView topLeftCell="A21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8.777343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32"/>
      <c r="O7" s="32"/>
      <c r="P7" s="32"/>
      <c r="Q7" s="32"/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2.0284200000000001</v>
      </c>
      <c r="F11" t="s">
        <v>20</v>
      </c>
      <c r="G11">
        <v>0</v>
      </c>
      <c r="H11">
        <v>1.2999999999999999E-3</v>
      </c>
      <c r="I11">
        <v>1.950453</v>
      </c>
      <c r="J11" t="s">
        <v>20</v>
      </c>
      <c r="K11">
        <v>0</v>
      </c>
      <c r="L11">
        <v>2.5999999999999999E-3</v>
      </c>
      <c r="M11">
        <v>1.9617249999999999</v>
      </c>
      <c r="N11" s="32" t="s">
        <v>20</v>
      </c>
      <c r="O11" s="32">
        <v>0</v>
      </c>
      <c r="P11" s="32">
        <v>2.5999999999999999E-3</v>
      </c>
      <c r="Q11" s="32">
        <v>1.633702</v>
      </c>
      <c r="S11" s="63"/>
      <c r="T11" t="s">
        <v>20</v>
      </c>
      <c r="U11">
        <v>0</v>
      </c>
      <c r="V11">
        <v>2.5999999999999999E-3</v>
      </c>
      <c r="W11">
        <v>2.3582960000000002</v>
      </c>
      <c r="X11" t="s">
        <v>20</v>
      </c>
      <c r="Y11">
        <v>0</v>
      </c>
      <c r="Z11">
        <v>2.5999999999999999E-3</v>
      </c>
      <c r="AA11">
        <v>1.853982</v>
      </c>
      <c r="AB11" t="s">
        <v>20</v>
      </c>
      <c r="AC11">
        <v>0</v>
      </c>
      <c r="AD11">
        <v>2.5999999999999999E-3</v>
      </c>
      <c r="AE11">
        <v>1.9822599999999999</v>
      </c>
      <c r="AF11" s="32" t="s">
        <v>20</v>
      </c>
      <c r="AG11" s="32">
        <v>0</v>
      </c>
      <c r="AH11" s="32">
        <v>2.5999999999999999E-3</v>
      </c>
      <c r="AI11" s="32">
        <v>1.6343570000000001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30.295815000000001</v>
      </c>
      <c r="F12" t="s">
        <v>21</v>
      </c>
      <c r="G12">
        <v>0</v>
      </c>
      <c r="H12">
        <v>1.6609999999999999E-5</v>
      </c>
      <c r="I12">
        <v>30.61345</v>
      </c>
      <c r="J12" t="s">
        <v>21</v>
      </c>
      <c r="K12">
        <v>0</v>
      </c>
      <c r="L12">
        <v>1.579E-5</v>
      </c>
      <c r="M12">
        <v>30.797063999999999</v>
      </c>
      <c r="N12" s="32" t="s">
        <v>21</v>
      </c>
      <c r="O12" s="32">
        <v>0</v>
      </c>
      <c r="P12" s="32">
        <v>1.579E-5</v>
      </c>
      <c r="Q12" s="32">
        <v>27.137245</v>
      </c>
      <c r="S12" s="63"/>
      <c r="T12" t="s">
        <v>21</v>
      </c>
      <c r="U12">
        <v>0</v>
      </c>
      <c r="V12">
        <v>6.4850000000000004E-5</v>
      </c>
      <c r="W12">
        <v>28.859276000000001</v>
      </c>
      <c r="X12" t="s">
        <v>21</v>
      </c>
      <c r="Y12">
        <v>0</v>
      </c>
      <c r="Z12">
        <v>6.4850000000000004E-5</v>
      </c>
      <c r="AA12">
        <v>28.991007</v>
      </c>
      <c r="AB12" t="s">
        <v>21</v>
      </c>
      <c r="AC12">
        <v>0</v>
      </c>
      <c r="AD12">
        <v>6.4850000000000004E-5</v>
      </c>
      <c r="AE12">
        <v>29.456854</v>
      </c>
      <c r="AF12" s="32" t="s">
        <v>21</v>
      </c>
      <c r="AG12" s="32">
        <v>0</v>
      </c>
      <c r="AH12" s="32">
        <v>6.4850000000000004E-5</v>
      </c>
      <c r="AI12" s="32">
        <v>26.046066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425.43586900000003</v>
      </c>
      <c r="F13" t="s">
        <v>22</v>
      </c>
      <c r="G13">
        <v>0</v>
      </c>
      <c r="H13">
        <v>2.057E-7</v>
      </c>
      <c r="I13">
        <v>427.82559800000001</v>
      </c>
      <c r="J13" t="s">
        <v>22</v>
      </c>
      <c r="K13">
        <v>0</v>
      </c>
      <c r="L13">
        <v>2.2000000000000001E-7</v>
      </c>
      <c r="M13">
        <v>430.14746300000002</v>
      </c>
      <c r="N13" s="32" t="s">
        <v>22</v>
      </c>
      <c r="O13" s="32">
        <v>0</v>
      </c>
      <c r="P13" s="32">
        <v>2.3480000000000001E-7</v>
      </c>
      <c r="Q13" s="32">
        <v>391.45575000000002</v>
      </c>
      <c r="S13" s="63"/>
      <c r="T13" t="s">
        <v>22</v>
      </c>
      <c r="U13">
        <v>0</v>
      </c>
      <c r="V13">
        <v>4.6700000000000002E-6</v>
      </c>
      <c r="W13">
        <v>393.918295</v>
      </c>
      <c r="X13" t="s">
        <v>22</v>
      </c>
      <c r="Y13">
        <v>0</v>
      </c>
      <c r="Z13">
        <v>4.865E-6</v>
      </c>
      <c r="AA13">
        <v>401.459025</v>
      </c>
      <c r="AB13" t="s">
        <v>22</v>
      </c>
      <c r="AC13">
        <v>0</v>
      </c>
      <c r="AD13">
        <v>5.0660000000000003E-6</v>
      </c>
      <c r="AE13">
        <v>398.46811300000002</v>
      </c>
      <c r="AF13" s="32" t="s">
        <v>22</v>
      </c>
      <c r="AG13" s="32">
        <v>0</v>
      </c>
      <c r="AH13" s="32">
        <v>5.2730000000000002E-6</v>
      </c>
      <c r="AI13" s="32">
        <v>371.35217699999998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25.360548999999999</v>
      </c>
      <c r="F25">
        <v>0</v>
      </c>
      <c r="G25" s="5"/>
      <c r="H25" s="5"/>
      <c r="I25">
        <v>24.985918999999999</v>
      </c>
      <c r="J25">
        <v>0</v>
      </c>
      <c r="K25" s="5"/>
      <c r="L25" s="5"/>
      <c r="M25">
        <v>26.929044999999999</v>
      </c>
      <c r="N25" s="33">
        <v>0</v>
      </c>
      <c r="O25" s="33"/>
      <c r="P25" s="33"/>
      <c r="Q25" s="32">
        <v>31.979541999999999</v>
      </c>
      <c r="S25" s="65"/>
      <c r="T25" s="5">
        <v>0</v>
      </c>
      <c r="U25" s="5"/>
      <c r="V25" s="5"/>
      <c r="W25">
        <v>24.834889</v>
      </c>
      <c r="X25" s="5">
        <v>0</v>
      </c>
      <c r="Z25" s="5"/>
      <c r="AA25">
        <v>24.510760000000001</v>
      </c>
      <c r="AB25" s="5">
        <v>0</v>
      </c>
      <c r="AC25" s="5"/>
      <c r="AD25" s="5"/>
      <c r="AE25">
        <v>23.684201000000002</v>
      </c>
      <c r="AF25" s="33">
        <v>0</v>
      </c>
      <c r="AG25" s="33"/>
      <c r="AH25" s="33"/>
      <c r="AI25" s="32">
        <v>27.168842000000001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2.1251579999999999</v>
      </c>
      <c r="F32" t="s">
        <v>20</v>
      </c>
      <c r="G32">
        <v>0</v>
      </c>
      <c r="H32">
        <v>2.5999999999999999E-3</v>
      </c>
      <c r="I32">
        <v>2.026983</v>
      </c>
      <c r="J32" t="s">
        <v>20</v>
      </c>
      <c r="K32">
        <v>0</v>
      </c>
      <c r="L32">
        <v>2.5999999999999999E-3</v>
      </c>
      <c r="M32">
        <v>1.870927</v>
      </c>
      <c r="N32" s="32" t="s">
        <v>20</v>
      </c>
      <c r="O32" s="32">
        <v>0</v>
      </c>
      <c r="P32" s="32">
        <v>2.5999999999999999E-3</v>
      </c>
      <c r="Q32" s="32">
        <v>1.7289000000000001</v>
      </c>
      <c r="S32" s="63"/>
      <c r="T32" t="s">
        <v>20</v>
      </c>
      <c r="U32">
        <v>0</v>
      </c>
      <c r="V32">
        <v>2.5999999999999999E-3</v>
      </c>
      <c r="W32">
        <v>2.0627589999999998</v>
      </c>
      <c r="X32" t="s">
        <v>20</v>
      </c>
      <c r="Y32">
        <v>0</v>
      </c>
      <c r="Z32">
        <v>2.5999999999999999E-3</v>
      </c>
      <c r="AA32">
        <v>1.8535489999999999</v>
      </c>
      <c r="AB32" t="s">
        <v>20</v>
      </c>
      <c r="AC32">
        <v>0</v>
      </c>
      <c r="AD32">
        <v>2.5999999999999999E-3</v>
      </c>
      <c r="AE32">
        <v>2.1123799999999999</v>
      </c>
      <c r="AF32" s="32" t="s">
        <v>20</v>
      </c>
      <c r="AG32" s="32">
        <v>0</v>
      </c>
      <c r="AH32" s="32">
        <v>2.5999999999999999E-3</v>
      </c>
      <c r="AI32" s="32">
        <v>1.6412389999999999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26.424848000000001</v>
      </c>
      <c r="F33" t="s">
        <v>21</v>
      </c>
      <c r="G33">
        <v>0</v>
      </c>
      <c r="H33">
        <v>1.964E-4</v>
      </c>
      <c r="I33">
        <v>26.936723000000001</v>
      </c>
      <c r="J33" t="s">
        <v>21</v>
      </c>
      <c r="K33">
        <v>0</v>
      </c>
      <c r="L33">
        <v>1.964E-4</v>
      </c>
      <c r="M33">
        <v>26.156963999999999</v>
      </c>
      <c r="N33" s="32" t="s">
        <v>21</v>
      </c>
      <c r="O33" s="32">
        <v>0</v>
      </c>
      <c r="P33" s="32">
        <v>1.964E-4</v>
      </c>
      <c r="Q33" s="32">
        <v>24.312501999999999</v>
      </c>
      <c r="S33" s="63"/>
      <c r="T33" t="s">
        <v>21</v>
      </c>
      <c r="U33">
        <v>0</v>
      </c>
      <c r="V33">
        <v>5.0279999999999997E-4</v>
      </c>
      <c r="W33">
        <v>23.283542000000001</v>
      </c>
      <c r="X33" t="s">
        <v>21</v>
      </c>
      <c r="Y33">
        <v>0</v>
      </c>
      <c r="Z33">
        <v>5.0279999999999997E-4</v>
      </c>
      <c r="AA33">
        <v>23.207768999999999</v>
      </c>
      <c r="AB33" t="s">
        <v>21</v>
      </c>
      <c r="AC33">
        <v>0</v>
      </c>
      <c r="AD33">
        <v>5.0279999999999997E-4</v>
      </c>
      <c r="AE33">
        <v>23.013444</v>
      </c>
      <c r="AF33" s="32" t="s">
        <v>21</v>
      </c>
      <c r="AG33" s="32">
        <v>0</v>
      </c>
      <c r="AH33" s="32">
        <v>5.0279999999999997E-4</v>
      </c>
      <c r="AI33" s="32">
        <v>21.739352</v>
      </c>
    </row>
    <row r="34" spans="1:35" x14ac:dyDescent="0.25">
      <c r="A34" s="63"/>
      <c r="B34" t="s">
        <v>22</v>
      </c>
      <c r="C34">
        <v>0</v>
      </c>
      <c r="D34">
        <v>3.3739999999999999E-5</v>
      </c>
      <c r="E34">
        <v>348.46726100000001</v>
      </c>
      <c r="F34" t="s">
        <v>22</v>
      </c>
      <c r="G34">
        <v>0</v>
      </c>
      <c r="H34">
        <v>3.4879999999999998E-5</v>
      </c>
      <c r="I34">
        <v>347.14758499999999</v>
      </c>
      <c r="J34" t="s">
        <v>22</v>
      </c>
      <c r="K34" s="17">
        <v>0</v>
      </c>
      <c r="L34" s="18">
        <v>3.6059999999999997E-5</v>
      </c>
      <c r="M34">
        <v>348.29994599999998</v>
      </c>
      <c r="N34" s="32" t="s">
        <v>22</v>
      </c>
      <c r="O34" s="32">
        <v>0</v>
      </c>
      <c r="P34" s="32">
        <v>3.7249999999999997E-5</v>
      </c>
      <c r="Q34" s="32">
        <v>319.54459300000002</v>
      </c>
      <c r="S34" s="63"/>
      <c r="T34" t="s">
        <v>22</v>
      </c>
      <c r="U34">
        <v>0</v>
      </c>
      <c r="V34">
        <v>1.6239999999999999E-4</v>
      </c>
      <c r="W34">
        <v>300.85603400000002</v>
      </c>
      <c r="X34" t="s">
        <v>22</v>
      </c>
      <c r="Y34">
        <v>0</v>
      </c>
      <c r="Z34">
        <v>1.663E-4</v>
      </c>
      <c r="AA34">
        <v>302.61349000000001</v>
      </c>
      <c r="AB34" t="s">
        <v>22</v>
      </c>
      <c r="AC34">
        <v>0</v>
      </c>
      <c r="AD34">
        <v>1.7039999999999999E-4</v>
      </c>
      <c r="AE34">
        <v>297.01267899999999</v>
      </c>
      <c r="AF34" s="32" t="s">
        <v>22</v>
      </c>
      <c r="AG34" s="32">
        <v>0</v>
      </c>
      <c r="AH34" s="32">
        <v>1.7459999999999999E-4</v>
      </c>
      <c r="AI34" s="32">
        <v>262.61251800000002</v>
      </c>
    </row>
    <row r="35" spans="1:35" x14ac:dyDescent="0.25">
      <c r="C35" t="s">
        <v>138</v>
      </c>
      <c r="N35" s="4"/>
      <c r="O35" s="4"/>
      <c r="P35" s="4"/>
      <c r="Q35" s="4"/>
      <c r="AF35" s="32"/>
      <c r="AG35" s="32"/>
      <c r="AH35" s="32"/>
      <c r="AI35" s="32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28.307404999999999</v>
      </c>
      <c r="F46" s="5">
        <v>0</v>
      </c>
      <c r="G46" s="5"/>
      <c r="H46" s="5"/>
      <c r="I46">
        <v>24.487828</v>
      </c>
      <c r="J46" s="5">
        <v>0</v>
      </c>
      <c r="K46" s="5"/>
      <c r="L46" s="5"/>
      <c r="M46">
        <v>21.954350999999999</v>
      </c>
      <c r="N46" s="33">
        <v>0</v>
      </c>
      <c r="O46" s="33"/>
      <c r="P46" s="33"/>
      <c r="Q46" s="32">
        <v>25.402525000000001</v>
      </c>
      <c r="S46" s="65"/>
      <c r="T46" s="20">
        <v>2.3E-6</v>
      </c>
      <c r="U46" s="5"/>
      <c r="V46" s="5"/>
      <c r="W46">
        <v>25.738332</v>
      </c>
      <c r="X46" s="19">
        <v>2.3E-6</v>
      </c>
      <c r="Y46" s="5"/>
      <c r="Z46" s="5"/>
      <c r="AA46">
        <v>24.229400999999999</v>
      </c>
      <c r="AB46" s="19">
        <v>2.5000000000000002E-6</v>
      </c>
      <c r="AC46" s="5"/>
      <c r="AD46" s="5"/>
      <c r="AE46">
        <v>24.232320999999999</v>
      </c>
      <c r="AF46" s="35">
        <v>1.9E-6</v>
      </c>
      <c r="AG46" s="33"/>
      <c r="AH46" s="33"/>
      <c r="AI46" s="32">
        <v>26.982130999999999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2.0236290000000001</v>
      </c>
      <c r="F52" t="s">
        <v>20</v>
      </c>
      <c r="G52">
        <v>0</v>
      </c>
      <c r="H52">
        <v>2.5999999999999999E-3</v>
      </c>
      <c r="I52">
        <v>1.7117290000000001</v>
      </c>
      <c r="J52" t="s">
        <v>20</v>
      </c>
      <c r="K52">
        <v>0</v>
      </c>
      <c r="L52">
        <v>2.5999999999999999E-3</v>
      </c>
      <c r="M52">
        <v>1.708259</v>
      </c>
      <c r="N52" s="32" t="s">
        <v>20</v>
      </c>
      <c r="O52" s="32">
        <v>0</v>
      </c>
      <c r="P52" s="32">
        <v>2.5999999999999999E-3</v>
      </c>
      <c r="Q52" s="32">
        <v>1.617219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18.082705000000001</v>
      </c>
      <c r="F53" t="s">
        <v>21</v>
      </c>
      <c r="G53">
        <v>0</v>
      </c>
      <c r="H53">
        <v>1.2999999999999999E-3</v>
      </c>
      <c r="I53">
        <v>18.295328000000001</v>
      </c>
      <c r="J53" t="s">
        <v>21</v>
      </c>
      <c r="K53">
        <v>0</v>
      </c>
      <c r="L53">
        <v>1.2999999999999999E-3</v>
      </c>
      <c r="M53">
        <v>17.427527999999999</v>
      </c>
      <c r="N53" s="32" t="s">
        <v>21</v>
      </c>
      <c r="O53" s="32">
        <v>0</v>
      </c>
      <c r="P53" s="32">
        <v>1.2999999999999999E-3</v>
      </c>
      <c r="Q53" s="32">
        <v>15.745905</v>
      </c>
    </row>
    <row r="54" spans="1:17" x14ac:dyDescent="0.25">
      <c r="A54" s="63"/>
      <c r="B54" t="s">
        <v>22</v>
      </c>
      <c r="C54">
        <v>0</v>
      </c>
      <c r="D54">
        <v>7.4850000000000003E-4</v>
      </c>
      <c r="E54">
        <v>210.075615</v>
      </c>
      <c r="F54" t="s">
        <v>22</v>
      </c>
      <c r="G54">
        <v>0</v>
      </c>
      <c r="H54">
        <v>7.6130000000000002E-4</v>
      </c>
      <c r="I54">
        <v>210.64606800000001</v>
      </c>
      <c r="J54" t="s">
        <v>22</v>
      </c>
      <c r="K54">
        <v>0</v>
      </c>
      <c r="L54">
        <v>7.7450000000000001E-4</v>
      </c>
      <c r="M54">
        <v>200.93763300000001</v>
      </c>
      <c r="N54" s="32" t="s">
        <v>22</v>
      </c>
      <c r="O54" s="32">
        <v>0</v>
      </c>
      <c r="P54" s="32">
        <v>7.8819999999999997E-4</v>
      </c>
      <c r="Q54" s="32">
        <v>182.410223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1.317E-4</v>
      </c>
      <c r="C66" s="5"/>
      <c r="D66" s="5"/>
      <c r="E66">
        <v>23.664812000000001</v>
      </c>
      <c r="F66" s="19"/>
      <c r="G66" s="19">
        <v>1.2579999999999999E-4</v>
      </c>
      <c r="H66" s="5"/>
      <c r="I66">
        <v>24.597128000000001</v>
      </c>
      <c r="J66" s="19">
        <v>1.3750000000000001E-4</v>
      </c>
      <c r="K66" s="5"/>
      <c r="L66" s="5"/>
      <c r="M66">
        <v>23.277419999999999</v>
      </c>
      <c r="N66" s="35">
        <v>1.372E-4</v>
      </c>
      <c r="O66" s="33"/>
      <c r="P66" s="33"/>
      <c r="Q66" s="32">
        <v>29.624261000000001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2.5349999999999999E-3</v>
      </c>
      <c r="H73">
        <f t="shared" ref="H73:H75" si="2">E11+I11</f>
        <v>3.9788730000000001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50.346468000000002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2.47E-3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1.5830999999999998E-5</v>
      </c>
      <c r="H74">
        <f t="shared" si="2"/>
        <v>60.909265000000005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1.5872E-5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1.9287499999999996E-7</v>
      </c>
      <c r="H75">
        <f t="shared" si="2"/>
        <v>853.26146700000004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1.9355000000000001E-7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2.3399999999999996E-3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2.2099999999999997E-3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1.5954E-5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1.6036E-5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1.949E-7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1.9624999999999997E-7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2.4765E-3</v>
      </c>
      <c r="H86">
        <f t="shared" ref="H86:H88" si="20">M11+I11+E11</f>
        <v>5.9405979999999996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77.275512999999989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2.366E-3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1.5867900000000001E-5</v>
      </c>
      <c r="H87">
        <f t="shared" si="20"/>
        <v>91.706328999999997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1.5937600000000001E-5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1.9355200000000001E-7</v>
      </c>
      <c r="H88">
        <f t="shared" si="20"/>
        <v>1283.4089300000001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1.9490800000000001E-7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2.1839999999999997E-3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2.0540000000000003E-3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1.6052399999999999E-5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1.6134399999999999E-5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1.9763200000000001E-7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2.0037200000000002E-7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2.4240124999999994E-3</v>
      </c>
      <c r="H99">
        <f t="shared" ref="H99:H101" si="38">Q11+M11+I11+E11</f>
        <v>7.5743000000000009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109.255055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2.2840999999999998E-3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1.59010075E-5</v>
      </c>
      <c r="H100">
        <f t="shared" si="38"/>
        <v>118.843574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1.5989259999999997E-5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1.9423096249999996E-7</v>
      </c>
      <c r="H101">
        <f t="shared" si="38"/>
        <v>1674.8646800000001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1.9627369999999997E-7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2.1007999999999995E-3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2.0267000000000002E-3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1.6104880000000001E-5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1.6151620000000001E-5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2.0039359999999999E-7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2.0455790000000001E-7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4.2122780000000004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49.345649000000002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57.850283000000005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4.6797499999999995E-6</v>
      </c>
      <c r="H114">
        <f t="shared" si="56"/>
        <v>795.37732000000005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4.6895000000000006E-6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4.7090000000000001E-6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4.7284999999999997E-6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6.1945379999999997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73.02985000000001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87.307137000000012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4.6895150000000008E-6</v>
      </c>
      <c r="H127">
        <f t="shared" si="74"/>
        <v>1193.845433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4.7090600000000001E-6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4.74824E-6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4.7875400000000006E-6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7.8288950000000002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100.19869200000001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113.35320300000001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4.6992949999999997E-6</v>
      </c>
      <c r="H140">
        <f t="shared" si="92"/>
        <v>1565.1976099999999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4.7286799999999996E-6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4.7877199999999996E-6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4.8471200000000003E-6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4.1521410000000003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52.795232999999996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53.361570999999998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3.3797000000000002E-5</v>
      </c>
      <c r="H153">
        <f t="shared" si="110"/>
        <v>695.61484599999994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3.3853999999999998E-5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3.3968000000000004E-5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3.4081999999999997E-5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6.0230680000000003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74.749583999999999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79.518535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3.3854100000000005E-5</v>
      </c>
      <c r="H166">
        <f t="shared" si="128"/>
        <v>1043.914792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3.3968399999999998E-5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3.4197599999999999E-5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3.4427600000000002E-5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7.7519680000000006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100.15210900000001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103.83103699999999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3.3911296249999996E-5</v>
      </c>
      <c r="H179">
        <f t="shared" si="146"/>
        <v>1363.4593849999999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3.4083169999999997E-5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3.4428559999999995E-5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3.477599E-5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3.9163079999999999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2.3E-6</v>
      </c>
      <c r="M190">
        <f>AA46+W46</f>
        <v>49.967732999999996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2.3E-6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46.491310999999996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1.62595E-4</v>
      </c>
      <c r="H192">
        <f t="shared" si="164"/>
        <v>603.46952400000009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1.6279000000000001E-4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2.3E-6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2.3E-6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1.6318000000000002E-4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1.6356999999999998E-4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6.0286879999999998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2.3004999999999998E-6</v>
      </c>
      <c r="M203">
        <f>AE46+AA46+W46</f>
        <v>74.200053999999994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2.3020000000000002E-6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69.504755000000003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1.6279049999999999E-4</v>
      </c>
      <c r="H205">
        <f t="shared" si="182"/>
        <v>900.48220300000003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1.6318200000000002E-4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2.3079999999999998E-6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2.3180000000000001E-6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1.6396799999999999E-4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1.6475800000000001E-4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7.6699269999999995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2.3013749999999996E-6</v>
      </c>
      <c r="M216">
        <f>AI46+AE46+AA46+W46</f>
        <v>101.18218499999999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2.305E-6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91.244107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1.6298648749999998E-4</v>
      </c>
      <c r="H218">
        <f t="shared" si="199"/>
        <v>1163.0947209999999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1.6357589999999999E-4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2.3159999999999999E-6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2.3269999999999999E-6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1.6476319999999999E-4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1.659613E-4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3.7353580000000002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1.3140499999999999E-4</v>
      </c>
      <c r="M229">
        <f>I66+E66</f>
        <v>48.261940000000003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1.3111000000000001E-4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36.378033000000002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7.4914000000000003E-4</v>
      </c>
      <c r="H231">
        <f t="shared" si="217"/>
        <v>420.72168299999998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7.4978000000000002E-4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1.3052000000000002E-4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1.2993E-4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7.5106000000000001E-4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7.5234E-4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5.4436169999999997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1.3115400000000003E-4</v>
      </c>
      <c r="M242">
        <f>M66+I66+E66</f>
        <v>71.539360000000002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1.3069600000000002E-4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53.805560999999997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7.4978100000000015E-4</v>
      </c>
      <c r="H244">
        <f t="shared" si="235"/>
        <v>621.65931599999999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7.5106400000000007E-4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1.30044E-4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1.29744E-4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7.5363600000000002E-4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7.5621600000000009E-4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7.0608360000000001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1.309433E-4</v>
      </c>
      <c r="M255">
        <f>Q66+M66+I66+E66</f>
        <v>101.16362099999999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1.3042840000000001E-4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69.551466000000005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7.504230124999999E-4</v>
      </c>
      <c r="H257">
        <f t="shared" si="253"/>
        <v>804.06953899999996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7.523521E-4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1.3003519999999998E-4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1.3034280000000001E-4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7.562287999999999E-4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7.6013069999999994E-4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I263"/>
  <sheetViews>
    <sheetView tabSelected="1" topLeftCell="A16" zoomScale="55" zoomScaleNormal="55" workbookViewId="0">
      <selection activeCell="G53" sqref="G5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2" t="s">
        <v>11</v>
      </c>
      <c r="O8" s="72"/>
      <c r="P8" s="72"/>
      <c r="Q8" s="72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2" t="s">
        <v>129</v>
      </c>
      <c r="O9" s="72"/>
      <c r="P9" s="72"/>
      <c r="Q9" s="72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4"/>
      <c r="O10" s="4" t="s">
        <v>17</v>
      </c>
      <c r="P10" s="4" t="s">
        <v>18</v>
      </c>
      <c r="Q10" s="4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2.0716109999999999</v>
      </c>
      <c r="F11" t="s">
        <v>20</v>
      </c>
      <c r="G11">
        <v>0</v>
      </c>
      <c r="H11">
        <v>2.5999999999999999E-3</v>
      </c>
      <c r="I11">
        <v>2.0394929999999998</v>
      </c>
      <c r="J11" t="s">
        <v>20</v>
      </c>
      <c r="K11">
        <v>0</v>
      </c>
      <c r="L11">
        <v>2.5999999999999999E-3</v>
      </c>
      <c r="M11">
        <v>2.0857000000000001</v>
      </c>
      <c r="N11" s="4" t="s">
        <v>20</v>
      </c>
      <c r="O11">
        <v>0</v>
      </c>
      <c r="P11">
        <v>2.5999999999999999E-3</v>
      </c>
      <c r="Q11" s="4">
        <v>1.901106</v>
      </c>
      <c r="S11" s="63"/>
      <c r="T11" t="s">
        <v>20</v>
      </c>
      <c r="U11">
        <v>0</v>
      </c>
      <c r="V11">
        <v>2.5999999999999999E-3</v>
      </c>
      <c r="W11">
        <v>4.2615540000000003</v>
      </c>
      <c r="X11" t="s">
        <v>20</v>
      </c>
      <c r="Y11">
        <v>0</v>
      </c>
      <c r="Z11">
        <v>2.5999999999999999E-3</v>
      </c>
      <c r="AA11">
        <v>2.138693</v>
      </c>
      <c r="AB11" t="s">
        <v>20</v>
      </c>
      <c r="AC11">
        <v>0</v>
      </c>
      <c r="AD11">
        <v>2.5999999999999999E-3</v>
      </c>
      <c r="AE11">
        <v>2.1362930000000002</v>
      </c>
      <c r="AF11" s="32" t="s">
        <v>20</v>
      </c>
      <c r="AG11" s="32">
        <v>0</v>
      </c>
      <c r="AH11" s="32">
        <v>2.5999999999999999E-3</v>
      </c>
      <c r="AI11" s="32">
        <v>1.8693709999999999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35.134585000000001</v>
      </c>
      <c r="F12" t="s">
        <v>21</v>
      </c>
      <c r="G12">
        <v>0</v>
      </c>
      <c r="H12">
        <v>1.6589999999999999E-5</v>
      </c>
      <c r="I12">
        <v>34.952933000000002</v>
      </c>
      <c r="J12" t="s">
        <v>21</v>
      </c>
      <c r="K12">
        <v>0</v>
      </c>
      <c r="L12">
        <v>1.579E-5</v>
      </c>
      <c r="M12">
        <v>34.693936999999998</v>
      </c>
      <c r="N12" s="4" t="s">
        <v>21</v>
      </c>
      <c r="O12">
        <v>0</v>
      </c>
      <c r="P12">
        <v>1.579E-5</v>
      </c>
      <c r="Q12" s="4">
        <v>31.952797</v>
      </c>
      <c r="S12" s="63"/>
      <c r="T12" t="s">
        <v>21</v>
      </c>
      <c r="U12">
        <v>0</v>
      </c>
      <c r="V12">
        <v>6.4850000000000004E-5</v>
      </c>
      <c r="W12">
        <v>33.405994999999997</v>
      </c>
      <c r="X12" t="s">
        <v>21</v>
      </c>
      <c r="Y12">
        <v>0</v>
      </c>
      <c r="Z12">
        <v>6.4850000000000004E-5</v>
      </c>
      <c r="AA12">
        <v>32.801158999999998</v>
      </c>
      <c r="AB12" t="s">
        <v>21</v>
      </c>
      <c r="AC12">
        <v>0</v>
      </c>
      <c r="AD12">
        <v>6.4850000000000004E-5</v>
      </c>
      <c r="AE12">
        <v>32.746876</v>
      </c>
      <c r="AF12" s="32" t="s">
        <v>21</v>
      </c>
      <c r="AG12" s="32">
        <v>0</v>
      </c>
      <c r="AH12" s="32">
        <v>6.4850000000000004E-5</v>
      </c>
      <c r="AI12" s="32">
        <v>28.729051999999999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505.52109200000001</v>
      </c>
      <c r="F13" t="s">
        <v>22</v>
      </c>
      <c r="G13">
        <v>0</v>
      </c>
      <c r="H13">
        <v>2.054E-7</v>
      </c>
      <c r="I13">
        <v>503.15769699999998</v>
      </c>
      <c r="J13" t="s">
        <v>22</v>
      </c>
      <c r="K13">
        <v>0</v>
      </c>
      <c r="L13">
        <v>2.1939999999999999E-7</v>
      </c>
      <c r="M13">
        <v>508.29174699999999</v>
      </c>
      <c r="N13" s="4" t="s">
        <v>22</v>
      </c>
      <c r="O13">
        <v>0</v>
      </c>
      <c r="P13">
        <v>2.339E-7</v>
      </c>
      <c r="Q13" s="4">
        <v>452.68177100000003</v>
      </c>
      <c r="S13" s="63"/>
      <c r="T13" t="s">
        <v>22</v>
      </c>
      <c r="U13">
        <v>0</v>
      </c>
      <c r="V13">
        <v>4.6210000000000003E-6</v>
      </c>
      <c r="W13">
        <v>471.94992300000001</v>
      </c>
      <c r="X13" t="s">
        <v>22</v>
      </c>
      <c r="Y13">
        <v>0</v>
      </c>
      <c r="Z13">
        <v>4.8110000000000002E-6</v>
      </c>
      <c r="AA13">
        <v>468.74857400000002</v>
      </c>
      <c r="AB13" t="s">
        <v>22</v>
      </c>
      <c r="AC13">
        <v>0</v>
      </c>
      <c r="AD13">
        <v>5.0080000000000002E-6</v>
      </c>
      <c r="AE13">
        <v>472.71087599999998</v>
      </c>
      <c r="AF13" s="32" t="s">
        <v>22</v>
      </c>
      <c r="AG13" s="32">
        <v>0</v>
      </c>
      <c r="AH13" s="32">
        <v>5.2089999999999996E-6</v>
      </c>
      <c r="AI13" s="32">
        <v>428.08135299999998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31.293773999999999</v>
      </c>
      <c r="F25">
        <v>0</v>
      </c>
      <c r="G25" s="5"/>
      <c r="H25" s="5"/>
      <c r="I25">
        <v>26.077048999999999</v>
      </c>
      <c r="J25">
        <v>0</v>
      </c>
      <c r="K25" s="5"/>
      <c r="L25" s="5"/>
      <c r="M25">
        <v>26.517458999999999</v>
      </c>
      <c r="N25" s="33">
        <v>0</v>
      </c>
      <c r="O25" s="33"/>
      <c r="P25" s="33"/>
      <c r="Q25" s="32">
        <v>26.951889999999999</v>
      </c>
      <c r="S25" s="65"/>
      <c r="T25" s="5">
        <v>0</v>
      </c>
      <c r="U25" s="5"/>
      <c r="V25" s="5"/>
      <c r="W25">
        <v>24.777802999999999</v>
      </c>
      <c r="X25" s="5">
        <v>0</v>
      </c>
      <c r="Z25" s="5"/>
      <c r="AA25">
        <v>27.563051999999999</v>
      </c>
      <c r="AB25" s="5">
        <v>0</v>
      </c>
      <c r="AC25" s="5"/>
      <c r="AD25" s="5"/>
      <c r="AE25">
        <v>30.585547999999999</v>
      </c>
      <c r="AF25" s="33">
        <v>0</v>
      </c>
      <c r="AG25" s="33"/>
      <c r="AH25" s="33"/>
      <c r="AI25" s="32">
        <v>31.434633000000002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2" t="s">
        <v>11</v>
      </c>
      <c r="AG29" s="72"/>
      <c r="AH29" s="72"/>
      <c r="AI29" s="72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2" t="s">
        <v>129</v>
      </c>
      <c r="AG30" s="72"/>
      <c r="AH30" s="72"/>
      <c r="AI30" s="72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4"/>
      <c r="AG31" s="4" t="s">
        <v>17</v>
      </c>
      <c r="AH31" s="4" t="s">
        <v>18</v>
      </c>
      <c r="AI31" s="4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2.0176400000000001</v>
      </c>
      <c r="F32" t="s">
        <v>20</v>
      </c>
      <c r="G32">
        <v>0</v>
      </c>
      <c r="H32">
        <v>2.5999999999999999E-3</v>
      </c>
      <c r="I32">
        <v>2.0935570000000001</v>
      </c>
      <c r="J32" t="s">
        <v>20</v>
      </c>
      <c r="K32">
        <v>0</v>
      </c>
      <c r="L32">
        <v>2.5999999999999999E-3</v>
      </c>
      <c r="M32">
        <v>2.1592220000000002</v>
      </c>
      <c r="N32" s="32" t="s">
        <v>20</v>
      </c>
      <c r="O32" s="32">
        <v>0</v>
      </c>
      <c r="P32" s="32">
        <v>2.5999999999999999E-3</v>
      </c>
      <c r="Q32" s="32">
        <v>1.77132</v>
      </c>
      <c r="S32" s="63"/>
      <c r="T32" t="s">
        <v>20</v>
      </c>
      <c r="U32">
        <v>0</v>
      </c>
      <c r="V32">
        <v>6.4799999999999996E-2</v>
      </c>
      <c r="W32">
        <v>2.0804360000000002</v>
      </c>
      <c r="X32" t="s">
        <v>20</v>
      </c>
      <c r="Y32">
        <v>0</v>
      </c>
      <c r="Z32">
        <v>2.5999999999999999E-3</v>
      </c>
      <c r="AA32">
        <v>2.0428039999999998</v>
      </c>
      <c r="AB32" t="s">
        <v>20</v>
      </c>
      <c r="AC32">
        <v>0</v>
      </c>
      <c r="AD32">
        <v>2.2599999999999999E-3</v>
      </c>
      <c r="AE32">
        <v>2.2815599999999998</v>
      </c>
      <c r="AF32" s="4" t="s">
        <v>20</v>
      </c>
      <c r="AG32" s="4">
        <v>0</v>
      </c>
      <c r="AH32" s="4">
        <v>2.5999999999999999E-3</v>
      </c>
      <c r="AI32" s="4">
        <v>1.816152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30.537998999999999</v>
      </c>
      <c r="F33" t="s">
        <v>21</v>
      </c>
      <c r="G33">
        <v>0</v>
      </c>
      <c r="H33">
        <v>1.964E-4</v>
      </c>
      <c r="I33">
        <v>29.744803000000001</v>
      </c>
      <c r="J33" t="s">
        <v>21</v>
      </c>
      <c r="K33">
        <v>0</v>
      </c>
      <c r="L33">
        <v>1.964E-4</v>
      </c>
      <c r="M33">
        <v>30.051051000000001</v>
      </c>
      <c r="N33" s="32" t="s">
        <v>21</v>
      </c>
      <c r="O33" s="32">
        <v>0</v>
      </c>
      <c r="P33" s="32">
        <v>1.964E-4</v>
      </c>
      <c r="Q33" s="32">
        <v>26.748708000000001</v>
      </c>
      <c r="S33" s="63"/>
      <c r="T33" t="s">
        <v>21</v>
      </c>
      <c r="U33">
        <v>0</v>
      </c>
      <c r="V33">
        <v>5.0279999999999997E-4</v>
      </c>
      <c r="W33">
        <v>26.034378</v>
      </c>
      <c r="X33" t="s">
        <v>21</v>
      </c>
      <c r="Y33">
        <v>0</v>
      </c>
      <c r="Z33">
        <v>5.0279999999999997E-4</v>
      </c>
      <c r="AA33">
        <v>25.99363</v>
      </c>
      <c r="AB33" t="s">
        <v>21</v>
      </c>
      <c r="AC33">
        <v>0</v>
      </c>
      <c r="AD33">
        <v>5.0279999999999997E-4</v>
      </c>
      <c r="AE33">
        <v>26.174531999999999</v>
      </c>
      <c r="AF33" s="4" t="s">
        <v>21</v>
      </c>
      <c r="AG33" s="4">
        <v>0</v>
      </c>
      <c r="AH33" s="4">
        <v>5.0279999999999997E-4</v>
      </c>
      <c r="AI33" s="4">
        <v>22.286557999999999</v>
      </c>
    </row>
    <row r="34" spans="1:35" x14ac:dyDescent="0.25">
      <c r="A34" s="63"/>
      <c r="B34" t="s">
        <v>22</v>
      </c>
      <c r="C34">
        <v>0</v>
      </c>
      <c r="D34">
        <v>3.366E-5</v>
      </c>
      <c r="E34">
        <v>417.68501500000002</v>
      </c>
      <c r="F34" t="s">
        <v>22</v>
      </c>
      <c r="G34">
        <v>0</v>
      </c>
      <c r="H34">
        <v>3.4740000000000003E-5</v>
      </c>
      <c r="I34">
        <v>416.99057399999998</v>
      </c>
      <c r="J34" t="s">
        <v>22</v>
      </c>
      <c r="K34" s="17">
        <v>0</v>
      </c>
      <c r="L34" s="18">
        <v>3.5859999999999999E-5</v>
      </c>
      <c r="M34">
        <v>414.54424999999998</v>
      </c>
      <c r="N34" s="32" t="s">
        <v>22</v>
      </c>
      <c r="O34" s="32">
        <v>0</v>
      </c>
      <c r="P34" s="32">
        <v>3.6999999999999998E-5</v>
      </c>
      <c r="Q34" s="32">
        <v>375.46798200000001</v>
      </c>
      <c r="S34" s="63"/>
      <c r="T34" t="s">
        <v>22</v>
      </c>
      <c r="U34">
        <v>0</v>
      </c>
      <c r="V34">
        <v>1.6220000000000001E-4</v>
      </c>
      <c r="W34">
        <v>344.33812699999999</v>
      </c>
      <c r="X34" t="s">
        <v>22</v>
      </c>
      <c r="Y34">
        <v>0</v>
      </c>
      <c r="Z34">
        <v>1.661E-4</v>
      </c>
      <c r="AA34">
        <v>342.27897200000001</v>
      </c>
      <c r="AB34" t="s">
        <v>22</v>
      </c>
      <c r="AC34">
        <v>0</v>
      </c>
      <c r="AD34">
        <v>1.7009999999999999E-4</v>
      </c>
      <c r="AE34">
        <v>345.73786799999999</v>
      </c>
      <c r="AF34" s="4" t="s">
        <v>22</v>
      </c>
      <c r="AG34" s="4">
        <v>0</v>
      </c>
      <c r="AH34" s="4">
        <v>1.7420000000000001E-4</v>
      </c>
      <c r="AI34" s="4">
        <v>307.380516</v>
      </c>
    </row>
    <row r="35" spans="1:35" x14ac:dyDescent="0.25">
      <c r="C35" t="s">
        <v>138</v>
      </c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26.302291</v>
      </c>
      <c r="F46" s="5">
        <v>0</v>
      </c>
      <c r="G46" s="5"/>
      <c r="H46" s="5"/>
      <c r="I46">
        <v>27.455679</v>
      </c>
      <c r="J46" s="5">
        <v>0</v>
      </c>
      <c r="K46" s="5"/>
      <c r="L46" s="5"/>
      <c r="M46">
        <v>26.813264</v>
      </c>
      <c r="N46" s="33">
        <v>0</v>
      </c>
      <c r="O46" s="33"/>
      <c r="P46" s="33"/>
      <c r="Q46" s="32">
        <v>25.941274</v>
      </c>
      <c r="S46" s="65"/>
      <c r="T46" s="19">
        <v>1.5E-6</v>
      </c>
      <c r="U46" s="5"/>
      <c r="V46" s="5"/>
      <c r="W46">
        <v>25.579975999999998</v>
      </c>
      <c r="X46" s="19">
        <v>1.1000000000000001E-6</v>
      </c>
      <c r="Y46" s="5"/>
      <c r="Z46" s="5"/>
      <c r="AA46">
        <v>26.612663000000001</v>
      </c>
      <c r="AB46" s="19">
        <v>1.9E-6</v>
      </c>
      <c r="AC46" s="5"/>
      <c r="AD46" s="5"/>
      <c r="AE46">
        <v>30.266679</v>
      </c>
      <c r="AF46" s="35">
        <v>1.7E-6</v>
      </c>
      <c r="AG46" s="33"/>
      <c r="AH46" s="33"/>
      <c r="AI46" s="32">
        <v>29.169991</v>
      </c>
    </row>
    <row r="47" spans="1:35" x14ac:dyDescent="0.25">
      <c r="N47" s="4"/>
      <c r="O47" s="4"/>
      <c r="P47" s="4"/>
      <c r="Q47" s="4"/>
      <c r="AF47" s="32"/>
      <c r="AG47" s="32"/>
      <c r="AH47" s="32"/>
      <c r="AI47" s="32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2.0660609999999999</v>
      </c>
      <c r="F52" t="s">
        <v>20</v>
      </c>
      <c r="G52">
        <v>0</v>
      </c>
      <c r="H52">
        <v>2.5999999999999999E-3</v>
      </c>
      <c r="I52">
        <v>2.0743260000000001</v>
      </c>
      <c r="J52" t="s">
        <v>20</v>
      </c>
      <c r="K52">
        <v>0</v>
      </c>
      <c r="L52">
        <v>2.5999999999999999E-3</v>
      </c>
      <c r="M52">
        <v>2.0876009999999998</v>
      </c>
      <c r="N52" s="32" t="s">
        <v>20</v>
      </c>
      <c r="O52" s="32">
        <v>0</v>
      </c>
      <c r="P52" s="32">
        <v>2.5999999999999999E-3</v>
      </c>
      <c r="Q52" s="32">
        <v>1.7215530000000001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19.835491000000001</v>
      </c>
      <c r="F53" t="s">
        <v>21</v>
      </c>
      <c r="G53">
        <v>0</v>
      </c>
      <c r="H53">
        <v>1.2999999999999999E-3</v>
      </c>
      <c r="I53">
        <v>19.710815</v>
      </c>
      <c r="J53" t="s">
        <v>21</v>
      </c>
      <c r="K53">
        <v>0</v>
      </c>
      <c r="L53">
        <v>1.2999999999999999E-3</v>
      </c>
      <c r="M53">
        <v>19.593767</v>
      </c>
      <c r="N53" s="32" t="s">
        <v>21</v>
      </c>
      <c r="O53" s="32">
        <v>0</v>
      </c>
      <c r="P53" s="32">
        <v>1.2999999999999999E-3</v>
      </c>
      <c r="Q53" s="32">
        <v>18.000969999999999</v>
      </c>
    </row>
    <row r="54" spans="1:17" x14ac:dyDescent="0.25">
      <c r="A54" s="63"/>
      <c r="B54" t="s">
        <v>22</v>
      </c>
      <c r="C54">
        <v>0</v>
      </c>
      <c r="D54">
        <v>7.4810000000000002E-4</v>
      </c>
      <c r="E54">
        <v>238.90516099999999</v>
      </c>
      <c r="F54" t="s">
        <v>22</v>
      </c>
      <c r="G54">
        <v>0</v>
      </c>
      <c r="H54">
        <v>7.6090000000000001E-4</v>
      </c>
      <c r="I54">
        <v>238.33469600000001</v>
      </c>
      <c r="J54" t="s">
        <v>22</v>
      </c>
      <c r="K54">
        <v>0</v>
      </c>
      <c r="L54">
        <v>7.7399999999999995E-4</v>
      </c>
      <c r="M54">
        <v>238.75834800000001</v>
      </c>
      <c r="N54" s="32" t="s">
        <v>22</v>
      </c>
      <c r="O54" s="32">
        <v>0</v>
      </c>
      <c r="P54" s="32">
        <v>7.8720000000000005E-4</v>
      </c>
      <c r="Q54" s="32">
        <v>216.15324200000001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1.2899999999999999E-4</v>
      </c>
      <c r="C66" s="5"/>
      <c r="D66" s="5"/>
      <c r="E66">
        <v>26.421873000000001</v>
      </c>
      <c r="F66" s="19"/>
      <c r="G66" s="19">
        <v>1.248E-4</v>
      </c>
      <c r="H66" s="5"/>
      <c r="I66">
        <v>25.751335999999998</v>
      </c>
      <c r="J66" s="19">
        <v>1.2879999999999999E-4</v>
      </c>
      <c r="K66" s="5"/>
      <c r="L66" s="5"/>
      <c r="M66">
        <v>25.993179000000001</v>
      </c>
      <c r="N66" s="33">
        <v>1.3019999999999999E-4</v>
      </c>
      <c r="O66" s="33"/>
      <c r="P66" s="33"/>
      <c r="Q66" s="32">
        <v>28.995049000000002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4.1111039999999992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57.370823000000001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1.5829999999999999E-5</v>
      </c>
      <c r="H74">
        <f t="shared" si="2"/>
        <v>70.087518000000003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1.5869999999999999E-5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1.9285999999999997E-7</v>
      </c>
      <c r="H75">
        <f t="shared" si="2"/>
        <v>1008.6787890000001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1.9352E-7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1.5950000000000001E-5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1.6029999999999997E-5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1.9483999999999999E-7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1.9615999999999998E-7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6.1968039999999993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83.888282000000004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1.5866E-5</v>
      </c>
      <c r="H87">
        <f t="shared" si="20"/>
        <v>104.78145500000001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1.5934E-5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1.93522E-7</v>
      </c>
      <c r="H88">
        <f t="shared" si="20"/>
        <v>1516.970536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1.94848E-7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1.6045999999999998E-5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1.6126000000000001E-5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1.97512E-7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2.00192E-7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8.0979099999999988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110.840172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1.5898299999999997E-5</v>
      </c>
      <c r="H100">
        <f t="shared" si="38"/>
        <v>136.734252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1.5984399999999999E-5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1.9418596249999996E-7</v>
      </c>
      <c r="H101">
        <f t="shared" si="38"/>
        <v>1969.6523069999998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1.9618369999999998E-7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1.6097199999999999E-5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1.6142800000000001E-5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2.002136E-7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2.0428789999999999E-7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6.4002470000000002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52.340854999999998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66.207154000000003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4.6305E-6</v>
      </c>
      <c r="H114">
        <f t="shared" si="56"/>
        <v>940.69849700000009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4.6400000000000005E-6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4.6590000000000006E-6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4.6779999999999999E-6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8.5365400000000005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82.926402999999993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98.954029999999989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4.6400175000000008E-6</v>
      </c>
      <c r="H127">
        <f t="shared" si="74"/>
        <v>1413.409373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4.6590700000000004E-6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4.6972800000000002E-6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4.7356300000000004E-6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10.405911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114.36103600000001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127.68308199999998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4.6495521249999994E-6</v>
      </c>
      <c r="H140">
        <f t="shared" si="92"/>
        <v>1841.490726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4.6782070000000004E-6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4.7358160000000001E-6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4.7938090000000002E-6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4.1111970000000007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53.75797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60.282802000000004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3.3713999999999996E-5</v>
      </c>
      <c r="H153">
        <f t="shared" si="110"/>
        <v>834.67558899999995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3.3767999999999999E-5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3.3875999999999999E-5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3.3983999999999999E-5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6.2704190000000004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80.571234000000004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90.333853000000005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3.3768100000000006E-5</v>
      </c>
      <c r="H166">
        <f t="shared" si="128"/>
        <v>1249.2198389999999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3.38764E-5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3.4093600000000002E-5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3.4311600000000005E-5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8.0417389999999997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106.512508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117.082561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3.3822297499999993E-5</v>
      </c>
      <c r="H179">
        <f t="shared" si="146"/>
        <v>1624.687821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3.398518E-5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3.4312639999999997E-5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3.4642260000000003E-5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6.1689999999999995E-2</v>
      </c>
      <c r="H190">
        <f t="shared" ref="H190:H192" si="164">AA32+W32</f>
        <v>4.12324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1.4799999999999998E-6</v>
      </c>
      <c r="M190">
        <f>AA46+W46</f>
        <v>52.192639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5.858E-2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1.46E-6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52.028008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1.6239500000000002E-4</v>
      </c>
      <c r="H192">
        <f t="shared" si="164"/>
        <v>686.61709900000005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1.6259E-4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5.2359999999999997E-2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1.4200000000000002E-6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4.614E-2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1.3799999999999999E-6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1.6298000000000002E-4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1.6337E-4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5.8734649999999999E-2</v>
      </c>
      <c r="H203">
        <f t="shared" ref="H203:H205" si="182">AE32+AA32+W32</f>
        <v>6.4047999999999998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1.4630000000000002E-6</v>
      </c>
      <c r="M203">
        <f>AE46+AA46+W46</f>
        <v>82.459317999999996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5.2978600000000001E-2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1.432E-6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78.202539999999999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1.6259025000000003E-4</v>
      </c>
      <c r="H205">
        <f t="shared" si="182"/>
        <v>1032.354967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1.6298100000000003E-4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4.2394399999999985E-2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1.3880000000000001E-6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3.3047400000000005E-2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1.3680000000000001E-6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1.63764E-4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1.6454900000000003E-4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5.5926302499999983E-2</v>
      </c>
      <c r="H216">
        <f t="shared" ref="H216:H218" si="199">AI32+AE32+AA32+W32</f>
        <v>8.2209520000000005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1.4487249999999998E-6</v>
      </c>
      <c r="M216">
        <f>AI46+AE46+AA46+W46</f>
        <v>111.62930900000001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4.793461999999999E-2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1.4137999999999999E-6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100.489098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1.6278574999999999E-4</v>
      </c>
      <c r="H218">
        <f t="shared" si="199"/>
        <v>1339.7354829999999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1.63373E-4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3.4413759999999988E-2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1.3864E-6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2.3870340000000011E-2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1.4046000000000001E-6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1.6455199999999999E-4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1.65737E-4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4.1403870000000005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1.2878999999999999E-4</v>
      </c>
      <c r="M229">
        <f>I66+E66</f>
        <v>52.173209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1.2857999999999999E-4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39.546306000000001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7.4874000000000002E-4</v>
      </c>
      <c r="H231">
        <f t="shared" si="217"/>
        <v>477.23985700000003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7.4938000000000001E-4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1.2815999999999999E-4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1.2773999999999999E-4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7.5066000000000011E-4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7.5193999999999999E-4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6.2279879999999999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1.2860049999999999E-4</v>
      </c>
      <c r="M242">
        <f>M66+I66+E66</f>
        <v>78.166387999999998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1.2824200000000001E-4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59.140073000000001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7.4938075000000005E-4</v>
      </c>
      <c r="H244">
        <f t="shared" si="235"/>
        <v>715.99820499999998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7.5066300000000005E-4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1.2764799999999998E-4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1.2721800000000001E-4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7.5323199999999995E-4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7.5580700000000005E-4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7.949541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1.2843014999999996E-4</v>
      </c>
      <c r="M255">
        <f>Q66+M66+I66+E66</f>
        <v>107.16143700000001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1.2797519999999999E-4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77.141042999999996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7.500222249999999E-4</v>
      </c>
      <c r="H257">
        <f t="shared" si="253"/>
        <v>932.15144700000008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7.5194879999999995E-4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1.2737759999999998E-4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1.2714240000000001E-4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7.5581439999999997E-4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7.596956E-4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I263"/>
  <sheetViews>
    <sheetView topLeftCell="A16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4" customWidth="1"/>
    <col min="13" max="13" width="12.5546875" customWidth="1"/>
    <col min="14" max="15" width="9.6640625"/>
    <col min="16" max="16" width="13.8867187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3.6640625" customWidth="1"/>
    <col min="23" max="23" width="13.33203125" customWidth="1"/>
    <col min="24" max="24" width="10.6640625"/>
    <col min="25" max="25" width="9.6640625"/>
    <col min="26" max="26" width="14.109375" customWidth="1"/>
    <col min="27" max="27" width="13.44140625" customWidth="1"/>
    <col min="28" max="28" width="9.6640625"/>
    <col min="29" max="29" width="16.77734375" customWidth="1"/>
    <col min="30" max="30" width="12.88671875"/>
    <col min="31" max="31" width="13" customWidth="1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0" t="s">
        <v>8</v>
      </c>
      <c r="C8" s="70"/>
      <c r="D8" s="70"/>
      <c r="E8" s="70"/>
      <c r="F8" s="70" t="s">
        <v>9</v>
      </c>
      <c r="G8" s="70"/>
      <c r="H8" s="70"/>
      <c r="I8" s="70"/>
      <c r="J8" s="70" t="s">
        <v>10</v>
      </c>
      <c r="K8" s="70"/>
      <c r="L8" s="70"/>
      <c r="M8" s="70"/>
      <c r="N8" s="73" t="s">
        <v>11</v>
      </c>
      <c r="O8" s="73"/>
      <c r="P8" s="73"/>
      <c r="Q8" s="73"/>
      <c r="T8" s="70" t="s">
        <v>8</v>
      </c>
      <c r="U8" s="70"/>
      <c r="V8" s="70"/>
      <c r="W8" s="70"/>
      <c r="X8" s="70" t="s">
        <v>9</v>
      </c>
      <c r="Y8" s="70"/>
      <c r="Z8" s="70"/>
      <c r="AA8" s="70"/>
      <c r="AB8" s="70" t="s">
        <v>10</v>
      </c>
      <c r="AC8" s="70"/>
      <c r="AD8" s="70"/>
      <c r="AE8" s="70"/>
      <c r="AF8" s="73" t="s">
        <v>11</v>
      </c>
      <c r="AG8" s="73"/>
      <c r="AH8" s="73"/>
      <c r="AI8" s="73"/>
    </row>
    <row r="9" spans="1:35" x14ac:dyDescent="0.25">
      <c r="A9" s="63" t="s">
        <v>12</v>
      </c>
      <c r="B9" s="70" t="s">
        <v>126</v>
      </c>
      <c r="C9" s="70"/>
      <c r="D9" s="70"/>
      <c r="E9" s="70"/>
      <c r="F9" s="70" t="s">
        <v>127</v>
      </c>
      <c r="G9" s="70"/>
      <c r="H9" s="70"/>
      <c r="I9" s="70"/>
      <c r="J9" s="70" t="s">
        <v>128</v>
      </c>
      <c r="K9" s="70"/>
      <c r="L9" s="70"/>
      <c r="M9" s="70"/>
      <c r="N9" s="73" t="s">
        <v>129</v>
      </c>
      <c r="O9" s="73"/>
      <c r="P9" s="73"/>
      <c r="Q9" s="73"/>
      <c r="S9" s="63" t="s">
        <v>12</v>
      </c>
      <c r="T9" s="70" t="s">
        <v>126</v>
      </c>
      <c r="U9" s="70"/>
      <c r="V9" s="70"/>
      <c r="W9" s="70"/>
      <c r="X9" s="70" t="s">
        <v>127</v>
      </c>
      <c r="Y9" s="70"/>
      <c r="Z9" s="70"/>
      <c r="AA9" s="70"/>
      <c r="AB9" s="70" t="s">
        <v>128</v>
      </c>
      <c r="AC9" s="70"/>
      <c r="AD9" s="70"/>
      <c r="AE9" s="70"/>
      <c r="AF9" s="73" t="s">
        <v>129</v>
      </c>
      <c r="AG9" s="73"/>
      <c r="AH9" s="73"/>
      <c r="AI9" s="73"/>
    </row>
    <row r="10" spans="1:35" x14ac:dyDescent="0.25">
      <c r="A10" s="63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32"/>
      <c r="O10" s="32" t="s">
        <v>17</v>
      </c>
      <c r="P10" s="32" t="s">
        <v>18</v>
      </c>
      <c r="Q10" s="32" t="s">
        <v>19</v>
      </c>
      <c r="S10" s="63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5" x14ac:dyDescent="0.25">
      <c r="A11" s="63"/>
      <c r="B11" t="s">
        <v>20</v>
      </c>
      <c r="C11">
        <v>0</v>
      </c>
      <c r="D11">
        <v>2.5999999999999999E-3</v>
      </c>
      <c r="E11">
        <v>2.096727</v>
      </c>
      <c r="F11" t="s">
        <v>20</v>
      </c>
      <c r="G11">
        <v>0</v>
      </c>
      <c r="H11">
        <v>2.5999999999999999E-3</v>
      </c>
      <c r="I11">
        <v>2.1612930000000001</v>
      </c>
      <c r="J11" t="s">
        <v>20</v>
      </c>
      <c r="K11">
        <v>0</v>
      </c>
      <c r="L11">
        <v>2.5999999999999999E-3</v>
      </c>
      <c r="M11">
        <v>2.3201909999999999</v>
      </c>
      <c r="N11" s="32" t="s">
        <v>20</v>
      </c>
      <c r="O11" s="32">
        <v>0</v>
      </c>
      <c r="P11" s="32">
        <v>2.5999999999999999E-3</v>
      </c>
      <c r="Q11" s="32">
        <v>1.7973380000000001</v>
      </c>
      <c r="S11" s="63"/>
      <c r="T11" t="s">
        <v>20</v>
      </c>
      <c r="U11">
        <v>0</v>
      </c>
      <c r="V11">
        <v>2.5999999999999999E-3</v>
      </c>
      <c r="W11">
        <v>2.149168</v>
      </c>
      <c r="X11" t="s">
        <v>20</v>
      </c>
      <c r="Y11">
        <v>0</v>
      </c>
      <c r="Z11">
        <v>2.5999999999999999E-3</v>
      </c>
      <c r="AA11">
        <v>2.108419</v>
      </c>
      <c r="AB11" t="s">
        <v>20</v>
      </c>
      <c r="AC11">
        <v>0</v>
      </c>
      <c r="AD11">
        <v>2.5999999999999999E-3</v>
      </c>
      <c r="AE11">
        <v>2.2024659999999998</v>
      </c>
      <c r="AF11" s="32" t="s">
        <v>20</v>
      </c>
      <c r="AG11" s="32">
        <v>0</v>
      </c>
      <c r="AH11" s="32">
        <v>2.5999999999999999E-3</v>
      </c>
      <c r="AI11" s="32">
        <v>1.750699</v>
      </c>
    </row>
    <row r="12" spans="1:35" x14ac:dyDescent="0.25">
      <c r="A12" s="63"/>
      <c r="B12" t="s">
        <v>21</v>
      </c>
      <c r="C12">
        <v>0</v>
      </c>
      <c r="D12">
        <v>1.579E-5</v>
      </c>
      <c r="E12">
        <v>39.466470000000001</v>
      </c>
      <c r="F12" t="s">
        <v>21</v>
      </c>
      <c r="G12">
        <v>0</v>
      </c>
      <c r="H12">
        <v>1.6569999999999999E-5</v>
      </c>
      <c r="I12">
        <v>39.168115999999998</v>
      </c>
      <c r="J12" t="s">
        <v>21</v>
      </c>
      <c r="K12">
        <v>0</v>
      </c>
      <c r="L12">
        <v>1.579E-5</v>
      </c>
      <c r="M12">
        <v>39.089789000000003</v>
      </c>
      <c r="N12" s="32" t="s">
        <v>21</v>
      </c>
      <c r="O12" s="32">
        <v>0</v>
      </c>
      <c r="P12" s="32">
        <v>1.579E-5</v>
      </c>
      <c r="Q12" s="32">
        <v>34.664467000000002</v>
      </c>
      <c r="S12" s="63"/>
      <c r="T12" t="s">
        <v>21</v>
      </c>
      <c r="U12">
        <v>0</v>
      </c>
      <c r="V12">
        <v>6.4850000000000004E-5</v>
      </c>
      <c r="W12">
        <v>37.588132999999999</v>
      </c>
      <c r="X12" t="s">
        <v>21</v>
      </c>
      <c r="Y12">
        <v>0</v>
      </c>
      <c r="Z12">
        <v>6.4850000000000004E-5</v>
      </c>
      <c r="AA12">
        <v>37.756241000000003</v>
      </c>
      <c r="AB12" t="s">
        <v>21</v>
      </c>
      <c r="AC12">
        <v>0</v>
      </c>
      <c r="AD12">
        <v>6.4850000000000004E-5</v>
      </c>
      <c r="AE12">
        <v>37.262867999999997</v>
      </c>
      <c r="AF12" s="32" t="s">
        <v>21</v>
      </c>
      <c r="AG12" s="32">
        <v>0</v>
      </c>
      <c r="AH12" s="32">
        <v>6.4850000000000004E-5</v>
      </c>
      <c r="AI12" s="32">
        <v>32.431004999999999</v>
      </c>
    </row>
    <row r="13" spans="1:35" x14ac:dyDescent="0.25">
      <c r="A13" s="63"/>
      <c r="B13" t="s">
        <v>22</v>
      </c>
      <c r="C13">
        <v>0</v>
      </c>
      <c r="D13">
        <v>1.9219999999999999E-7</v>
      </c>
      <c r="E13">
        <v>584.76701500000001</v>
      </c>
      <c r="F13" t="s">
        <v>22</v>
      </c>
      <c r="G13">
        <v>0</v>
      </c>
      <c r="H13">
        <v>2.0520000000000001E-7</v>
      </c>
      <c r="I13">
        <v>586.80403699999999</v>
      </c>
      <c r="J13" t="s">
        <v>22</v>
      </c>
      <c r="K13">
        <v>0</v>
      </c>
      <c r="L13">
        <v>2.188E-7</v>
      </c>
      <c r="M13">
        <v>589.38232900000003</v>
      </c>
      <c r="N13" s="32" t="s">
        <v>22</v>
      </c>
      <c r="O13" s="32">
        <v>0</v>
      </c>
      <c r="P13" s="32">
        <v>2.3300000000000001E-7</v>
      </c>
      <c r="Q13" s="32">
        <v>526.69402600000001</v>
      </c>
      <c r="S13" s="63"/>
      <c r="T13" t="s">
        <v>22</v>
      </c>
      <c r="U13">
        <v>0</v>
      </c>
      <c r="V13">
        <v>4.5770000000000004E-6</v>
      </c>
      <c r="W13">
        <v>559.56780400000002</v>
      </c>
      <c r="X13" t="s">
        <v>22</v>
      </c>
      <c r="Y13">
        <v>0</v>
      </c>
      <c r="Z13">
        <v>4.7620000000000003E-6</v>
      </c>
      <c r="AA13">
        <v>556.41438900000003</v>
      </c>
      <c r="AB13" t="s">
        <v>22</v>
      </c>
      <c r="AC13">
        <v>0</v>
      </c>
      <c r="AD13">
        <v>4.9540000000000003E-6</v>
      </c>
      <c r="AE13">
        <v>555.35999200000003</v>
      </c>
      <c r="AF13" s="32" t="s">
        <v>22</v>
      </c>
      <c r="AG13" s="32">
        <v>0</v>
      </c>
      <c r="AH13" s="32">
        <v>5.1510000000000003E-6</v>
      </c>
      <c r="AI13" s="32">
        <v>481.99989499999998</v>
      </c>
    </row>
    <row r="14" spans="1:35" x14ac:dyDescent="0.25">
      <c r="G14" t="s">
        <v>138</v>
      </c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4" t="s">
        <v>23</v>
      </c>
      <c r="B16" s="72" t="s">
        <v>126</v>
      </c>
      <c r="C16" s="72"/>
      <c r="D16" s="72"/>
      <c r="E16" s="72"/>
      <c r="F16" s="72" t="s">
        <v>127</v>
      </c>
      <c r="G16" s="72"/>
      <c r="H16" s="72"/>
      <c r="I16" s="72"/>
      <c r="J16" s="72" t="s">
        <v>128</v>
      </c>
      <c r="K16" s="72"/>
      <c r="L16" s="72"/>
      <c r="M16" s="72"/>
      <c r="N16" s="72" t="s">
        <v>129</v>
      </c>
      <c r="O16" s="72"/>
      <c r="P16" s="72"/>
      <c r="Q16" s="72"/>
      <c r="R16" s="4"/>
      <c r="S16" s="82" t="s">
        <v>23</v>
      </c>
      <c r="T16" s="72" t="s">
        <v>126</v>
      </c>
      <c r="U16" s="72"/>
      <c r="V16" s="72"/>
      <c r="W16" s="72"/>
      <c r="X16" s="72" t="s">
        <v>127</v>
      </c>
      <c r="Y16" s="72"/>
      <c r="Z16" s="72"/>
      <c r="AA16" s="72"/>
      <c r="AB16" s="72" t="s">
        <v>128</v>
      </c>
      <c r="AC16" s="72"/>
      <c r="AD16" s="72"/>
      <c r="AE16" s="72"/>
      <c r="AF16" s="72" t="s">
        <v>129</v>
      </c>
      <c r="AG16" s="72"/>
      <c r="AH16" s="72"/>
      <c r="AI16" s="72"/>
    </row>
    <row r="17" spans="1:35" x14ac:dyDescent="0.25">
      <c r="A17" s="64"/>
      <c r="B17" s="4"/>
      <c r="C17" s="4" t="s">
        <v>17</v>
      </c>
      <c r="D17" s="4" t="s">
        <v>18</v>
      </c>
      <c r="E17" s="4" t="s">
        <v>19</v>
      </c>
      <c r="F17" s="4"/>
      <c r="G17" s="4" t="s">
        <v>17</v>
      </c>
      <c r="H17" s="4" t="s">
        <v>18</v>
      </c>
      <c r="I17" s="4" t="s">
        <v>19</v>
      </c>
      <c r="J17" s="4"/>
      <c r="K17" s="4" t="s">
        <v>17</v>
      </c>
      <c r="L17" s="4" t="s">
        <v>18</v>
      </c>
      <c r="M17" s="4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4"/>
      <c r="U17" s="4" t="s">
        <v>17</v>
      </c>
      <c r="V17" s="4" t="s">
        <v>18</v>
      </c>
      <c r="W17" s="4" t="s">
        <v>19</v>
      </c>
      <c r="X17" s="4"/>
      <c r="Y17" s="4" t="s">
        <v>17</v>
      </c>
      <c r="Z17" s="4" t="s">
        <v>18</v>
      </c>
      <c r="AA17" s="4" t="s">
        <v>19</v>
      </c>
      <c r="AB17" s="4"/>
      <c r="AC17" s="4" t="s">
        <v>17</v>
      </c>
      <c r="AD17" s="4" t="s">
        <v>18</v>
      </c>
      <c r="AE17" s="4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4" t="s">
        <v>20</v>
      </c>
      <c r="C18" s="4">
        <v>1.2999999999999999E-3</v>
      </c>
      <c r="D18" s="4">
        <v>2.0199999999999999E-2</v>
      </c>
      <c r="E18" s="4">
        <v>30.079193</v>
      </c>
      <c r="F18" s="4" t="s">
        <v>20</v>
      </c>
      <c r="G18" s="4">
        <v>2.5999999999999999E-3</v>
      </c>
      <c r="H18" s="4">
        <v>2.1499999999999998E-2</v>
      </c>
      <c r="I18" s="4">
        <v>34.510630999999997</v>
      </c>
      <c r="J18" s="4" t="s">
        <v>20</v>
      </c>
      <c r="K18" s="4">
        <v>2.5999999999999999E-3</v>
      </c>
      <c r="L18" s="4">
        <v>2.2700000000000001E-2</v>
      </c>
      <c r="M18" s="4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4" t="s">
        <v>20</v>
      </c>
      <c r="U18" s="4">
        <v>1.2999999999999999E-3</v>
      </c>
      <c r="V18" s="4">
        <v>2.0199999999999999E-2</v>
      </c>
      <c r="W18" s="4">
        <v>28.892620000000001</v>
      </c>
      <c r="X18" s="4" t="s">
        <v>20</v>
      </c>
      <c r="Y18" s="4">
        <v>2.5999999999999999E-3</v>
      </c>
      <c r="Z18" s="4">
        <v>2.1499999999999998E-2</v>
      </c>
      <c r="AA18" s="4">
        <v>32.570383</v>
      </c>
      <c r="AB18" s="4" t="s">
        <v>20</v>
      </c>
      <c r="AC18" s="4">
        <v>2.5999999999999999E-3</v>
      </c>
      <c r="AD18" s="4">
        <v>2.2700000000000001E-2</v>
      </c>
      <c r="AE18" s="4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4" t="s">
        <v>21</v>
      </c>
      <c r="C19" s="4">
        <v>1.9699999999999999E-2</v>
      </c>
      <c r="D19" s="4">
        <v>2.0199999999999999E-2</v>
      </c>
      <c r="E19" s="4">
        <v>82.092314999999999</v>
      </c>
      <c r="F19" s="4" t="s">
        <v>21</v>
      </c>
      <c r="G19" s="4">
        <v>2.0899999999999998E-2</v>
      </c>
      <c r="H19" s="4">
        <v>2.1299999999999999E-2</v>
      </c>
      <c r="I19" s="4">
        <v>84.700119000000001</v>
      </c>
      <c r="J19" s="4" t="s">
        <v>21</v>
      </c>
      <c r="K19" s="4">
        <v>2.1999999999999999E-2</v>
      </c>
      <c r="L19" s="4">
        <v>2.2499999999999999E-2</v>
      </c>
      <c r="M19" s="4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4" t="s">
        <v>21</v>
      </c>
      <c r="U19" s="4">
        <v>1.77E-2</v>
      </c>
      <c r="V19" s="4">
        <v>1.9900000000000001E-2</v>
      </c>
      <c r="W19" s="4">
        <v>79.589035999999993</v>
      </c>
      <c r="X19" s="4" t="s">
        <v>21</v>
      </c>
      <c r="Y19" s="4">
        <v>1.8700000000000001E-2</v>
      </c>
      <c r="Z19" s="4">
        <v>2.0899999999999998E-2</v>
      </c>
      <c r="AA19" s="4">
        <v>81.277517000000003</v>
      </c>
      <c r="AB19" s="4" t="s">
        <v>21</v>
      </c>
      <c r="AC19" s="4">
        <v>1.9699999999999999E-2</v>
      </c>
      <c r="AD19" s="4">
        <v>2.2100000000000002E-2</v>
      </c>
      <c r="AE19" s="4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4" t="s">
        <v>22</v>
      </c>
      <c r="C20" s="4">
        <v>1.9699999999999999E-2</v>
      </c>
      <c r="D20" s="4">
        <v>1.9800000000000002E-2</v>
      </c>
      <c r="E20" s="4">
        <v>543.00650800000005</v>
      </c>
      <c r="F20" s="4" t="s">
        <v>22</v>
      </c>
      <c r="G20" s="4">
        <v>2.0899999999999998E-2</v>
      </c>
      <c r="H20" s="4">
        <v>2.0899999999999998E-2</v>
      </c>
      <c r="I20" s="4">
        <v>380.05642999999998</v>
      </c>
      <c r="J20" s="4" t="s">
        <v>22</v>
      </c>
      <c r="K20" s="4">
        <v>2.1999999999999999E-2</v>
      </c>
      <c r="L20" s="4">
        <v>2.2100000000000002E-2</v>
      </c>
      <c r="M20" s="4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4" t="s">
        <v>22</v>
      </c>
      <c r="U20" s="4">
        <v>1.7899999999999999E-2</v>
      </c>
      <c r="V20" s="4">
        <v>1.84E-2</v>
      </c>
      <c r="W20" s="4">
        <v>401.51507199999998</v>
      </c>
      <c r="X20" s="4" t="s">
        <v>22</v>
      </c>
      <c r="Y20" s="4">
        <v>1.89E-2</v>
      </c>
      <c r="Z20" s="4">
        <v>1.9400000000000001E-2</v>
      </c>
      <c r="AA20" s="4">
        <v>379.953823</v>
      </c>
      <c r="AB20" s="4" t="s">
        <v>22</v>
      </c>
      <c r="AC20" s="4">
        <v>1.9900000000000001E-2</v>
      </c>
      <c r="AD20" s="4">
        <v>2.0500000000000001E-2</v>
      </c>
      <c r="AE20" s="4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5" t="s">
        <v>24</v>
      </c>
      <c r="B23" s="70" t="s">
        <v>126</v>
      </c>
      <c r="C23" s="70"/>
      <c r="D23" s="70"/>
      <c r="E23" s="70"/>
      <c r="F23" s="70" t="s">
        <v>127</v>
      </c>
      <c r="G23" s="70"/>
      <c r="H23" s="70"/>
      <c r="I23" s="70"/>
      <c r="J23" s="70" t="s">
        <v>128</v>
      </c>
      <c r="K23" s="70"/>
      <c r="L23" s="70"/>
      <c r="M23" s="70"/>
      <c r="N23" s="73" t="s">
        <v>129</v>
      </c>
      <c r="O23" s="73"/>
      <c r="P23" s="73"/>
      <c r="Q23" s="73"/>
      <c r="S23" s="65" t="s">
        <v>24</v>
      </c>
      <c r="T23" s="70" t="s">
        <v>126</v>
      </c>
      <c r="U23" s="70"/>
      <c r="V23" s="70"/>
      <c r="W23" s="70"/>
      <c r="X23" s="70" t="s">
        <v>127</v>
      </c>
      <c r="Y23" s="70"/>
      <c r="Z23" s="70"/>
      <c r="AA23" s="70"/>
      <c r="AB23" s="70" t="s">
        <v>128</v>
      </c>
      <c r="AC23" s="70"/>
      <c r="AD23" s="70"/>
      <c r="AE23" s="70"/>
      <c r="AF23" s="73" t="s">
        <v>129</v>
      </c>
      <c r="AG23" s="73"/>
      <c r="AH23" s="73"/>
      <c r="AI23" s="73"/>
    </row>
    <row r="24" spans="1:35" x14ac:dyDescent="0.25">
      <c r="A24" s="65"/>
      <c r="B24" s="70" t="s">
        <v>25</v>
      </c>
      <c r="C24" s="70"/>
      <c r="D24" s="70"/>
      <c r="E24" t="s">
        <v>19</v>
      </c>
      <c r="F24" s="70" t="s">
        <v>25</v>
      </c>
      <c r="G24" s="70"/>
      <c r="H24" s="70"/>
      <c r="I24" t="s">
        <v>19</v>
      </c>
      <c r="J24" s="70" t="s">
        <v>25</v>
      </c>
      <c r="K24" s="70"/>
      <c r="L24" s="70"/>
      <c r="M24" t="s">
        <v>19</v>
      </c>
      <c r="N24" s="73" t="s">
        <v>25</v>
      </c>
      <c r="O24" s="73"/>
      <c r="P24" s="73"/>
      <c r="Q24" s="32" t="s">
        <v>19</v>
      </c>
      <c r="S24" s="65"/>
      <c r="T24" s="70" t="s">
        <v>25</v>
      </c>
      <c r="U24" s="70"/>
      <c r="V24" s="70"/>
      <c r="W24" t="s">
        <v>19</v>
      </c>
      <c r="X24" s="70" t="s">
        <v>25</v>
      </c>
      <c r="Y24" s="70"/>
      <c r="Z24" s="70"/>
      <c r="AA24" t="s">
        <v>19</v>
      </c>
      <c r="AB24" s="70" t="s">
        <v>25</v>
      </c>
      <c r="AC24" s="70"/>
      <c r="AD24" s="70"/>
      <c r="AE24" t="s">
        <v>19</v>
      </c>
      <c r="AF24" s="73" t="s">
        <v>25</v>
      </c>
      <c r="AG24" s="73"/>
      <c r="AH24" s="73"/>
      <c r="AI24" s="32" t="s">
        <v>19</v>
      </c>
    </row>
    <row r="25" spans="1:35" x14ac:dyDescent="0.25">
      <c r="A25" s="65"/>
      <c r="B25" s="5">
        <v>0</v>
      </c>
      <c r="C25" s="5"/>
      <c r="D25" s="5"/>
      <c r="E25">
        <v>50.613407000000002</v>
      </c>
      <c r="F25">
        <v>0</v>
      </c>
      <c r="G25" s="5"/>
      <c r="H25" s="5"/>
      <c r="I25">
        <v>46.274788999999998</v>
      </c>
      <c r="J25">
        <v>0</v>
      </c>
      <c r="K25" s="5"/>
      <c r="L25" s="5"/>
      <c r="M25">
        <v>36.228399000000003</v>
      </c>
      <c r="N25" s="33">
        <v>0</v>
      </c>
      <c r="O25" s="33"/>
      <c r="P25" s="33"/>
      <c r="Q25" s="32">
        <v>40.072989</v>
      </c>
      <c r="S25" s="65"/>
      <c r="T25" s="5">
        <v>0</v>
      </c>
      <c r="U25" s="5"/>
      <c r="V25" s="5"/>
      <c r="W25">
        <v>35.730714999999996</v>
      </c>
      <c r="X25" s="5">
        <v>0</v>
      </c>
      <c r="Z25" s="5"/>
      <c r="AA25">
        <v>34.050590999999997</v>
      </c>
      <c r="AB25" s="5">
        <v>0</v>
      </c>
      <c r="AC25" s="5"/>
      <c r="AD25" s="5"/>
      <c r="AE25">
        <v>34.686427999999999</v>
      </c>
      <c r="AF25" s="33">
        <v>0</v>
      </c>
      <c r="AG25" s="33"/>
      <c r="AH25" s="33"/>
      <c r="AI25" s="32">
        <v>33.109372999999998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0" t="s">
        <v>8</v>
      </c>
      <c r="C29" s="70"/>
      <c r="D29" s="70"/>
      <c r="E29" s="70"/>
      <c r="F29" s="70" t="s">
        <v>9</v>
      </c>
      <c r="G29" s="70"/>
      <c r="H29" s="70"/>
      <c r="I29" s="70"/>
      <c r="J29" s="70" t="s">
        <v>10</v>
      </c>
      <c r="K29" s="70"/>
      <c r="L29" s="70"/>
      <c r="M29" s="70"/>
      <c r="N29" s="73" t="s">
        <v>11</v>
      </c>
      <c r="O29" s="73"/>
      <c r="P29" s="73"/>
      <c r="Q29" s="73"/>
      <c r="T29" s="70" t="s">
        <v>8</v>
      </c>
      <c r="U29" s="70"/>
      <c r="V29" s="70"/>
      <c r="W29" s="70"/>
      <c r="X29" s="70" t="s">
        <v>9</v>
      </c>
      <c r="Y29" s="70"/>
      <c r="Z29" s="70"/>
      <c r="AA29" s="70"/>
      <c r="AB29" s="70" t="s">
        <v>10</v>
      </c>
      <c r="AC29" s="70"/>
      <c r="AD29" s="70"/>
      <c r="AE29" s="70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0" t="s">
        <v>126</v>
      </c>
      <c r="C30" s="70"/>
      <c r="D30" s="70"/>
      <c r="E30" s="70"/>
      <c r="F30" s="70" t="s">
        <v>127</v>
      </c>
      <c r="G30" s="70"/>
      <c r="H30" s="70"/>
      <c r="I30" s="70"/>
      <c r="J30" s="70" t="s">
        <v>128</v>
      </c>
      <c r="K30" s="70"/>
      <c r="L30" s="70"/>
      <c r="M30" s="70"/>
      <c r="N30" s="73" t="s">
        <v>129</v>
      </c>
      <c r="O30" s="73"/>
      <c r="P30" s="73"/>
      <c r="Q30" s="73"/>
      <c r="S30" s="63" t="s">
        <v>12</v>
      </c>
      <c r="T30" s="70" t="s">
        <v>126</v>
      </c>
      <c r="U30" s="70"/>
      <c r="V30" s="70"/>
      <c r="W30" s="70"/>
      <c r="X30" s="70" t="s">
        <v>127</v>
      </c>
      <c r="Y30" s="70"/>
      <c r="Z30" s="70"/>
      <c r="AA30" s="70"/>
      <c r="AB30" s="70" t="s">
        <v>128</v>
      </c>
      <c r="AC30" s="70"/>
      <c r="AD30" s="70"/>
      <c r="AE30" s="70"/>
      <c r="AF30" s="73" t="s">
        <v>129</v>
      </c>
      <c r="AG30" s="73"/>
      <c r="AH30" s="73"/>
      <c r="AI30" s="73"/>
    </row>
    <row r="31" spans="1:35" x14ac:dyDescent="0.25">
      <c r="A31" s="63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t="s">
        <v>20</v>
      </c>
      <c r="C32">
        <v>0</v>
      </c>
      <c r="D32">
        <v>2.5999999999999999E-3</v>
      </c>
      <c r="E32">
        <v>2.324897</v>
      </c>
      <c r="F32" t="s">
        <v>20</v>
      </c>
      <c r="G32">
        <v>0</v>
      </c>
      <c r="H32">
        <v>2.5999999999999999E-3</v>
      </c>
      <c r="I32">
        <v>2.1801349999999999</v>
      </c>
      <c r="J32" t="s">
        <v>20</v>
      </c>
      <c r="K32">
        <v>0</v>
      </c>
      <c r="L32">
        <v>2.5999999999999999E-3</v>
      </c>
      <c r="M32">
        <v>2.0601560000000001</v>
      </c>
      <c r="N32" s="32" t="s">
        <v>20</v>
      </c>
      <c r="O32" s="32">
        <v>0</v>
      </c>
      <c r="P32" s="32">
        <v>2.5999999999999999E-3</v>
      </c>
      <c r="Q32" s="32">
        <v>1.750353</v>
      </c>
      <c r="S32" s="63"/>
      <c r="T32" t="s">
        <v>20</v>
      </c>
      <c r="U32">
        <v>0</v>
      </c>
      <c r="V32">
        <v>2.5999999999999999E-3</v>
      </c>
      <c r="W32">
        <v>2.0102410000000002</v>
      </c>
      <c r="X32" t="s">
        <v>20</v>
      </c>
      <c r="Y32">
        <v>0</v>
      </c>
      <c r="Z32">
        <v>2.5999999999999999E-3</v>
      </c>
      <c r="AA32">
        <v>1.918893</v>
      </c>
      <c r="AB32" t="s">
        <v>20</v>
      </c>
      <c r="AC32">
        <v>0</v>
      </c>
      <c r="AD32">
        <v>2.5999999999999999E-3</v>
      </c>
      <c r="AE32">
        <v>2.1284709999999998</v>
      </c>
      <c r="AF32" s="32" t="s">
        <v>20</v>
      </c>
      <c r="AG32" s="32">
        <v>0</v>
      </c>
      <c r="AH32" s="32">
        <v>2.5999999999999999E-3</v>
      </c>
      <c r="AI32" s="32">
        <v>1.7446649999999999</v>
      </c>
    </row>
    <row r="33" spans="1:35" x14ac:dyDescent="0.25">
      <c r="A33" s="63"/>
      <c r="B33" t="s">
        <v>21</v>
      </c>
      <c r="C33">
        <v>0</v>
      </c>
      <c r="D33">
        <v>1.964E-4</v>
      </c>
      <c r="E33">
        <v>33.242075999999997</v>
      </c>
      <c r="F33" t="s">
        <v>21</v>
      </c>
      <c r="G33">
        <v>0</v>
      </c>
      <c r="H33">
        <v>1.964E-4</v>
      </c>
      <c r="I33">
        <v>33.145395000000001</v>
      </c>
      <c r="J33" t="s">
        <v>21</v>
      </c>
      <c r="K33">
        <v>0</v>
      </c>
      <c r="L33">
        <v>1.964E-4</v>
      </c>
      <c r="M33">
        <v>33.150435000000002</v>
      </c>
      <c r="N33" s="32" t="s">
        <v>21</v>
      </c>
      <c r="O33" s="32">
        <v>0</v>
      </c>
      <c r="P33" s="32">
        <v>1.964E-4</v>
      </c>
      <c r="Q33" s="32">
        <v>29.640029999999999</v>
      </c>
      <c r="S33" s="63"/>
      <c r="T33" t="s">
        <v>21</v>
      </c>
      <c r="U33">
        <v>0</v>
      </c>
      <c r="V33">
        <v>5.0279999999999997E-4</v>
      </c>
      <c r="W33">
        <v>29.675376</v>
      </c>
      <c r="X33" t="s">
        <v>21</v>
      </c>
      <c r="Y33">
        <v>0</v>
      </c>
      <c r="Z33">
        <v>5.0279999999999997E-4</v>
      </c>
      <c r="AA33">
        <v>28.881065</v>
      </c>
      <c r="AB33" t="s">
        <v>21</v>
      </c>
      <c r="AC33">
        <v>0</v>
      </c>
      <c r="AD33">
        <v>5.0279999999999997E-4</v>
      </c>
      <c r="AE33">
        <v>27.708235999999999</v>
      </c>
      <c r="AF33" s="32" t="s">
        <v>21</v>
      </c>
      <c r="AG33" s="32">
        <v>0</v>
      </c>
      <c r="AH33" s="32">
        <v>5.0279999999999997E-4</v>
      </c>
      <c r="AI33" s="32">
        <v>25.485567</v>
      </c>
    </row>
    <row r="34" spans="1:35" x14ac:dyDescent="0.25">
      <c r="A34" s="63"/>
      <c r="B34" t="s">
        <v>22</v>
      </c>
      <c r="C34">
        <v>0</v>
      </c>
      <c r="D34">
        <v>3.3510000000000003E-5</v>
      </c>
      <c r="E34">
        <v>486.31891899999999</v>
      </c>
      <c r="F34" t="s">
        <v>22</v>
      </c>
      <c r="G34">
        <v>0</v>
      </c>
      <c r="H34">
        <v>3.4570000000000003E-5</v>
      </c>
      <c r="I34">
        <v>478.57462600000002</v>
      </c>
      <c r="J34" t="s">
        <v>22</v>
      </c>
      <c r="K34" s="17">
        <v>0</v>
      </c>
      <c r="L34" s="18">
        <v>3.5660000000000001E-5</v>
      </c>
      <c r="M34">
        <v>474.28071699999998</v>
      </c>
      <c r="N34" s="32" t="s">
        <v>22</v>
      </c>
      <c r="O34" s="32">
        <v>0</v>
      </c>
      <c r="P34" s="32">
        <v>3.6770000000000002E-5</v>
      </c>
      <c r="Q34" s="32">
        <v>424.456459</v>
      </c>
      <c r="S34" s="63"/>
      <c r="T34" t="s">
        <v>22</v>
      </c>
      <c r="U34">
        <v>0</v>
      </c>
      <c r="V34">
        <v>1.6220000000000001E-4</v>
      </c>
      <c r="W34">
        <v>395.39542899999998</v>
      </c>
      <c r="X34" t="s">
        <v>22</v>
      </c>
      <c r="Y34">
        <v>0</v>
      </c>
      <c r="Z34">
        <v>1.66E-4</v>
      </c>
      <c r="AA34">
        <v>393.54960899999998</v>
      </c>
      <c r="AB34" t="s">
        <v>22</v>
      </c>
      <c r="AC34">
        <v>0</v>
      </c>
      <c r="AD34">
        <v>1.6990000000000001E-4</v>
      </c>
      <c r="AE34">
        <v>393.21597100000002</v>
      </c>
      <c r="AF34" s="32" t="s">
        <v>22</v>
      </c>
      <c r="AG34" s="32">
        <v>0</v>
      </c>
      <c r="AH34" s="32">
        <v>1.739E-4</v>
      </c>
      <c r="AI34" s="32">
        <v>361.74412999999998</v>
      </c>
    </row>
    <row r="35" spans="1:35" x14ac:dyDescent="0.25">
      <c r="C35" t="s">
        <v>138</v>
      </c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4" t="s">
        <v>23</v>
      </c>
      <c r="B37" s="72" t="s">
        <v>126</v>
      </c>
      <c r="C37" s="72"/>
      <c r="D37" s="72"/>
      <c r="E37" s="72"/>
      <c r="F37" s="72" t="s">
        <v>127</v>
      </c>
      <c r="G37" s="72"/>
      <c r="H37" s="72"/>
      <c r="I37" s="72"/>
      <c r="J37" s="72" t="s">
        <v>128</v>
      </c>
      <c r="K37" s="72"/>
      <c r="L37" s="72"/>
      <c r="M37" s="72"/>
      <c r="N37" s="72" t="s">
        <v>129</v>
      </c>
      <c r="O37" s="72"/>
      <c r="P37" s="72"/>
      <c r="Q37" s="72"/>
      <c r="R37" s="4"/>
      <c r="S37" s="82" t="s">
        <v>23</v>
      </c>
      <c r="T37" s="72" t="s">
        <v>126</v>
      </c>
      <c r="U37" s="72"/>
      <c r="V37" s="72"/>
      <c r="W37" s="72"/>
      <c r="X37" s="72" t="s">
        <v>127</v>
      </c>
      <c r="Y37" s="72"/>
      <c r="Z37" s="72"/>
      <c r="AA37" s="72"/>
      <c r="AB37" s="72" t="s">
        <v>128</v>
      </c>
      <c r="AC37" s="72"/>
      <c r="AD37" s="72"/>
      <c r="AE37" s="72"/>
      <c r="AF37" s="72" t="s">
        <v>129</v>
      </c>
      <c r="AG37" s="72"/>
      <c r="AH37" s="72"/>
      <c r="AI37" s="72"/>
    </row>
    <row r="38" spans="1:35" x14ac:dyDescent="0.25">
      <c r="A38" s="64"/>
      <c r="B38" s="4"/>
      <c r="C38" s="4" t="s">
        <v>17</v>
      </c>
      <c r="D38" s="4" t="s">
        <v>18</v>
      </c>
      <c r="E38" s="4" t="s">
        <v>19</v>
      </c>
      <c r="F38" s="4"/>
      <c r="G38" s="4" t="s">
        <v>17</v>
      </c>
      <c r="H38" s="4" t="s">
        <v>18</v>
      </c>
      <c r="I38" s="4" t="s">
        <v>19</v>
      </c>
      <c r="J38" s="4"/>
      <c r="K38" s="4" t="s">
        <v>17</v>
      </c>
      <c r="L38" s="4" t="s">
        <v>18</v>
      </c>
      <c r="M38" s="4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4"/>
      <c r="U38" s="4" t="s">
        <v>17</v>
      </c>
      <c r="V38" s="4" t="s">
        <v>18</v>
      </c>
      <c r="W38" s="4" t="s">
        <v>19</v>
      </c>
      <c r="X38" s="4"/>
      <c r="Y38" s="4" t="s">
        <v>17</v>
      </c>
      <c r="Z38" s="4" t="s">
        <v>18</v>
      </c>
      <c r="AA38" s="4" t="s">
        <v>19</v>
      </c>
      <c r="AB38" s="4"/>
      <c r="AC38" s="4" t="s">
        <v>17</v>
      </c>
      <c r="AD38" s="4" t="s">
        <v>18</v>
      </c>
      <c r="AE38" s="4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4" t="s">
        <v>20</v>
      </c>
      <c r="C39" s="4">
        <v>1.2999999999999999E-3</v>
      </c>
      <c r="D39" s="4">
        <v>2.0199999999999999E-2</v>
      </c>
      <c r="E39" s="4">
        <v>36.553438</v>
      </c>
      <c r="F39" s="4" t="s">
        <v>20</v>
      </c>
      <c r="G39" s="4">
        <v>2.5999999999999999E-3</v>
      </c>
      <c r="H39" s="4">
        <v>2.1499999999999998E-2</v>
      </c>
      <c r="I39" s="4">
        <v>28.815446000000001</v>
      </c>
      <c r="J39" s="4" t="s">
        <v>20</v>
      </c>
      <c r="K39" s="4">
        <v>2.5999999999999999E-3</v>
      </c>
      <c r="L39" s="4">
        <v>2.2700000000000001E-2</v>
      </c>
      <c r="M39" s="4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4" t="s">
        <v>20</v>
      </c>
      <c r="U39" s="4">
        <v>1.2999999999999999E-3</v>
      </c>
      <c r="V39" s="4">
        <v>2.0199999999999999E-2</v>
      </c>
      <c r="W39" s="4">
        <v>28.718575000000001</v>
      </c>
      <c r="X39" s="4" t="s">
        <v>20</v>
      </c>
      <c r="Y39" s="4">
        <v>2.5999999999999999E-3</v>
      </c>
      <c r="Z39" s="4">
        <v>2.1499999999999998E-2</v>
      </c>
      <c r="AA39" s="4">
        <v>28.701647000000001</v>
      </c>
      <c r="AB39" s="4" t="s">
        <v>20</v>
      </c>
      <c r="AC39" s="4">
        <v>2.5999999999999999E-3</v>
      </c>
      <c r="AD39" s="4">
        <v>2.2700000000000001E-2</v>
      </c>
      <c r="AE39" s="4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4" t="s">
        <v>21</v>
      </c>
      <c r="C40" s="4">
        <v>1.17E-2</v>
      </c>
      <c r="D40" s="4">
        <v>1.9099999999999999E-2</v>
      </c>
      <c r="E40" s="4">
        <v>77.832635999999994</v>
      </c>
      <c r="F40" s="4" t="s">
        <v>21</v>
      </c>
      <c r="G40" s="4">
        <v>1.23E-2</v>
      </c>
      <c r="H40" s="4">
        <v>1.9699999999999999E-2</v>
      </c>
      <c r="I40" s="4">
        <v>79.912403999999995</v>
      </c>
      <c r="J40" s="4" t="s">
        <v>21</v>
      </c>
      <c r="K40" s="4">
        <v>1.2800000000000001E-2</v>
      </c>
      <c r="L40" s="4">
        <v>2.0799999999999999E-2</v>
      </c>
      <c r="M40" s="4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4" t="s">
        <v>21</v>
      </c>
      <c r="U40" s="4">
        <v>6.1000000000000004E-3</v>
      </c>
      <c r="V40" s="4">
        <v>1.7000000000000001E-2</v>
      </c>
      <c r="W40" s="4">
        <v>82.519272999999998</v>
      </c>
      <c r="X40" s="4" t="s">
        <v>21</v>
      </c>
      <c r="Y40" s="4">
        <v>6.4999999999999997E-3</v>
      </c>
      <c r="Z40" s="4">
        <v>1.6799999999999999E-2</v>
      </c>
      <c r="AA40" s="4">
        <v>82.628365000000002</v>
      </c>
      <c r="AB40" s="4" t="s">
        <v>21</v>
      </c>
      <c r="AC40" s="4">
        <v>6.8999999999999999E-3</v>
      </c>
      <c r="AD40" s="4">
        <v>1.78E-2</v>
      </c>
      <c r="AE40" s="4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4" t="s">
        <v>22</v>
      </c>
      <c r="C41" s="4">
        <v>1.2999999999999999E-2</v>
      </c>
      <c r="D41" s="4">
        <v>1.6299999999999999E-2</v>
      </c>
      <c r="E41" s="4">
        <v>540.35019599999998</v>
      </c>
      <c r="F41" s="4" t="s">
        <v>22</v>
      </c>
      <c r="G41" s="4">
        <v>1.41E-2</v>
      </c>
      <c r="H41" s="4">
        <v>1.72E-2</v>
      </c>
      <c r="I41" s="4">
        <v>548.45995600000003</v>
      </c>
      <c r="J41" s="4" t="s">
        <v>22</v>
      </c>
      <c r="K41" s="4">
        <v>1.4800000000000001E-2</v>
      </c>
      <c r="L41" s="4">
        <v>1.8499999999999999E-2</v>
      </c>
      <c r="M41" s="4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4" t="s">
        <v>22</v>
      </c>
      <c r="U41" s="4">
        <v>7.4999999999999997E-3</v>
      </c>
      <c r="V41" s="4">
        <v>1.32E-2</v>
      </c>
      <c r="W41" s="4">
        <v>491.26918599999999</v>
      </c>
      <c r="X41" s="4" t="s">
        <v>22</v>
      </c>
      <c r="Y41" s="4">
        <v>8.3999999999999995E-3</v>
      </c>
      <c r="Z41" s="4">
        <v>1.3899999999999999E-2</v>
      </c>
      <c r="AA41" s="4">
        <v>673.61850000000004</v>
      </c>
      <c r="AB41" s="4" t="s">
        <v>22</v>
      </c>
      <c r="AC41" s="4">
        <v>8.8000000000000005E-3</v>
      </c>
      <c r="AD41" s="4">
        <v>1.47E-2</v>
      </c>
      <c r="AE41" s="4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5" t="s">
        <v>24</v>
      </c>
      <c r="B44" s="70" t="s">
        <v>126</v>
      </c>
      <c r="C44" s="70"/>
      <c r="D44" s="70"/>
      <c r="E44" s="70"/>
      <c r="F44" s="70" t="s">
        <v>127</v>
      </c>
      <c r="G44" s="70"/>
      <c r="H44" s="70"/>
      <c r="I44" s="70"/>
      <c r="J44" s="70" t="s">
        <v>128</v>
      </c>
      <c r="K44" s="70"/>
      <c r="L44" s="70"/>
      <c r="M44" s="70"/>
      <c r="N44" s="73" t="s">
        <v>129</v>
      </c>
      <c r="O44" s="73"/>
      <c r="P44" s="73"/>
      <c r="Q44" s="73"/>
      <c r="S44" s="65" t="s">
        <v>24</v>
      </c>
      <c r="T44" s="70" t="s">
        <v>126</v>
      </c>
      <c r="U44" s="70"/>
      <c r="V44" s="70"/>
      <c r="W44" s="70"/>
      <c r="X44" s="70" t="s">
        <v>127</v>
      </c>
      <c r="Y44" s="70"/>
      <c r="Z44" s="70"/>
      <c r="AA44" s="70"/>
      <c r="AB44" s="70" t="s">
        <v>128</v>
      </c>
      <c r="AC44" s="70"/>
      <c r="AD44" s="70"/>
      <c r="AE44" s="70"/>
      <c r="AF44" s="73" t="s">
        <v>129</v>
      </c>
      <c r="AG44" s="73"/>
      <c r="AH44" s="73"/>
      <c r="AI44" s="73"/>
    </row>
    <row r="45" spans="1:35" x14ac:dyDescent="0.25">
      <c r="A45" s="65"/>
      <c r="B45" s="70" t="s">
        <v>25</v>
      </c>
      <c r="C45" s="70"/>
      <c r="D45" s="70"/>
      <c r="E45" t="s">
        <v>19</v>
      </c>
      <c r="F45" s="70" t="s">
        <v>25</v>
      </c>
      <c r="G45" s="70"/>
      <c r="H45" s="70"/>
      <c r="I45" t="s">
        <v>19</v>
      </c>
      <c r="J45" s="70" t="s">
        <v>25</v>
      </c>
      <c r="K45" s="70"/>
      <c r="L45" s="70"/>
      <c r="M45" t="s">
        <v>19</v>
      </c>
      <c r="N45" s="73" t="s">
        <v>25</v>
      </c>
      <c r="O45" s="73"/>
      <c r="P45" s="73"/>
      <c r="Q45" s="32" t="s">
        <v>19</v>
      </c>
      <c r="S45" s="65"/>
      <c r="T45" s="70" t="s">
        <v>25</v>
      </c>
      <c r="U45" s="70"/>
      <c r="V45" s="70"/>
      <c r="W45" t="s">
        <v>19</v>
      </c>
      <c r="X45" s="70" t="s">
        <v>25</v>
      </c>
      <c r="Y45" s="70"/>
      <c r="Z45" s="70"/>
      <c r="AA45" t="s">
        <v>19</v>
      </c>
      <c r="AB45" s="70" t="s">
        <v>25</v>
      </c>
      <c r="AC45" s="70"/>
      <c r="AD45" s="70"/>
      <c r="AE45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5">
        <v>0</v>
      </c>
      <c r="C46" s="5"/>
      <c r="D46" s="5"/>
      <c r="E46">
        <v>34.146954000000001</v>
      </c>
      <c r="F46" s="5">
        <v>0</v>
      </c>
      <c r="G46" s="5"/>
      <c r="H46" s="5"/>
      <c r="I46">
        <v>35.495750999999998</v>
      </c>
      <c r="J46" s="5">
        <v>0</v>
      </c>
      <c r="K46" s="5"/>
      <c r="L46" s="5"/>
      <c r="M46">
        <v>34.309978000000001</v>
      </c>
      <c r="N46" s="33">
        <v>0</v>
      </c>
      <c r="O46" s="33"/>
      <c r="P46" s="33"/>
      <c r="Q46" s="32">
        <v>32.899720000000002</v>
      </c>
      <c r="S46" s="65"/>
      <c r="T46" s="19">
        <v>1.3999999999999999E-6</v>
      </c>
      <c r="U46" s="5"/>
      <c r="V46" s="5"/>
      <c r="W46">
        <v>33.829214999999998</v>
      </c>
      <c r="X46" s="19">
        <v>2.0999999999999998E-6</v>
      </c>
      <c r="Y46" s="5"/>
      <c r="Z46" s="5"/>
      <c r="AA46">
        <v>34.575920000000004</v>
      </c>
      <c r="AB46" s="19">
        <v>2.2000000000000001E-6</v>
      </c>
      <c r="AC46" s="5"/>
      <c r="AD46" s="5"/>
      <c r="AE46">
        <v>35.361001999999999</v>
      </c>
      <c r="AF46" s="35">
        <v>2.0999999999999998E-6</v>
      </c>
      <c r="AG46" s="33"/>
      <c r="AH46" s="33"/>
      <c r="AI46" s="32">
        <v>32.657755999999999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0" t="s">
        <v>8</v>
      </c>
      <c r="C49" s="70"/>
      <c r="D49" s="70"/>
      <c r="E49" s="70"/>
      <c r="F49" s="70" t="s">
        <v>9</v>
      </c>
      <c r="G49" s="70"/>
      <c r="H49" s="70"/>
      <c r="I49" s="70"/>
      <c r="J49" s="70" t="s">
        <v>10</v>
      </c>
      <c r="K49" s="70"/>
      <c r="L49" s="70"/>
      <c r="M49" s="70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0" t="s">
        <v>126</v>
      </c>
      <c r="C50" s="70"/>
      <c r="D50" s="70"/>
      <c r="E50" s="70"/>
      <c r="F50" s="70" t="s">
        <v>127</v>
      </c>
      <c r="G50" s="70"/>
      <c r="H50" s="70"/>
      <c r="I50" s="70"/>
      <c r="J50" s="70" t="s">
        <v>128</v>
      </c>
      <c r="K50" s="70"/>
      <c r="L50" s="70"/>
      <c r="M50" s="70"/>
      <c r="N50" s="73" t="s">
        <v>129</v>
      </c>
      <c r="O50" s="73"/>
      <c r="P50" s="73"/>
      <c r="Q50" s="73"/>
    </row>
    <row r="51" spans="1:17" x14ac:dyDescent="0.25">
      <c r="A51" s="63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t="s">
        <v>20</v>
      </c>
      <c r="C52">
        <v>0</v>
      </c>
      <c r="D52">
        <v>2.5999999999999999E-3</v>
      </c>
      <c r="E52">
        <v>2.4019200000000001</v>
      </c>
      <c r="F52" t="s">
        <v>20</v>
      </c>
      <c r="G52">
        <v>0</v>
      </c>
      <c r="H52">
        <v>2.5999999999999999E-3</v>
      </c>
      <c r="I52">
        <v>1.987006</v>
      </c>
      <c r="J52" t="s">
        <v>20</v>
      </c>
      <c r="K52">
        <v>0</v>
      </c>
      <c r="L52">
        <v>2.5999999999999999E-3</v>
      </c>
      <c r="M52">
        <v>1.9472320000000001</v>
      </c>
      <c r="N52" s="32" t="s">
        <v>20</v>
      </c>
      <c r="O52" s="32">
        <v>0</v>
      </c>
      <c r="P52" s="32">
        <v>2.5999999999999999E-3</v>
      </c>
      <c r="Q52" s="32">
        <v>1.863307</v>
      </c>
    </row>
    <row r="53" spans="1:17" x14ac:dyDescent="0.25">
      <c r="A53" s="63"/>
      <c r="B53" t="s">
        <v>21</v>
      </c>
      <c r="C53">
        <v>0</v>
      </c>
      <c r="D53">
        <v>1.2999999999999999E-3</v>
      </c>
      <c r="E53">
        <v>22.156081</v>
      </c>
      <c r="F53" t="s">
        <v>21</v>
      </c>
      <c r="G53">
        <v>0</v>
      </c>
      <c r="H53">
        <v>1.2999999999999999E-3</v>
      </c>
      <c r="I53">
        <v>22.343025000000001</v>
      </c>
      <c r="J53" t="s">
        <v>21</v>
      </c>
      <c r="K53">
        <v>0</v>
      </c>
      <c r="L53">
        <v>1.2999999999999999E-3</v>
      </c>
      <c r="M53">
        <v>21.299875</v>
      </c>
      <c r="N53" s="32" t="s">
        <v>21</v>
      </c>
      <c r="O53" s="32">
        <v>0</v>
      </c>
      <c r="P53" s="32">
        <v>1.2999999999999999E-3</v>
      </c>
      <c r="Q53" s="32">
        <v>19.951841999999999</v>
      </c>
    </row>
    <row r="54" spans="1:17" x14ac:dyDescent="0.25">
      <c r="A54" s="63"/>
      <c r="B54" t="s">
        <v>22</v>
      </c>
      <c r="C54">
        <v>0</v>
      </c>
      <c r="D54">
        <v>7.4759999999999996E-4</v>
      </c>
      <c r="E54">
        <v>276.767471</v>
      </c>
      <c r="F54" t="s">
        <v>22</v>
      </c>
      <c r="G54">
        <v>0</v>
      </c>
      <c r="H54">
        <v>7.6009999999999999E-4</v>
      </c>
      <c r="I54">
        <v>265.44554900000003</v>
      </c>
      <c r="J54" t="s">
        <v>22</v>
      </c>
      <c r="K54">
        <v>0</v>
      </c>
      <c r="L54">
        <v>7.7280000000000003E-4</v>
      </c>
      <c r="M54">
        <v>266.05095499999999</v>
      </c>
      <c r="N54" s="32" t="s">
        <v>22</v>
      </c>
      <c r="O54" s="32">
        <v>0</v>
      </c>
      <c r="P54" s="32">
        <v>7.8589999999999997E-4</v>
      </c>
      <c r="Q54" s="32">
        <v>243.02150700000001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4" t="s">
        <v>23</v>
      </c>
      <c r="B57" s="72" t="s">
        <v>126</v>
      </c>
      <c r="C57" s="72"/>
      <c r="D57" s="72"/>
      <c r="E57" s="72"/>
      <c r="F57" s="72" t="s">
        <v>127</v>
      </c>
      <c r="G57" s="72"/>
      <c r="H57" s="72"/>
      <c r="I57" s="72"/>
      <c r="J57" s="72" t="s">
        <v>128</v>
      </c>
      <c r="K57" s="72"/>
      <c r="L57" s="72"/>
      <c r="M57" s="72"/>
      <c r="N57" s="72" t="s">
        <v>129</v>
      </c>
      <c r="O57" s="72"/>
      <c r="P57" s="72"/>
      <c r="Q57" s="72"/>
    </row>
    <row r="58" spans="1:17" x14ac:dyDescent="0.25">
      <c r="A58" s="64"/>
      <c r="B58" s="4"/>
      <c r="C58" s="4" t="s">
        <v>17</v>
      </c>
      <c r="D58" s="4" t="s">
        <v>18</v>
      </c>
      <c r="E58" s="4" t="s">
        <v>19</v>
      </c>
      <c r="F58" s="4"/>
      <c r="G58" s="4" t="s">
        <v>17</v>
      </c>
      <c r="H58" s="4" t="s">
        <v>18</v>
      </c>
      <c r="I58" s="4" t="s">
        <v>19</v>
      </c>
      <c r="J58" s="4"/>
      <c r="K58" s="4" t="s">
        <v>17</v>
      </c>
      <c r="L58" s="4" t="s">
        <v>18</v>
      </c>
      <c r="M58" s="4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4" t="s">
        <v>20</v>
      </c>
      <c r="C59" s="4">
        <v>1.2999999999999999E-3</v>
      </c>
      <c r="D59" s="4">
        <v>2.0199999999999999E-2</v>
      </c>
      <c r="E59" s="4">
        <v>28.641818000000001</v>
      </c>
      <c r="F59" s="4" t="s">
        <v>20</v>
      </c>
      <c r="G59" s="4">
        <v>2.5999999999999999E-3</v>
      </c>
      <c r="H59" s="4">
        <v>2.1499999999999998E-2</v>
      </c>
      <c r="I59" s="4">
        <v>28.722397000000001</v>
      </c>
      <c r="J59" s="4" t="s">
        <v>20</v>
      </c>
      <c r="K59" s="4">
        <v>2.5999999999999999E-3</v>
      </c>
      <c r="L59" s="4">
        <v>2.2700000000000001E-2</v>
      </c>
      <c r="M59" s="4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4" t="s">
        <v>21</v>
      </c>
      <c r="C60" s="4">
        <v>2.7000000000000001E-3</v>
      </c>
      <c r="D60" s="4">
        <v>1.15E-2</v>
      </c>
      <c r="E60" s="4">
        <v>77.611051000000003</v>
      </c>
      <c r="F60" s="4" t="s">
        <v>21</v>
      </c>
      <c r="G60" s="4">
        <v>3.2000000000000002E-3</v>
      </c>
      <c r="H60" s="4">
        <v>9.4000000000000004E-3</v>
      </c>
      <c r="I60" s="4">
        <v>78.046137000000002</v>
      </c>
      <c r="J60" s="4" t="s">
        <v>21</v>
      </c>
      <c r="K60" s="4">
        <v>3.8999999999999998E-3</v>
      </c>
      <c r="L60" s="4">
        <v>1.0200000000000001E-2</v>
      </c>
      <c r="M60" s="4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4" t="s">
        <v>22</v>
      </c>
      <c r="C61" s="4">
        <v>3.5999999999999999E-3</v>
      </c>
      <c r="D61" s="4">
        <v>8.2000000000000007E-3</v>
      </c>
      <c r="E61" s="4">
        <v>366.09894000000003</v>
      </c>
      <c r="F61" s="4" t="s">
        <v>22</v>
      </c>
      <c r="G61" s="4">
        <v>4.4000000000000003E-3</v>
      </c>
      <c r="H61" s="4">
        <v>8.0999999999999996E-3</v>
      </c>
      <c r="I61" s="4">
        <v>460.01891599999999</v>
      </c>
      <c r="J61" s="4" t="s">
        <v>22</v>
      </c>
      <c r="K61" s="4">
        <v>4.7000000000000002E-3</v>
      </c>
      <c r="L61" s="4">
        <v>7.7000000000000002E-3</v>
      </c>
      <c r="M61" s="4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5" t="s">
        <v>24</v>
      </c>
      <c r="B64" s="70" t="s">
        <v>126</v>
      </c>
      <c r="C64" s="70"/>
      <c r="D64" s="70"/>
      <c r="E64" s="70"/>
      <c r="F64" s="70" t="s">
        <v>127</v>
      </c>
      <c r="G64" s="70"/>
      <c r="H64" s="70"/>
      <c r="I64" s="70"/>
      <c r="J64" s="70" t="s">
        <v>128</v>
      </c>
      <c r="K64" s="70"/>
      <c r="L64" s="70"/>
      <c r="M64" s="70"/>
      <c r="N64" s="73" t="s">
        <v>129</v>
      </c>
      <c r="O64" s="73"/>
      <c r="P64" s="73"/>
      <c r="Q64" s="73"/>
    </row>
    <row r="65" spans="1:27" x14ac:dyDescent="0.25">
      <c r="A65" s="65"/>
      <c r="B65" s="70" t="s">
        <v>25</v>
      </c>
      <c r="C65" s="70"/>
      <c r="D65" s="70"/>
      <c r="E65" t="s">
        <v>19</v>
      </c>
      <c r="F65" s="70" t="s">
        <v>25</v>
      </c>
      <c r="G65" s="70"/>
      <c r="H65" s="70"/>
      <c r="I65" t="s">
        <v>19</v>
      </c>
      <c r="J65" s="70" t="s">
        <v>25</v>
      </c>
      <c r="K65" s="70"/>
      <c r="L65" s="70"/>
      <c r="M65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19">
        <v>1.17E-4</v>
      </c>
      <c r="C66" s="5"/>
      <c r="D66" s="5"/>
      <c r="E66">
        <v>32.371839999999999</v>
      </c>
      <c r="F66" s="19"/>
      <c r="G66" s="19">
        <v>1.236E-4</v>
      </c>
      <c r="H66" s="5"/>
      <c r="I66">
        <v>32.189546</v>
      </c>
      <c r="J66" s="19">
        <v>1.306E-4</v>
      </c>
      <c r="K66" s="5"/>
      <c r="L66" s="5"/>
      <c r="M66">
        <v>30.781136</v>
      </c>
      <c r="N66" s="35">
        <v>1.292E-4</v>
      </c>
      <c r="O66" s="33"/>
      <c r="P66" s="33"/>
      <c r="Q66" s="32">
        <v>29.824593</v>
      </c>
    </row>
    <row r="67" spans="1:27" x14ac:dyDescent="0.25">
      <c r="J67" t="s">
        <v>138</v>
      </c>
      <c r="N67" s="4"/>
      <c r="O67" s="4"/>
      <c r="P67" s="4"/>
      <c r="Q67" s="4"/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4.2580200000000001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96.888195999999994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1.5828999999999997E-5</v>
      </c>
      <c r="H74">
        <f t="shared" si="2"/>
        <v>78.634585999999999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1.5868000000000001E-5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1.9284999999999998E-7</v>
      </c>
      <c r="H75">
        <f t="shared" si="2"/>
        <v>1171.571052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1.9350000000000001E-7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1.5945999999999999E-5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1.6023999999999998E-5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1.948E-7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1.9609999999999999E-7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6.5782109999999996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133.11659499999999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1.5864099999999999E-5</v>
      </c>
      <c r="H87">
        <f t="shared" si="20"/>
        <v>117.72437499999999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1.5930400000000003E-5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1.9350150000000002E-7</v>
      </c>
      <c r="H88">
        <f t="shared" si="20"/>
        <v>1760.9533809999998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1.94806E-7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1.6039599999999998E-5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1.61176E-5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1.9742399999999998E-7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2.00054E-7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8.3755489999999995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173.189584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1.5895592499999997E-5</v>
      </c>
      <c r="H100">
        <f t="shared" si="38"/>
        <v>152.38884200000001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1.5979539999999998E-5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1.9415449999999997E-7</v>
      </c>
      <c r="H101">
        <f t="shared" si="38"/>
        <v>2287.6474069999999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1.9611799999999998E-7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1.608952E-5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1.613398E-5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2.0007199999999999E-7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2.0406200000000002E-7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4.257587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69.781306000000001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75.344374000000002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4.5862500000000003E-6</v>
      </c>
      <c r="H114">
        <f t="shared" si="56"/>
        <v>1115.9821930000001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4.5955000000000003E-6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4.6140000000000011E-6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4.6325000000000001E-6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6.4600530000000003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104.46773400000001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112.607242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4.5955175000000007E-6</v>
      </c>
      <c r="H127">
        <f t="shared" si="74"/>
        <v>1671.3421850000002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4.6140700000000009E-6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4.6512800000000001E-6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4.6886300000000007E-6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8.2107519999999994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137.57710699999998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6.4849999999999991E-5</v>
      </c>
      <c r="H139">
        <f t="shared" si="92"/>
        <v>145.03824700000001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6.4850000000000004E-5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4.6048022499999998E-6</v>
      </c>
      <c r="H140">
        <f t="shared" si="92"/>
        <v>2153.3420800000004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4.6327080000000008E-6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6.4850000000000004E-5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6.4850000000000004E-5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4.6888240000000006E-6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4.7453360000000003E-6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4.5050319999999999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69.642705000000007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66.387471000000005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3.3563000000000004E-5</v>
      </c>
      <c r="H153">
        <f t="shared" si="110"/>
        <v>964.89354500000002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3.3616000000000005E-5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3.3722000000000007E-5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3.3828000000000002E-5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6.565188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103.95268300000001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99.537905999999992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3.3616075000000003E-5</v>
      </c>
      <c r="H166">
        <f t="shared" si="128"/>
        <v>1439.174262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3.3722300000000007E-5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3.39352E-5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3.4148700000000007E-5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8.3155409999999996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136.85240300000001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129.17793599999999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3.3669223749999999E-5</v>
      </c>
      <c r="H179">
        <f t="shared" si="146"/>
        <v>1863.630721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3.3828890000000003E-5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3.4149519999999997E-5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3.4471830000000006E-5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3.9291340000000003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1.435E-6</v>
      </c>
      <c r="M190">
        <f>AA46+W46</f>
        <v>68.405135000000001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1.4699999999999999E-6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58.556441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1.6239000000000002E-4</v>
      </c>
      <c r="H192">
        <f t="shared" si="164"/>
        <v>788.94503799999995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1.6258000000000001E-4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1.5400000000000001E-6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1.6099999999999998E-6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1.6296E-4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1.6333999999999999E-4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6.0576050000000006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1.4685E-6</v>
      </c>
      <c r="M203">
        <f>AE46+AA46+W46</f>
        <v>103.76613700000001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1.5340000000000001E-6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86.264677000000006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1.6258025000000004E-4</v>
      </c>
      <c r="H205">
        <f t="shared" si="182"/>
        <v>1182.1610089999999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1.6296100000000001E-4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1.6559999999999999E-6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1.7659999999999999E-6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1.6372399999999999E-4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1.6448900000000003E-4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7.80227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1.5005499999999998E-6</v>
      </c>
      <c r="M216">
        <f>AI46+AE46+AA46+W46</f>
        <v>136.42389299999999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1.5924E-6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111.75024400000001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1.6277075E-4</v>
      </c>
      <c r="H218">
        <f t="shared" si="199"/>
        <v>1543.905139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1.6334300000000001E-4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1.7511999999999999E-6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1.8787999999999999E-6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1.6449200000000002E-4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1.6564700000000002E-4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4.3889259999999997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1.1732999999999999E-4</v>
      </c>
      <c r="M229">
        <f>I66+E66</f>
        <v>64.561385999999999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1.1765999999999999E-4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44.499105999999998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7.4822499999999993E-4</v>
      </c>
      <c r="H231">
        <f t="shared" si="217"/>
        <v>542.21302000000003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7.4884999999999991E-4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1.1831999999999999E-4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1.1898E-4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7.5009999999999996E-4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7.5135000000000002E-4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6.3361580000000002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1.1766100000000001E-4</v>
      </c>
      <c r="M242">
        <f>M66+I66+E66</f>
        <v>95.342522000000002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1.18324E-4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65.798980999999998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7.4885049999999997E-4</v>
      </c>
      <c r="H244">
        <f t="shared" si="235"/>
        <v>808.26397499999996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7.501020000000001E-4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1.1965599999999999E-4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1.2099600000000001E-4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7.5260799999999988E-4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7.5511800000000004E-4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8.199465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1.1799189999999998E-4</v>
      </c>
      <c r="M255">
        <f>Q66+M66+I66+E66</f>
        <v>125.167115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1.189832E-4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85.750822999999997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7.4947652499999986E-4</v>
      </c>
      <c r="H257">
        <f t="shared" si="253"/>
        <v>1051.285482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7.5135619999999986E-4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1.209376E-4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1.228104E-4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7.5512559999999992E-4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7.5890940000000002E-4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5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J263"/>
  <sheetViews>
    <sheetView topLeftCell="A16" zoomScale="55" zoomScaleNormal="55" workbookViewId="0">
      <selection activeCell="E54" sqref="E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6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4" t="s">
        <v>147</v>
      </c>
      <c r="Q1" s="4"/>
      <c r="R1" s="4"/>
      <c r="S1" s="4"/>
      <c r="T1" s="4"/>
      <c r="U1" s="4" t="s">
        <v>148</v>
      </c>
      <c r="V1" s="4"/>
      <c r="W1" s="4"/>
      <c r="X1" s="4"/>
    </row>
    <row r="2" spans="1:36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4" t="s">
        <v>149</v>
      </c>
      <c r="Q2" s="4"/>
      <c r="R2" s="4"/>
      <c r="S2" s="4"/>
      <c r="T2" s="4"/>
      <c r="U2" s="4" t="s">
        <v>150</v>
      </c>
      <c r="V2" s="4"/>
      <c r="W2" s="4"/>
      <c r="X2" s="4"/>
    </row>
    <row r="3" spans="1:36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4" t="s">
        <v>151</v>
      </c>
      <c r="Q3" s="4"/>
      <c r="R3" s="4"/>
      <c r="S3" s="4"/>
      <c r="T3" s="4"/>
      <c r="U3" s="4" t="s">
        <v>152</v>
      </c>
      <c r="V3" s="4"/>
    </row>
    <row r="4" spans="1:36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4" t="s">
        <v>153</v>
      </c>
      <c r="Q4" s="4"/>
      <c r="R4" s="4"/>
      <c r="S4" s="4"/>
      <c r="T4" s="4"/>
      <c r="U4" s="4" t="s">
        <v>154</v>
      </c>
      <c r="V4" s="4"/>
    </row>
    <row r="5" spans="1:36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4" t="s">
        <v>155</v>
      </c>
      <c r="Q5" s="4"/>
      <c r="R5" s="4"/>
      <c r="S5" s="4"/>
      <c r="T5" s="4"/>
      <c r="U5" s="4" t="s">
        <v>156</v>
      </c>
      <c r="V5" s="4"/>
      <c r="W5" s="4" t="s">
        <v>157</v>
      </c>
      <c r="Y5" s="72" t="s">
        <v>158</v>
      </c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</row>
    <row r="7" spans="1:36" x14ac:dyDescent="0.25">
      <c r="A7" s="1" t="s">
        <v>6</v>
      </c>
      <c r="S7" s="1" t="s">
        <v>7</v>
      </c>
    </row>
    <row r="8" spans="1:36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2" t="s">
        <v>11</v>
      </c>
      <c r="O8" s="72"/>
      <c r="P8" s="72"/>
      <c r="Q8" s="72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3" t="s">
        <v>11</v>
      </c>
      <c r="AG8" s="73"/>
      <c r="AH8" s="73"/>
      <c r="AI8" s="73"/>
    </row>
    <row r="9" spans="1:36" x14ac:dyDescent="0.25">
      <c r="A9" s="63" t="s">
        <v>12</v>
      </c>
      <c r="B9" s="74" t="s">
        <v>126</v>
      </c>
      <c r="C9" s="74"/>
      <c r="D9" s="74"/>
      <c r="E9" s="74"/>
      <c r="F9" s="74" t="s">
        <v>127</v>
      </c>
      <c r="G9" s="74"/>
      <c r="H9" s="74"/>
      <c r="I9" s="74"/>
      <c r="J9" s="74" t="s">
        <v>128</v>
      </c>
      <c r="K9" s="74"/>
      <c r="L9" s="74"/>
      <c r="M9" s="74"/>
      <c r="N9" s="72" t="s">
        <v>129</v>
      </c>
      <c r="O9" s="72"/>
      <c r="P9" s="72"/>
      <c r="Q9" s="72"/>
      <c r="S9" s="63" t="s">
        <v>12</v>
      </c>
      <c r="T9" s="74" t="s">
        <v>126</v>
      </c>
      <c r="U9" s="74"/>
      <c r="V9" s="74"/>
      <c r="W9" s="74"/>
      <c r="X9" s="74" t="s">
        <v>127</v>
      </c>
      <c r="Y9" s="74"/>
      <c r="Z9" s="74"/>
      <c r="AA9" s="74"/>
      <c r="AB9" s="74" t="s">
        <v>128</v>
      </c>
      <c r="AC9" s="74"/>
      <c r="AD9" s="74"/>
      <c r="AE9" s="74"/>
      <c r="AF9" s="73" t="s">
        <v>129</v>
      </c>
      <c r="AG9" s="73"/>
      <c r="AH9" s="73"/>
      <c r="AI9" s="73"/>
    </row>
    <row r="10" spans="1:36" x14ac:dyDescent="0.25">
      <c r="A10" s="63"/>
      <c r="B10" s="36"/>
      <c r="C10" s="36" t="s">
        <v>17</v>
      </c>
      <c r="D10" s="36" t="s">
        <v>18</v>
      </c>
      <c r="E10" s="36" t="s">
        <v>19</v>
      </c>
      <c r="F10" s="36"/>
      <c r="G10" s="36" t="s">
        <v>17</v>
      </c>
      <c r="H10" s="36" t="s">
        <v>18</v>
      </c>
      <c r="I10" s="36" t="s">
        <v>19</v>
      </c>
      <c r="J10" s="36"/>
      <c r="K10" s="36" t="s">
        <v>17</v>
      </c>
      <c r="L10" s="36" t="s">
        <v>18</v>
      </c>
      <c r="M10" s="36" t="s">
        <v>19</v>
      </c>
      <c r="N10" s="4"/>
      <c r="O10" s="4" t="s">
        <v>17</v>
      </c>
      <c r="P10" s="4" t="s">
        <v>18</v>
      </c>
      <c r="Q10" s="4" t="s">
        <v>19</v>
      </c>
      <c r="S10" s="63"/>
      <c r="T10" s="36"/>
      <c r="U10" s="36" t="s">
        <v>17</v>
      </c>
      <c r="V10" s="36" t="s">
        <v>18</v>
      </c>
      <c r="W10" s="36" t="s">
        <v>19</v>
      </c>
      <c r="X10" s="36"/>
      <c r="Y10" s="36" t="s">
        <v>17</v>
      </c>
      <c r="Z10" s="36" t="s">
        <v>18</v>
      </c>
      <c r="AA10" s="36" t="s">
        <v>19</v>
      </c>
      <c r="AB10" s="36"/>
      <c r="AC10" s="36" t="s">
        <v>17</v>
      </c>
      <c r="AD10" s="36" t="s">
        <v>18</v>
      </c>
      <c r="AE10" s="36" t="s">
        <v>19</v>
      </c>
      <c r="AF10" s="32"/>
      <c r="AG10" s="32" t="s">
        <v>17</v>
      </c>
      <c r="AH10" s="32" t="s">
        <v>18</v>
      </c>
      <c r="AI10" s="32" t="s">
        <v>19</v>
      </c>
    </row>
    <row r="11" spans="1:36" x14ac:dyDescent="0.25">
      <c r="A11" s="63"/>
      <c r="B11" s="36" t="s">
        <v>20</v>
      </c>
      <c r="C11" s="38">
        <v>0</v>
      </c>
      <c r="D11" s="38">
        <v>2.5999999999999999E-3</v>
      </c>
      <c r="E11" s="38">
        <v>2.1163699999999999</v>
      </c>
      <c r="F11" s="36" t="s">
        <v>20</v>
      </c>
      <c r="G11" s="38">
        <v>0</v>
      </c>
      <c r="H11" s="38">
        <v>2.5999999999999999E-3</v>
      </c>
      <c r="I11" s="38">
        <v>3.6784379999999999</v>
      </c>
      <c r="J11" s="36" t="s">
        <v>20</v>
      </c>
      <c r="K11" s="38">
        <v>0</v>
      </c>
      <c r="L11" s="38">
        <v>2.5999999999999999E-3</v>
      </c>
      <c r="M11" s="38">
        <v>2.2369119999999998</v>
      </c>
      <c r="N11" s="4" t="s">
        <v>20</v>
      </c>
      <c r="O11" s="4">
        <v>0</v>
      </c>
      <c r="P11" s="59">
        <v>2.5999999999999999E-3</v>
      </c>
      <c r="Q11" s="4">
        <v>2.6340479999999999</v>
      </c>
      <c r="S11" s="63"/>
      <c r="T11" s="36" t="s">
        <v>20</v>
      </c>
      <c r="U11" s="38">
        <v>0</v>
      </c>
      <c r="V11" s="38">
        <v>2.5999999999999999E-3</v>
      </c>
      <c r="W11" s="38">
        <v>2.136628</v>
      </c>
      <c r="X11" s="36" t="s">
        <v>20</v>
      </c>
      <c r="Y11" s="38">
        <v>0</v>
      </c>
      <c r="Z11" s="38">
        <v>2.5999999999999999E-3</v>
      </c>
      <c r="AA11" s="38">
        <v>2.139052</v>
      </c>
      <c r="AB11" s="36" t="s">
        <v>20</v>
      </c>
      <c r="AC11" s="38">
        <v>0</v>
      </c>
      <c r="AD11" s="38">
        <v>2.5999999999999999E-3</v>
      </c>
      <c r="AE11" s="38">
        <v>1.8768130000000001</v>
      </c>
      <c r="AF11" s="32" t="s">
        <v>20</v>
      </c>
      <c r="AG11" s="32">
        <v>0</v>
      </c>
      <c r="AH11" s="32">
        <v>2.5999999999999999E-3</v>
      </c>
      <c r="AI11" s="32">
        <v>1.8645780000000001</v>
      </c>
    </row>
    <row r="12" spans="1:36" x14ac:dyDescent="0.25">
      <c r="A12" s="63"/>
      <c r="B12" s="36" t="s">
        <v>21</v>
      </c>
      <c r="C12" s="38">
        <v>0</v>
      </c>
      <c r="D12" s="38">
        <v>1.579E-5</v>
      </c>
      <c r="E12" s="38">
        <v>42.052681</v>
      </c>
      <c r="F12" s="36" t="s">
        <v>21</v>
      </c>
      <c r="G12" s="38">
        <v>0</v>
      </c>
      <c r="H12" s="38">
        <v>1.579E-5</v>
      </c>
      <c r="I12" s="38">
        <v>38.196837000000002</v>
      </c>
      <c r="J12" s="36" t="s">
        <v>21</v>
      </c>
      <c r="K12" s="38">
        <v>0</v>
      </c>
      <c r="L12" s="38">
        <v>1.579E-5</v>
      </c>
      <c r="M12" s="38">
        <v>37.941350999999997</v>
      </c>
      <c r="N12" s="4" t="s">
        <v>21</v>
      </c>
      <c r="O12" s="4">
        <v>0</v>
      </c>
      <c r="P12" s="59">
        <v>1.579E-5</v>
      </c>
      <c r="Q12" s="4">
        <v>39.421888000000003</v>
      </c>
      <c r="S12" s="63"/>
      <c r="T12" s="36" t="s">
        <v>21</v>
      </c>
      <c r="U12" s="38">
        <v>0</v>
      </c>
      <c r="V12" s="38">
        <v>6.4850000000000004E-5</v>
      </c>
      <c r="W12" s="38">
        <v>35.907674</v>
      </c>
      <c r="X12" s="36" t="s">
        <v>21</v>
      </c>
      <c r="Y12" s="38">
        <v>0</v>
      </c>
      <c r="Z12" s="38">
        <v>6.4850000000000004E-5</v>
      </c>
      <c r="AA12" s="38">
        <v>37.586105000000003</v>
      </c>
      <c r="AB12" s="36" t="s">
        <v>21</v>
      </c>
      <c r="AC12" s="38">
        <v>0</v>
      </c>
      <c r="AD12" s="38">
        <v>6.4850000000000004E-5</v>
      </c>
      <c r="AE12" s="38">
        <v>36.309576999999997</v>
      </c>
      <c r="AF12" s="32" t="s">
        <v>21</v>
      </c>
      <c r="AG12" s="32">
        <v>0</v>
      </c>
      <c r="AH12" s="32">
        <v>6.9800000000000001E-2</v>
      </c>
      <c r="AI12" s="32">
        <v>39.932572999999998</v>
      </c>
    </row>
    <row r="13" spans="1:36" x14ac:dyDescent="0.25">
      <c r="A13" s="63"/>
      <c r="B13" s="36" t="s">
        <v>22</v>
      </c>
      <c r="C13" s="38">
        <v>0</v>
      </c>
      <c r="D13" s="38">
        <v>1.9219999999999999E-7</v>
      </c>
      <c r="E13" s="38">
        <v>617.39980000000003</v>
      </c>
      <c r="F13" s="36" t="s">
        <v>22</v>
      </c>
      <c r="G13" s="38">
        <v>0</v>
      </c>
      <c r="H13" s="38">
        <v>1.9219999999999999E-7</v>
      </c>
      <c r="I13" s="38">
        <v>583.48325599999998</v>
      </c>
      <c r="J13" s="36" t="s">
        <v>22</v>
      </c>
      <c r="K13" s="38">
        <v>0</v>
      </c>
      <c r="L13" s="38">
        <v>1.9219999999999999E-7</v>
      </c>
      <c r="M13" s="38">
        <v>581.82976499999995</v>
      </c>
      <c r="N13" s="4" t="s">
        <v>22</v>
      </c>
      <c r="O13" s="4">
        <v>0</v>
      </c>
      <c r="P13" s="59">
        <v>1.9219999999999999E-7</v>
      </c>
      <c r="Q13" s="4">
        <v>603.74602100000004</v>
      </c>
      <c r="S13" s="63"/>
      <c r="T13" s="36" t="s">
        <v>22</v>
      </c>
      <c r="U13" s="38">
        <v>0</v>
      </c>
      <c r="V13" s="38">
        <v>4.8799999999999999E-6</v>
      </c>
      <c r="W13" s="38">
        <v>547.09097499999996</v>
      </c>
      <c r="X13" s="36" t="s">
        <v>22</v>
      </c>
      <c r="Y13" s="38">
        <v>0</v>
      </c>
      <c r="Z13" s="38">
        <v>4.7180000000000004E-6</v>
      </c>
      <c r="AA13" s="38">
        <v>549.527018</v>
      </c>
      <c r="AB13" s="36" t="s">
        <v>22</v>
      </c>
      <c r="AC13" s="38">
        <v>0</v>
      </c>
      <c r="AD13" s="38">
        <v>4.8799999999999999E-6</v>
      </c>
      <c r="AE13" s="38">
        <v>538.31575899999996</v>
      </c>
      <c r="AF13" s="32" t="s">
        <v>22</v>
      </c>
      <c r="AG13" s="32">
        <v>0</v>
      </c>
      <c r="AH13" s="32">
        <v>4.8799999999999999E-6</v>
      </c>
      <c r="AI13" s="32">
        <v>550.37548900000002</v>
      </c>
    </row>
    <row r="14" spans="1:36" x14ac:dyDescent="0.25">
      <c r="B14" s="36"/>
      <c r="C14" s="36"/>
      <c r="D14" s="36"/>
      <c r="E14" s="36"/>
      <c r="F14" s="36"/>
      <c r="G14" s="36" t="s">
        <v>138</v>
      </c>
      <c r="H14" s="36"/>
      <c r="I14" s="36"/>
      <c r="J14" s="36"/>
      <c r="K14" s="36"/>
      <c r="L14" s="36"/>
      <c r="M14" s="36"/>
      <c r="N14" s="4"/>
      <c r="O14" s="4"/>
      <c r="P14" s="4"/>
      <c r="Q14" s="4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"/>
      <c r="AG14" s="4"/>
      <c r="AH14" s="4"/>
      <c r="AI14" s="4"/>
    </row>
    <row r="15" spans="1:36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4"/>
      <c r="O15" s="4"/>
      <c r="P15" s="4"/>
      <c r="Q15" s="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"/>
      <c r="AG15" s="4"/>
      <c r="AH15" s="4"/>
      <c r="AI15" s="4"/>
    </row>
    <row r="16" spans="1:36" x14ac:dyDescent="0.25">
      <c r="A16" s="64" t="s">
        <v>23</v>
      </c>
      <c r="B16" s="83" t="s">
        <v>126</v>
      </c>
      <c r="C16" s="83"/>
      <c r="D16" s="83"/>
      <c r="E16" s="83"/>
      <c r="F16" s="83" t="s">
        <v>127</v>
      </c>
      <c r="G16" s="83"/>
      <c r="H16" s="83"/>
      <c r="I16" s="83"/>
      <c r="J16" s="83" t="s">
        <v>128</v>
      </c>
      <c r="K16" s="83"/>
      <c r="L16" s="83"/>
      <c r="M16" s="83"/>
      <c r="N16" s="72" t="s">
        <v>129</v>
      </c>
      <c r="O16" s="72"/>
      <c r="P16" s="72"/>
      <c r="Q16" s="72"/>
      <c r="R16" s="4"/>
      <c r="S16" s="82" t="s">
        <v>23</v>
      </c>
      <c r="T16" s="83" t="s">
        <v>126</v>
      </c>
      <c r="U16" s="83"/>
      <c r="V16" s="83"/>
      <c r="W16" s="83"/>
      <c r="X16" s="83" t="s">
        <v>127</v>
      </c>
      <c r="Y16" s="83"/>
      <c r="Z16" s="83"/>
      <c r="AA16" s="83"/>
      <c r="AB16" s="83" t="s">
        <v>128</v>
      </c>
      <c r="AC16" s="83"/>
      <c r="AD16" s="83"/>
      <c r="AE16" s="83"/>
      <c r="AF16" s="72" t="s">
        <v>129</v>
      </c>
      <c r="AG16" s="72"/>
      <c r="AH16" s="72"/>
      <c r="AI16" s="72"/>
    </row>
    <row r="17" spans="1:35" x14ac:dyDescent="0.25">
      <c r="A17" s="64"/>
      <c r="B17" s="53"/>
      <c r="C17" s="53" t="s">
        <v>17</v>
      </c>
      <c r="D17" s="53" t="s">
        <v>18</v>
      </c>
      <c r="E17" s="53" t="s">
        <v>19</v>
      </c>
      <c r="F17" s="53"/>
      <c r="G17" s="53" t="s">
        <v>17</v>
      </c>
      <c r="H17" s="53" t="s">
        <v>18</v>
      </c>
      <c r="I17" s="53" t="s">
        <v>19</v>
      </c>
      <c r="J17" s="53"/>
      <c r="K17" s="53" t="s">
        <v>17</v>
      </c>
      <c r="L17" s="53" t="s">
        <v>18</v>
      </c>
      <c r="M17" s="53" t="s">
        <v>19</v>
      </c>
      <c r="N17" s="4"/>
      <c r="O17" s="4" t="s">
        <v>17</v>
      </c>
      <c r="P17" s="4" t="s">
        <v>18</v>
      </c>
      <c r="Q17" s="4" t="s">
        <v>19</v>
      </c>
      <c r="R17" s="4"/>
      <c r="S17" s="82"/>
      <c r="T17" s="53"/>
      <c r="U17" s="53" t="s">
        <v>17</v>
      </c>
      <c r="V17" s="53" t="s">
        <v>18</v>
      </c>
      <c r="W17" s="53" t="s">
        <v>19</v>
      </c>
      <c r="X17" s="53"/>
      <c r="Y17" s="53" t="s">
        <v>17</v>
      </c>
      <c r="Z17" s="53" t="s">
        <v>18</v>
      </c>
      <c r="AA17" s="53" t="s">
        <v>19</v>
      </c>
      <c r="AB17" s="53"/>
      <c r="AC17" s="53" t="s">
        <v>17</v>
      </c>
      <c r="AD17" s="53" t="s">
        <v>18</v>
      </c>
      <c r="AE17" s="53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4"/>
      <c r="B18" s="53" t="s">
        <v>20</v>
      </c>
      <c r="C18" s="53">
        <v>1.2999999999999999E-3</v>
      </c>
      <c r="D18" s="53">
        <v>2.0199999999999999E-2</v>
      </c>
      <c r="E18" s="53">
        <v>30.079193</v>
      </c>
      <c r="F18" s="53" t="s">
        <v>20</v>
      </c>
      <c r="G18" s="53">
        <v>2.5999999999999999E-3</v>
      </c>
      <c r="H18" s="53">
        <v>2.1499999999999998E-2</v>
      </c>
      <c r="I18" s="53">
        <v>34.510630999999997</v>
      </c>
      <c r="J18" s="53" t="s">
        <v>20</v>
      </c>
      <c r="K18" s="53">
        <v>2.5999999999999999E-3</v>
      </c>
      <c r="L18" s="53">
        <v>2.2700000000000001E-2</v>
      </c>
      <c r="M18" s="53">
        <v>28.601323000000001</v>
      </c>
      <c r="N18" s="4" t="s">
        <v>20</v>
      </c>
      <c r="O18" s="4">
        <v>2.5999999999999999E-3</v>
      </c>
      <c r="P18" s="4">
        <v>2.3900000000000001E-2</v>
      </c>
      <c r="Q18" s="4">
        <v>28.720002000000001</v>
      </c>
      <c r="R18" s="4"/>
      <c r="S18" s="82"/>
      <c r="T18" s="53" t="s">
        <v>20</v>
      </c>
      <c r="U18" s="53">
        <v>1.2999999999999999E-3</v>
      </c>
      <c r="V18" s="53">
        <v>2.0199999999999999E-2</v>
      </c>
      <c r="W18" s="53">
        <v>28.892620000000001</v>
      </c>
      <c r="X18" s="53" t="s">
        <v>20</v>
      </c>
      <c r="Y18" s="53">
        <v>2.5999999999999999E-3</v>
      </c>
      <c r="Z18" s="53">
        <v>2.1499999999999998E-2</v>
      </c>
      <c r="AA18" s="53">
        <v>32.570383</v>
      </c>
      <c r="AB18" s="53" t="s">
        <v>20</v>
      </c>
      <c r="AC18" s="53">
        <v>2.5999999999999999E-3</v>
      </c>
      <c r="AD18" s="53">
        <v>2.2700000000000001E-2</v>
      </c>
      <c r="AE18" s="53">
        <v>33.057918000000001</v>
      </c>
      <c r="AF18" s="4" t="s">
        <v>20</v>
      </c>
      <c r="AG18" s="4">
        <v>2.5999999999999999E-3</v>
      </c>
      <c r="AH18" s="4">
        <v>2.3900000000000001E-2</v>
      </c>
      <c r="AI18" s="4">
        <v>30.236464999999999</v>
      </c>
    </row>
    <row r="19" spans="1:35" x14ac:dyDescent="0.25">
      <c r="A19" s="64"/>
      <c r="B19" s="53" t="s">
        <v>21</v>
      </c>
      <c r="C19" s="53">
        <v>1.9699999999999999E-2</v>
      </c>
      <c r="D19" s="53">
        <v>2.0199999999999999E-2</v>
      </c>
      <c r="E19" s="53">
        <v>82.092314999999999</v>
      </c>
      <c r="F19" s="53" t="s">
        <v>21</v>
      </c>
      <c r="G19" s="53">
        <v>2.0899999999999998E-2</v>
      </c>
      <c r="H19" s="53">
        <v>2.1299999999999999E-2</v>
      </c>
      <c r="I19" s="53">
        <v>84.700119000000001</v>
      </c>
      <c r="J19" s="53" t="s">
        <v>21</v>
      </c>
      <c r="K19" s="53">
        <v>2.1999999999999999E-2</v>
      </c>
      <c r="L19" s="53">
        <v>2.2499999999999999E-2</v>
      </c>
      <c r="M19" s="53">
        <v>77.806233000000006</v>
      </c>
      <c r="N19" s="4" t="s">
        <v>21</v>
      </c>
      <c r="O19" s="4">
        <v>2.3199999999999998E-2</v>
      </c>
      <c r="P19" s="4">
        <v>2.3699999999999999E-2</v>
      </c>
      <c r="Q19" s="4">
        <v>76.667008999999993</v>
      </c>
      <c r="R19" s="4"/>
      <c r="S19" s="82"/>
      <c r="T19" s="53" t="s">
        <v>21</v>
      </c>
      <c r="U19" s="53">
        <v>1.77E-2</v>
      </c>
      <c r="V19" s="53">
        <v>1.9900000000000001E-2</v>
      </c>
      <c r="W19" s="53">
        <v>79.589035999999993</v>
      </c>
      <c r="X19" s="53" t="s">
        <v>21</v>
      </c>
      <c r="Y19" s="53">
        <v>1.8700000000000001E-2</v>
      </c>
      <c r="Z19" s="53">
        <v>2.0899999999999998E-2</v>
      </c>
      <c r="AA19" s="53">
        <v>81.277517000000003</v>
      </c>
      <c r="AB19" s="53" t="s">
        <v>21</v>
      </c>
      <c r="AC19" s="53">
        <v>1.9699999999999999E-2</v>
      </c>
      <c r="AD19" s="53">
        <v>2.2100000000000002E-2</v>
      </c>
      <c r="AE19" s="53">
        <v>79.607797000000005</v>
      </c>
      <c r="AF19" s="4" t="s">
        <v>21</v>
      </c>
      <c r="AG19" s="4">
        <v>2.07E-2</v>
      </c>
      <c r="AH19" s="4">
        <v>2.3300000000000001E-2</v>
      </c>
      <c r="AI19" s="4">
        <v>77.369028</v>
      </c>
    </row>
    <row r="20" spans="1:35" x14ac:dyDescent="0.25">
      <c r="A20" s="64"/>
      <c r="B20" s="53" t="s">
        <v>22</v>
      </c>
      <c r="C20" s="53">
        <v>1.9699999999999999E-2</v>
      </c>
      <c r="D20" s="53">
        <v>1.9800000000000002E-2</v>
      </c>
      <c r="E20" s="53">
        <v>543.00650800000005</v>
      </c>
      <c r="F20" s="53" t="s">
        <v>22</v>
      </c>
      <c r="G20" s="53">
        <v>2.0899999999999998E-2</v>
      </c>
      <c r="H20" s="53">
        <v>2.0899999999999998E-2</v>
      </c>
      <c r="I20" s="53">
        <v>380.05642999999998</v>
      </c>
      <c r="J20" s="53" t="s">
        <v>22</v>
      </c>
      <c r="K20" s="53">
        <v>2.1999999999999999E-2</v>
      </c>
      <c r="L20" s="53">
        <v>2.2100000000000002E-2</v>
      </c>
      <c r="M20" s="53">
        <v>335.71965999999998</v>
      </c>
      <c r="N20" s="4" t="s">
        <v>22</v>
      </c>
      <c r="O20" s="4">
        <v>2.3199999999999998E-2</v>
      </c>
      <c r="P20" s="4">
        <v>2.3199999999999998E-2</v>
      </c>
      <c r="Q20" s="4">
        <v>378.594853</v>
      </c>
      <c r="R20" s="4"/>
      <c r="S20" s="82"/>
      <c r="T20" s="53" t="s">
        <v>22</v>
      </c>
      <c r="U20" s="53">
        <v>1.7899999999999999E-2</v>
      </c>
      <c r="V20" s="53">
        <v>1.84E-2</v>
      </c>
      <c r="W20" s="53">
        <v>401.51507199999998</v>
      </c>
      <c r="X20" s="53" t="s">
        <v>22</v>
      </c>
      <c r="Y20" s="53">
        <v>1.89E-2</v>
      </c>
      <c r="Z20" s="53">
        <v>1.9400000000000001E-2</v>
      </c>
      <c r="AA20" s="53">
        <v>379.953823</v>
      </c>
      <c r="AB20" s="53" t="s">
        <v>22</v>
      </c>
      <c r="AC20" s="53">
        <v>1.9900000000000001E-2</v>
      </c>
      <c r="AD20" s="53">
        <v>2.0500000000000001E-2</v>
      </c>
      <c r="AE20" s="53">
        <v>520.54528300000004</v>
      </c>
      <c r="AF20" s="4" t="s">
        <v>22</v>
      </c>
      <c r="AG20" s="4">
        <v>2.0899999999999998E-2</v>
      </c>
      <c r="AH20" s="4">
        <v>2.1499999999999998E-2</v>
      </c>
      <c r="AI20" s="4">
        <v>454.306647</v>
      </c>
    </row>
    <row r="21" spans="1:35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4"/>
      <c r="O21" s="4"/>
      <c r="P21" s="4"/>
      <c r="Q21" s="4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4"/>
      <c r="AG21" s="4"/>
      <c r="AH21" s="4"/>
      <c r="AI21" s="4"/>
    </row>
    <row r="22" spans="1:35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4"/>
      <c r="O22" s="4"/>
      <c r="P22" s="4"/>
      <c r="Q22" s="4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4"/>
      <c r="AG22" s="4"/>
      <c r="AH22" s="4"/>
      <c r="AI22" s="4"/>
    </row>
    <row r="23" spans="1:35" x14ac:dyDescent="0.25">
      <c r="A23" s="65" t="s">
        <v>24</v>
      </c>
      <c r="B23" s="74" t="s">
        <v>126</v>
      </c>
      <c r="C23" s="74"/>
      <c r="D23" s="74"/>
      <c r="E23" s="74"/>
      <c r="F23" s="74" t="s">
        <v>127</v>
      </c>
      <c r="G23" s="74"/>
      <c r="H23" s="74"/>
      <c r="I23" s="74"/>
      <c r="J23" s="74" t="s">
        <v>128</v>
      </c>
      <c r="K23" s="74"/>
      <c r="L23" s="74"/>
      <c r="M23" s="74"/>
      <c r="N23" s="72" t="s">
        <v>129</v>
      </c>
      <c r="O23" s="72"/>
      <c r="P23" s="72"/>
      <c r="Q23" s="72"/>
      <c r="S23" s="65" t="s">
        <v>24</v>
      </c>
      <c r="T23" s="74" t="s">
        <v>126</v>
      </c>
      <c r="U23" s="74"/>
      <c r="V23" s="74"/>
      <c r="W23" s="74"/>
      <c r="X23" s="74" t="s">
        <v>127</v>
      </c>
      <c r="Y23" s="74"/>
      <c r="Z23" s="74"/>
      <c r="AA23" s="74"/>
      <c r="AB23" s="74" t="s">
        <v>128</v>
      </c>
      <c r="AC23" s="74"/>
      <c r="AD23" s="74"/>
      <c r="AE23" s="74"/>
      <c r="AF23" s="72" t="s">
        <v>129</v>
      </c>
      <c r="AG23" s="72"/>
      <c r="AH23" s="72"/>
      <c r="AI23" s="72"/>
    </row>
    <row r="24" spans="1:35" x14ac:dyDescent="0.25">
      <c r="A24" s="65"/>
      <c r="B24" s="74" t="s">
        <v>25</v>
      </c>
      <c r="C24" s="74"/>
      <c r="D24" s="74"/>
      <c r="E24" s="36" t="s">
        <v>19</v>
      </c>
      <c r="F24" s="74" t="s">
        <v>25</v>
      </c>
      <c r="G24" s="74"/>
      <c r="H24" s="74"/>
      <c r="I24" s="36" t="s">
        <v>19</v>
      </c>
      <c r="J24" s="74" t="s">
        <v>25</v>
      </c>
      <c r="K24" s="74"/>
      <c r="L24" s="74"/>
      <c r="M24" s="36" t="s">
        <v>19</v>
      </c>
      <c r="N24" s="72" t="s">
        <v>25</v>
      </c>
      <c r="O24" s="72"/>
      <c r="P24" s="72"/>
      <c r="Q24" s="4" t="s">
        <v>19</v>
      </c>
      <c r="S24" s="65"/>
      <c r="T24" s="74" t="s">
        <v>25</v>
      </c>
      <c r="U24" s="74"/>
      <c r="V24" s="74"/>
      <c r="W24" s="36" t="s">
        <v>19</v>
      </c>
      <c r="X24" s="74" t="s">
        <v>25</v>
      </c>
      <c r="Y24" s="74"/>
      <c r="Z24" s="74"/>
      <c r="AA24" s="36" t="s">
        <v>19</v>
      </c>
      <c r="AB24" s="74" t="s">
        <v>25</v>
      </c>
      <c r="AC24" s="74"/>
      <c r="AD24" s="74"/>
      <c r="AE24" s="36" t="s">
        <v>19</v>
      </c>
      <c r="AF24" s="72" t="s">
        <v>25</v>
      </c>
      <c r="AG24" s="72"/>
      <c r="AH24" s="72"/>
      <c r="AI24" s="4" t="s">
        <v>19</v>
      </c>
    </row>
    <row r="25" spans="1:35" x14ac:dyDescent="0.25">
      <c r="A25" s="65"/>
      <c r="B25" s="39">
        <v>0</v>
      </c>
      <c r="C25" s="39"/>
      <c r="D25" s="39"/>
      <c r="E25" s="38">
        <v>59.335506000000002</v>
      </c>
      <c r="F25" s="36">
        <v>0</v>
      </c>
      <c r="G25" s="39"/>
      <c r="H25" s="39"/>
      <c r="I25" s="38">
        <v>34.958222999999997</v>
      </c>
      <c r="J25" s="36">
        <v>0</v>
      </c>
      <c r="K25" s="39"/>
      <c r="L25" s="39"/>
      <c r="M25" s="38">
        <v>35.167515999999999</v>
      </c>
      <c r="N25" s="10">
        <v>0</v>
      </c>
      <c r="O25" s="10"/>
      <c r="P25" s="10"/>
      <c r="Q25" s="4">
        <v>34.269447999999997</v>
      </c>
      <c r="S25" s="65"/>
      <c r="T25" s="39">
        <v>0</v>
      </c>
      <c r="U25" s="39"/>
      <c r="V25" s="39"/>
      <c r="W25" s="38">
        <v>40.391413999999997</v>
      </c>
      <c r="X25" s="39">
        <v>0</v>
      </c>
      <c r="Y25" s="36"/>
      <c r="Z25" s="39"/>
      <c r="AA25" s="38">
        <v>39.847451999999997</v>
      </c>
      <c r="AB25" s="39">
        <v>0</v>
      </c>
      <c r="AC25" s="39"/>
      <c r="AD25" s="39"/>
      <c r="AE25" s="38">
        <v>37.435178999999998</v>
      </c>
      <c r="AF25" s="10">
        <v>0</v>
      </c>
      <c r="AG25" s="10"/>
      <c r="AH25" s="10"/>
      <c r="AI25" s="4">
        <v>30.482991999999999</v>
      </c>
    </row>
    <row r="26" spans="1:35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"/>
      <c r="O26" s="4"/>
      <c r="P26" s="4"/>
      <c r="Q26" s="4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"/>
      <c r="AG26" s="4"/>
      <c r="AH26" s="4"/>
      <c r="AI26" s="4"/>
    </row>
    <row r="27" spans="1:35" x14ac:dyDescent="0.25">
      <c r="A27" s="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11"/>
      <c r="O27" s="11"/>
      <c r="P27" s="11"/>
      <c r="Q27" s="11"/>
      <c r="R27" s="7"/>
      <c r="S27" s="7"/>
      <c r="T27" s="3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4"/>
      <c r="AG27" s="4"/>
      <c r="AH27" s="4"/>
      <c r="AI27" s="4"/>
    </row>
    <row r="28" spans="1:35" x14ac:dyDescent="0.25">
      <c r="A28" s="1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"/>
      <c r="O28" s="4"/>
      <c r="P28" s="4"/>
      <c r="Q28" s="4"/>
      <c r="S28" s="1" t="s">
        <v>27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3" t="s">
        <v>11</v>
      </c>
      <c r="O29" s="73"/>
      <c r="P29" s="73"/>
      <c r="Q29" s="73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3" t="s">
        <v>11</v>
      </c>
      <c r="AG29" s="73"/>
      <c r="AH29" s="73"/>
      <c r="AI29" s="73"/>
    </row>
    <row r="30" spans="1:35" x14ac:dyDescent="0.25">
      <c r="A30" s="63" t="s">
        <v>12</v>
      </c>
      <c r="B30" s="74" t="s">
        <v>126</v>
      </c>
      <c r="C30" s="74"/>
      <c r="D30" s="74"/>
      <c r="E30" s="74"/>
      <c r="F30" s="74" t="s">
        <v>127</v>
      </c>
      <c r="G30" s="74"/>
      <c r="H30" s="74"/>
      <c r="I30" s="74"/>
      <c r="J30" s="74" t="s">
        <v>128</v>
      </c>
      <c r="K30" s="74"/>
      <c r="L30" s="74"/>
      <c r="M30" s="74"/>
      <c r="N30" s="73" t="s">
        <v>129</v>
      </c>
      <c r="O30" s="73"/>
      <c r="P30" s="73"/>
      <c r="Q30" s="73"/>
      <c r="S30" s="63" t="s">
        <v>12</v>
      </c>
      <c r="T30" s="74" t="s">
        <v>126</v>
      </c>
      <c r="U30" s="74"/>
      <c r="V30" s="74"/>
      <c r="W30" s="74"/>
      <c r="X30" s="74" t="s">
        <v>127</v>
      </c>
      <c r="Y30" s="74"/>
      <c r="Z30" s="74"/>
      <c r="AA30" s="74"/>
      <c r="AB30" s="74" t="s">
        <v>128</v>
      </c>
      <c r="AC30" s="74"/>
      <c r="AD30" s="74"/>
      <c r="AE30" s="74"/>
      <c r="AF30" s="73" t="s">
        <v>129</v>
      </c>
      <c r="AG30" s="73"/>
      <c r="AH30" s="73"/>
      <c r="AI30" s="73"/>
    </row>
    <row r="31" spans="1:35" x14ac:dyDescent="0.25">
      <c r="A31" s="63"/>
      <c r="B31" s="36"/>
      <c r="C31" s="36" t="s">
        <v>17</v>
      </c>
      <c r="D31" s="36" t="s">
        <v>18</v>
      </c>
      <c r="E31" s="36" t="s">
        <v>19</v>
      </c>
      <c r="F31" s="36"/>
      <c r="G31" s="36" t="s">
        <v>17</v>
      </c>
      <c r="H31" s="36" t="s">
        <v>18</v>
      </c>
      <c r="I31" s="36" t="s">
        <v>19</v>
      </c>
      <c r="J31" s="36"/>
      <c r="K31" s="36" t="s">
        <v>17</v>
      </c>
      <c r="L31" s="36" t="s">
        <v>18</v>
      </c>
      <c r="M31" s="36" t="s">
        <v>19</v>
      </c>
      <c r="N31" s="32"/>
      <c r="O31" s="32" t="s">
        <v>17</v>
      </c>
      <c r="P31" s="32" t="s">
        <v>18</v>
      </c>
      <c r="Q31" s="32" t="s">
        <v>19</v>
      </c>
      <c r="S31" s="63"/>
      <c r="T31" s="36"/>
      <c r="U31" s="36" t="s">
        <v>17</v>
      </c>
      <c r="V31" s="36" t="s">
        <v>18</v>
      </c>
      <c r="W31" s="36" t="s">
        <v>19</v>
      </c>
      <c r="X31" s="36"/>
      <c r="Y31" s="36" t="s">
        <v>17</v>
      </c>
      <c r="Z31" s="36" t="s">
        <v>18</v>
      </c>
      <c r="AA31" s="36" t="s">
        <v>19</v>
      </c>
      <c r="AB31" s="36"/>
      <c r="AC31" s="36" t="s">
        <v>17</v>
      </c>
      <c r="AD31" s="36" t="s">
        <v>18</v>
      </c>
      <c r="AE31" s="36" t="s">
        <v>19</v>
      </c>
      <c r="AF31" s="32"/>
      <c r="AG31" s="32" t="s">
        <v>17</v>
      </c>
      <c r="AH31" s="32" t="s">
        <v>18</v>
      </c>
      <c r="AI31" s="32" t="s">
        <v>19</v>
      </c>
    </row>
    <row r="32" spans="1:35" x14ac:dyDescent="0.25">
      <c r="A32" s="63"/>
      <c r="B32" s="36" t="s">
        <v>20</v>
      </c>
      <c r="C32" s="38">
        <v>0</v>
      </c>
      <c r="D32" s="38">
        <v>2.5999999999999999E-3</v>
      </c>
      <c r="E32" s="38">
        <v>2.3771550000000001</v>
      </c>
      <c r="F32" s="36" t="s">
        <v>20</v>
      </c>
      <c r="G32" s="38">
        <v>0</v>
      </c>
      <c r="H32" s="38">
        <v>2.5999999999999999E-3</v>
      </c>
      <c r="I32" s="38">
        <v>1.834667</v>
      </c>
      <c r="J32" s="36" t="s">
        <v>20</v>
      </c>
      <c r="K32" s="38">
        <v>0</v>
      </c>
      <c r="L32" s="38">
        <v>2.5999999999999999E-3</v>
      </c>
      <c r="M32" s="38">
        <v>1.9226399999999999</v>
      </c>
      <c r="N32" s="32" t="s">
        <v>20</v>
      </c>
      <c r="O32" s="32">
        <v>0</v>
      </c>
      <c r="P32" s="32">
        <v>2.5999999999999999E-3</v>
      </c>
      <c r="Q32" s="32">
        <v>1.8572550000000001</v>
      </c>
      <c r="S32" s="63"/>
      <c r="T32" s="36" t="s">
        <v>20</v>
      </c>
      <c r="U32" s="38">
        <v>0</v>
      </c>
      <c r="V32" s="38">
        <v>2.5999999999999999E-3</v>
      </c>
      <c r="W32" s="38">
        <v>1.9610110000000001</v>
      </c>
      <c r="X32" s="36" t="s">
        <v>20</v>
      </c>
      <c r="Y32" s="38">
        <v>0</v>
      </c>
      <c r="Z32" s="38">
        <v>2.5999999999999999E-3</v>
      </c>
      <c r="AA32" s="38">
        <v>1.870816</v>
      </c>
      <c r="AB32" s="36" t="s">
        <v>20</v>
      </c>
      <c r="AC32" s="38">
        <v>0</v>
      </c>
      <c r="AD32" s="38">
        <v>2.5999999999999999E-3</v>
      </c>
      <c r="AE32" s="38">
        <v>3.516127</v>
      </c>
      <c r="AF32" s="32" t="s">
        <v>20</v>
      </c>
      <c r="AG32" s="32">
        <v>0</v>
      </c>
      <c r="AH32" s="32">
        <v>2.5999999999999999E-3</v>
      </c>
      <c r="AI32" s="32">
        <v>1.9244950000000001</v>
      </c>
    </row>
    <row r="33" spans="1:35" x14ac:dyDescent="0.25">
      <c r="A33" s="63"/>
      <c r="B33" s="36" t="s">
        <v>21</v>
      </c>
      <c r="C33" s="38">
        <v>0</v>
      </c>
      <c r="D33" s="38">
        <v>1.964E-4</v>
      </c>
      <c r="E33" s="38">
        <v>32.930318999999997</v>
      </c>
      <c r="F33" s="36" t="s">
        <v>21</v>
      </c>
      <c r="G33" s="38">
        <v>0</v>
      </c>
      <c r="H33" s="38">
        <v>1.964E-4</v>
      </c>
      <c r="I33" s="38">
        <v>32.466742000000004</v>
      </c>
      <c r="J33" s="36" t="s">
        <v>21</v>
      </c>
      <c r="K33" s="38">
        <v>0</v>
      </c>
      <c r="L33" s="38">
        <v>1.964E-4</v>
      </c>
      <c r="M33" s="38">
        <v>32.698028000000001</v>
      </c>
      <c r="N33" s="32" t="s">
        <v>21</v>
      </c>
      <c r="O33" s="32">
        <v>0</v>
      </c>
      <c r="P33" s="32">
        <v>1.964E-4</v>
      </c>
      <c r="Q33" s="32">
        <v>33.429561999999997</v>
      </c>
      <c r="S33" s="63"/>
      <c r="T33" s="36" t="s">
        <v>21</v>
      </c>
      <c r="U33" s="38">
        <v>0</v>
      </c>
      <c r="V33" s="38">
        <v>5.0279999999999997E-4</v>
      </c>
      <c r="W33" s="38">
        <v>27.838509999999999</v>
      </c>
      <c r="X33" s="36" t="s">
        <v>21</v>
      </c>
      <c r="Y33" s="38">
        <v>0</v>
      </c>
      <c r="Z33" s="38">
        <v>5.0279999999999997E-4</v>
      </c>
      <c r="AA33" s="38">
        <v>27.890246999999999</v>
      </c>
      <c r="AB33" s="36" t="s">
        <v>21</v>
      </c>
      <c r="AC33" s="38">
        <v>0</v>
      </c>
      <c r="AD33" s="38">
        <v>5.0279999999999997E-4</v>
      </c>
      <c r="AE33" s="38">
        <v>30.487677000000001</v>
      </c>
      <c r="AF33" s="32" t="s">
        <v>21</v>
      </c>
      <c r="AG33" s="32">
        <v>0</v>
      </c>
      <c r="AH33" s="32">
        <v>5.0279999999999997E-4</v>
      </c>
      <c r="AI33" s="32">
        <v>30.231642000000001</v>
      </c>
    </row>
    <row r="34" spans="1:35" x14ac:dyDescent="0.25">
      <c r="A34" s="63"/>
      <c r="B34" s="36" t="s">
        <v>22</v>
      </c>
      <c r="C34" s="38">
        <v>0</v>
      </c>
      <c r="D34" s="38">
        <v>3.3380000000000002E-5</v>
      </c>
      <c r="E34" s="38">
        <v>533.23546499999998</v>
      </c>
      <c r="F34" s="36" t="s">
        <v>22</v>
      </c>
      <c r="G34" s="38">
        <v>0</v>
      </c>
      <c r="H34" s="38">
        <v>3.4419999999999999E-5</v>
      </c>
      <c r="I34" s="38">
        <v>488.79684800000001</v>
      </c>
      <c r="J34" s="36" t="s">
        <v>22</v>
      </c>
      <c r="K34" s="38">
        <v>0</v>
      </c>
      <c r="L34" s="38">
        <v>3.5479999999999999E-5</v>
      </c>
      <c r="M34" s="38">
        <v>476.771277</v>
      </c>
      <c r="N34" s="32" t="s">
        <v>22</v>
      </c>
      <c r="O34" s="32">
        <v>0</v>
      </c>
      <c r="P34" s="32">
        <v>3.6569999999999997E-5</v>
      </c>
      <c r="Q34" s="32">
        <v>495.14646199999999</v>
      </c>
      <c r="S34" s="63"/>
      <c r="T34" s="36" t="s">
        <v>22</v>
      </c>
      <c r="U34" s="38">
        <v>0</v>
      </c>
      <c r="V34" s="38">
        <v>1.6220000000000001E-4</v>
      </c>
      <c r="W34" s="38">
        <v>407.166493</v>
      </c>
      <c r="X34" s="36" t="s">
        <v>22</v>
      </c>
      <c r="Y34" s="38">
        <v>0</v>
      </c>
      <c r="Z34" s="38">
        <v>1.638E-4</v>
      </c>
      <c r="AA34" s="38">
        <v>395.32789500000001</v>
      </c>
      <c r="AB34" s="36" t="s">
        <v>22</v>
      </c>
      <c r="AC34" s="38">
        <v>0</v>
      </c>
      <c r="AD34" s="38">
        <v>1.697E-4</v>
      </c>
      <c r="AE34" s="38">
        <v>432.03539799999999</v>
      </c>
      <c r="AF34" s="32" t="s">
        <v>22</v>
      </c>
      <c r="AG34" s="32">
        <v>0</v>
      </c>
      <c r="AH34" s="32">
        <v>1.7359999999999999E-4</v>
      </c>
      <c r="AI34" s="32">
        <v>407.93224600000002</v>
      </c>
    </row>
    <row r="35" spans="1:35" x14ac:dyDescent="0.25">
      <c r="B35" s="36"/>
      <c r="C35" s="36" t="s">
        <v>138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"/>
      <c r="O35" s="4"/>
      <c r="P35" s="4"/>
      <c r="Q35" s="4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4"/>
      <c r="AG35" s="4"/>
      <c r="AH35" s="4"/>
      <c r="AI35" s="4"/>
    </row>
    <row r="36" spans="1:35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"/>
      <c r="O36" s="4"/>
      <c r="P36" s="4"/>
      <c r="Q36" s="4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4"/>
      <c r="AG36" s="4"/>
      <c r="AH36" s="4"/>
      <c r="AI36" s="4"/>
    </row>
    <row r="37" spans="1:35" x14ac:dyDescent="0.25">
      <c r="A37" s="64" t="s">
        <v>23</v>
      </c>
      <c r="B37" s="83" t="s">
        <v>126</v>
      </c>
      <c r="C37" s="83"/>
      <c r="D37" s="83"/>
      <c r="E37" s="83"/>
      <c r="F37" s="83" t="s">
        <v>127</v>
      </c>
      <c r="G37" s="83"/>
      <c r="H37" s="83"/>
      <c r="I37" s="83"/>
      <c r="J37" s="83" t="s">
        <v>128</v>
      </c>
      <c r="K37" s="83"/>
      <c r="L37" s="83"/>
      <c r="M37" s="83"/>
      <c r="N37" s="72" t="s">
        <v>129</v>
      </c>
      <c r="O37" s="72"/>
      <c r="P37" s="72"/>
      <c r="Q37" s="72"/>
      <c r="R37" s="4"/>
      <c r="S37" s="82" t="s">
        <v>23</v>
      </c>
      <c r="T37" s="83" t="s">
        <v>126</v>
      </c>
      <c r="U37" s="83"/>
      <c r="V37" s="83"/>
      <c r="W37" s="83"/>
      <c r="X37" s="83" t="s">
        <v>127</v>
      </c>
      <c r="Y37" s="83"/>
      <c r="Z37" s="83"/>
      <c r="AA37" s="83"/>
      <c r="AB37" s="83" t="s">
        <v>128</v>
      </c>
      <c r="AC37" s="83"/>
      <c r="AD37" s="83"/>
      <c r="AE37" s="83"/>
      <c r="AF37" s="72" t="s">
        <v>129</v>
      </c>
      <c r="AG37" s="72"/>
      <c r="AH37" s="72"/>
      <c r="AI37" s="72"/>
    </row>
    <row r="38" spans="1:35" x14ac:dyDescent="0.25">
      <c r="A38" s="64"/>
      <c r="B38" s="53"/>
      <c r="C38" s="53" t="s">
        <v>17</v>
      </c>
      <c r="D38" s="53" t="s">
        <v>18</v>
      </c>
      <c r="E38" s="53" t="s">
        <v>19</v>
      </c>
      <c r="F38" s="53"/>
      <c r="G38" s="53" t="s">
        <v>17</v>
      </c>
      <c r="H38" s="53" t="s">
        <v>18</v>
      </c>
      <c r="I38" s="53" t="s">
        <v>19</v>
      </c>
      <c r="J38" s="53"/>
      <c r="K38" s="53" t="s">
        <v>17</v>
      </c>
      <c r="L38" s="53" t="s">
        <v>18</v>
      </c>
      <c r="M38" s="53" t="s">
        <v>19</v>
      </c>
      <c r="N38" s="4"/>
      <c r="O38" s="4" t="s">
        <v>17</v>
      </c>
      <c r="P38" s="4" t="s">
        <v>18</v>
      </c>
      <c r="Q38" s="4" t="s">
        <v>19</v>
      </c>
      <c r="R38" s="4"/>
      <c r="S38" s="82"/>
      <c r="T38" s="53"/>
      <c r="U38" s="53" t="s">
        <v>17</v>
      </c>
      <c r="V38" s="53" t="s">
        <v>18</v>
      </c>
      <c r="W38" s="53" t="s">
        <v>19</v>
      </c>
      <c r="X38" s="53"/>
      <c r="Y38" s="53" t="s">
        <v>17</v>
      </c>
      <c r="Z38" s="53" t="s">
        <v>18</v>
      </c>
      <c r="AA38" s="53" t="s">
        <v>19</v>
      </c>
      <c r="AB38" s="53"/>
      <c r="AC38" s="53" t="s">
        <v>17</v>
      </c>
      <c r="AD38" s="53" t="s">
        <v>18</v>
      </c>
      <c r="AE38" s="53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4"/>
      <c r="B39" s="53" t="s">
        <v>20</v>
      </c>
      <c r="C39" s="53">
        <v>1.2999999999999999E-3</v>
      </c>
      <c r="D39" s="53">
        <v>2.0199999999999999E-2</v>
      </c>
      <c r="E39" s="53">
        <v>36.553438</v>
      </c>
      <c r="F39" s="53" t="s">
        <v>20</v>
      </c>
      <c r="G39" s="53">
        <v>2.5999999999999999E-3</v>
      </c>
      <c r="H39" s="53">
        <v>2.1499999999999998E-2</v>
      </c>
      <c r="I39" s="53">
        <v>28.815446000000001</v>
      </c>
      <c r="J39" s="53" t="s">
        <v>20</v>
      </c>
      <c r="K39" s="53">
        <v>2.5999999999999999E-3</v>
      </c>
      <c r="L39" s="53">
        <v>2.2700000000000001E-2</v>
      </c>
      <c r="M39" s="53">
        <v>35.726975000000003</v>
      </c>
      <c r="N39" s="4" t="s">
        <v>20</v>
      </c>
      <c r="O39" s="4">
        <v>2.5999999999999999E-3</v>
      </c>
      <c r="P39" s="4">
        <v>2.3900000000000001E-2</v>
      </c>
      <c r="Q39" s="4">
        <v>29.099378999999999</v>
      </c>
      <c r="R39" s="4"/>
      <c r="S39" s="82"/>
      <c r="T39" s="53" t="s">
        <v>20</v>
      </c>
      <c r="U39" s="53">
        <v>1.2999999999999999E-3</v>
      </c>
      <c r="V39" s="53">
        <v>2.0199999999999999E-2</v>
      </c>
      <c r="W39" s="53">
        <v>28.718575000000001</v>
      </c>
      <c r="X39" s="53" t="s">
        <v>20</v>
      </c>
      <c r="Y39" s="53">
        <v>2.5999999999999999E-3</v>
      </c>
      <c r="Z39" s="53">
        <v>2.1499999999999998E-2</v>
      </c>
      <c r="AA39" s="53">
        <v>28.701647000000001</v>
      </c>
      <c r="AB39" s="53" t="s">
        <v>20</v>
      </c>
      <c r="AC39" s="53">
        <v>2.5999999999999999E-3</v>
      </c>
      <c r="AD39" s="53">
        <v>2.2700000000000001E-2</v>
      </c>
      <c r="AE39" s="53">
        <v>28.789135000000002</v>
      </c>
      <c r="AF39" s="4" t="s">
        <v>20</v>
      </c>
      <c r="AG39" s="4">
        <v>2.5999999999999999E-3</v>
      </c>
      <c r="AH39" s="4">
        <v>2.3900000000000001E-2</v>
      </c>
      <c r="AI39" s="4">
        <v>33.677200999999997</v>
      </c>
    </row>
    <row r="40" spans="1:35" x14ac:dyDescent="0.25">
      <c r="A40" s="64"/>
      <c r="B40" s="53" t="s">
        <v>21</v>
      </c>
      <c r="C40" s="53">
        <v>1.17E-2</v>
      </c>
      <c r="D40" s="53">
        <v>1.9099999999999999E-2</v>
      </c>
      <c r="E40" s="53">
        <v>77.832635999999994</v>
      </c>
      <c r="F40" s="53" t="s">
        <v>21</v>
      </c>
      <c r="G40" s="53">
        <v>1.23E-2</v>
      </c>
      <c r="H40" s="53">
        <v>1.9699999999999999E-2</v>
      </c>
      <c r="I40" s="53">
        <v>79.912403999999995</v>
      </c>
      <c r="J40" s="53" t="s">
        <v>21</v>
      </c>
      <c r="K40" s="53">
        <v>1.2800000000000001E-2</v>
      </c>
      <c r="L40" s="53">
        <v>2.0799999999999999E-2</v>
      </c>
      <c r="M40" s="53">
        <v>86.851117000000002</v>
      </c>
      <c r="N40" s="4" t="s">
        <v>21</v>
      </c>
      <c r="O40" s="4">
        <v>1.34E-2</v>
      </c>
      <c r="P40" s="4">
        <v>2.1999999999999999E-2</v>
      </c>
      <c r="Q40" s="4">
        <v>79.884422000000001</v>
      </c>
      <c r="R40" s="4"/>
      <c r="S40" s="82"/>
      <c r="T40" s="53" t="s">
        <v>21</v>
      </c>
      <c r="U40" s="53">
        <v>6.1000000000000004E-3</v>
      </c>
      <c r="V40" s="53">
        <v>1.7000000000000001E-2</v>
      </c>
      <c r="W40" s="53">
        <v>82.519272999999998</v>
      </c>
      <c r="X40" s="53" t="s">
        <v>21</v>
      </c>
      <c r="Y40" s="53">
        <v>6.4999999999999997E-3</v>
      </c>
      <c r="Z40" s="53">
        <v>1.6799999999999999E-2</v>
      </c>
      <c r="AA40" s="53">
        <v>82.628365000000002</v>
      </c>
      <c r="AB40" s="53" t="s">
        <v>21</v>
      </c>
      <c r="AC40" s="53">
        <v>6.8999999999999999E-3</v>
      </c>
      <c r="AD40" s="53">
        <v>1.78E-2</v>
      </c>
      <c r="AE40" s="53">
        <v>82.184139000000002</v>
      </c>
      <c r="AF40" s="4" t="s">
        <v>21</v>
      </c>
      <c r="AG40" s="4">
        <v>7.3000000000000001E-3</v>
      </c>
      <c r="AH40" s="4">
        <v>1.89E-2</v>
      </c>
      <c r="AI40" s="4">
        <v>78.689691999999994</v>
      </c>
    </row>
    <row r="41" spans="1:35" x14ac:dyDescent="0.25">
      <c r="A41" s="64"/>
      <c r="B41" s="53" t="s">
        <v>22</v>
      </c>
      <c r="C41" s="53">
        <v>1.2999999999999999E-2</v>
      </c>
      <c r="D41" s="53">
        <v>1.6299999999999999E-2</v>
      </c>
      <c r="E41" s="53">
        <v>540.35019599999998</v>
      </c>
      <c r="F41" s="53" t="s">
        <v>22</v>
      </c>
      <c r="G41" s="53">
        <v>1.41E-2</v>
      </c>
      <c r="H41" s="53">
        <v>1.72E-2</v>
      </c>
      <c r="I41" s="53">
        <v>548.45995600000003</v>
      </c>
      <c r="J41" s="53" t="s">
        <v>22</v>
      </c>
      <c r="K41" s="53">
        <v>1.4800000000000001E-2</v>
      </c>
      <c r="L41" s="53">
        <v>1.8499999999999999E-2</v>
      </c>
      <c r="M41" s="53">
        <v>565.99071100000003</v>
      </c>
      <c r="N41" s="4" t="s">
        <v>22</v>
      </c>
      <c r="O41" s="4">
        <v>1.54E-2</v>
      </c>
      <c r="P41" s="4">
        <v>1.9E-2</v>
      </c>
      <c r="Q41" s="4">
        <v>510.50530700000002</v>
      </c>
      <c r="R41" s="4"/>
      <c r="S41" s="82"/>
      <c r="T41" s="53" t="s">
        <v>22</v>
      </c>
      <c r="U41" s="53">
        <v>7.4999999999999997E-3</v>
      </c>
      <c r="V41" s="53">
        <v>1.32E-2</v>
      </c>
      <c r="W41" s="53">
        <v>491.26918599999999</v>
      </c>
      <c r="X41" s="53" t="s">
        <v>22</v>
      </c>
      <c r="Y41" s="53">
        <v>8.3999999999999995E-3</v>
      </c>
      <c r="Z41" s="53">
        <v>1.3899999999999999E-2</v>
      </c>
      <c r="AA41" s="53">
        <v>673.61850000000004</v>
      </c>
      <c r="AB41" s="53" t="s">
        <v>22</v>
      </c>
      <c r="AC41" s="53">
        <v>8.8000000000000005E-3</v>
      </c>
      <c r="AD41" s="53">
        <v>1.47E-2</v>
      </c>
      <c r="AE41" s="53">
        <v>809.07302900000002</v>
      </c>
      <c r="AF41" s="4" t="s">
        <v>22</v>
      </c>
      <c r="AG41" s="4">
        <v>9.1999999999999998E-3</v>
      </c>
      <c r="AH41" s="4">
        <v>1.5599999999999999E-2</v>
      </c>
      <c r="AI41" s="4">
        <v>809.11852099999999</v>
      </c>
    </row>
    <row r="42" spans="1:3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4"/>
      <c r="AG42" s="4"/>
      <c r="AH42" s="4"/>
      <c r="AI42" s="4"/>
    </row>
    <row r="43" spans="1:35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4"/>
      <c r="AG43" s="4"/>
      <c r="AH43" s="4"/>
      <c r="AI43" s="4"/>
    </row>
    <row r="44" spans="1:35" x14ac:dyDescent="0.25">
      <c r="A44" s="65" t="s">
        <v>24</v>
      </c>
      <c r="B44" s="74" t="s">
        <v>126</v>
      </c>
      <c r="C44" s="74"/>
      <c r="D44" s="74"/>
      <c r="E44" s="74"/>
      <c r="F44" s="74" t="s">
        <v>127</v>
      </c>
      <c r="G44" s="74"/>
      <c r="H44" s="74"/>
      <c r="I44" s="74"/>
      <c r="J44" s="74" t="s">
        <v>128</v>
      </c>
      <c r="K44" s="74"/>
      <c r="L44" s="74"/>
      <c r="M44" s="74"/>
      <c r="N44" s="73" t="s">
        <v>129</v>
      </c>
      <c r="O44" s="73"/>
      <c r="P44" s="73"/>
      <c r="Q44" s="73"/>
      <c r="S44" s="65" t="s">
        <v>24</v>
      </c>
      <c r="T44" s="74" t="s">
        <v>126</v>
      </c>
      <c r="U44" s="74"/>
      <c r="V44" s="74"/>
      <c r="W44" s="74"/>
      <c r="X44" s="74" t="s">
        <v>127</v>
      </c>
      <c r="Y44" s="74"/>
      <c r="Z44" s="74"/>
      <c r="AA44" s="74"/>
      <c r="AB44" s="74" t="s">
        <v>128</v>
      </c>
      <c r="AC44" s="74"/>
      <c r="AD44" s="74"/>
      <c r="AE44" s="74"/>
      <c r="AF44" s="73" t="s">
        <v>129</v>
      </c>
      <c r="AG44" s="73"/>
      <c r="AH44" s="73"/>
      <c r="AI44" s="73"/>
    </row>
    <row r="45" spans="1:35" x14ac:dyDescent="0.25">
      <c r="A45" s="65"/>
      <c r="B45" s="74" t="s">
        <v>25</v>
      </c>
      <c r="C45" s="74"/>
      <c r="D45" s="74"/>
      <c r="E45" s="36" t="s">
        <v>19</v>
      </c>
      <c r="F45" s="74" t="s">
        <v>25</v>
      </c>
      <c r="G45" s="74"/>
      <c r="H45" s="74"/>
      <c r="I45" s="36" t="s">
        <v>19</v>
      </c>
      <c r="J45" s="74" t="s">
        <v>25</v>
      </c>
      <c r="K45" s="74"/>
      <c r="L45" s="74"/>
      <c r="M45" s="36" t="s">
        <v>19</v>
      </c>
      <c r="N45" s="73" t="s">
        <v>25</v>
      </c>
      <c r="O45" s="73"/>
      <c r="P45" s="73"/>
      <c r="Q45" s="32" t="s">
        <v>19</v>
      </c>
      <c r="S45" s="65"/>
      <c r="T45" s="74" t="s">
        <v>25</v>
      </c>
      <c r="U45" s="74"/>
      <c r="V45" s="74"/>
      <c r="W45" s="36" t="s">
        <v>19</v>
      </c>
      <c r="X45" s="74" t="s">
        <v>25</v>
      </c>
      <c r="Y45" s="74"/>
      <c r="Z45" s="74"/>
      <c r="AA45" s="36" t="s">
        <v>19</v>
      </c>
      <c r="AB45" s="74" t="s">
        <v>25</v>
      </c>
      <c r="AC45" s="74"/>
      <c r="AD45" s="74"/>
      <c r="AE45" s="36" t="s">
        <v>19</v>
      </c>
      <c r="AF45" s="73" t="s">
        <v>25</v>
      </c>
      <c r="AG45" s="73"/>
      <c r="AH45" s="73"/>
      <c r="AI45" s="32" t="s">
        <v>19</v>
      </c>
    </row>
    <row r="46" spans="1:35" x14ac:dyDescent="0.25">
      <c r="A46" s="65"/>
      <c r="B46" s="39">
        <v>0</v>
      </c>
      <c r="C46" s="39"/>
      <c r="D46" s="39"/>
      <c r="E46" s="38">
        <v>41.531278999999998</v>
      </c>
      <c r="F46" s="39">
        <v>0</v>
      </c>
      <c r="G46" s="39"/>
      <c r="H46" s="39"/>
      <c r="I46" s="38">
        <v>39.643628</v>
      </c>
      <c r="J46" s="41">
        <v>9.9999999999999995E-8</v>
      </c>
      <c r="K46" s="39"/>
      <c r="L46" s="39"/>
      <c r="M46" s="38">
        <v>38.107433999999998</v>
      </c>
      <c r="N46" s="35">
        <v>9.9999999999999995E-8</v>
      </c>
      <c r="O46" s="33"/>
      <c r="P46" s="33"/>
      <c r="Q46" s="32">
        <v>35.658884999999998</v>
      </c>
      <c r="S46" s="65"/>
      <c r="T46" s="41">
        <v>1.9999999999999999E-6</v>
      </c>
      <c r="U46" s="39"/>
      <c r="V46" s="39"/>
      <c r="W46" s="38">
        <v>42.404980000000002</v>
      </c>
      <c r="X46" s="41">
        <v>2.5000000000000002E-6</v>
      </c>
      <c r="Y46" s="39"/>
      <c r="Z46" s="39"/>
      <c r="AA46" s="38">
        <v>40.964657000000003</v>
      </c>
      <c r="AB46" s="41">
        <v>1.3999999999999999E-6</v>
      </c>
      <c r="AC46" s="39"/>
      <c r="AD46" s="39"/>
      <c r="AE46" s="38">
        <v>37.061841999999999</v>
      </c>
      <c r="AF46" s="35">
        <v>1.9E-6</v>
      </c>
      <c r="AG46" s="33"/>
      <c r="AH46" s="33"/>
      <c r="AI46" s="32">
        <v>34.464289000000001</v>
      </c>
    </row>
    <row r="47" spans="1:35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4"/>
      <c r="O47" s="4"/>
      <c r="P47" s="4"/>
      <c r="Q47" s="4"/>
      <c r="AF47" s="32"/>
      <c r="AG47" s="32"/>
      <c r="AH47" s="32"/>
      <c r="AI47" s="32"/>
    </row>
    <row r="48" spans="1:35" x14ac:dyDescent="0.25">
      <c r="A48" s="1" t="s">
        <v>31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4"/>
      <c r="O48" s="4"/>
      <c r="P48" s="4"/>
      <c r="Q48" s="4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3" t="s">
        <v>11</v>
      </c>
      <c r="O49" s="73"/>
      <c r="P49" s="73"/>
      <c r="Q49" s="73"/>
    </row>
    <row r="50" spans="1:17" x14ac:dyDescent="0.25">
      <c r="A50" s="63" t="s">
        <v>12</v>
      </c>
      <c r="B50" s="74" t="s">
        <v>126</v>
      </c>
      <c r="C50" s="74"/>
      <c r="D50" s="74"/>
      <c r="E50" s="74"/>
      <c r="F50" s="74" t="s">
        <v>127</v>
      </c>
      <c r="G50" s="74"/>
      <c r="H50" s="74"/>
      <c r="I50" s="74"/>
      <c r="J50" s="74" t="s">
        <v>128</v>
      </c>
      <c r="K50" s="74"/>
      <c r="L50" s="74"/>
      <c r="M50" s="74"/>
      <c r="N50" s="73" t="s">
        <v>129</v>
      </c>
      <c r="O50" s="73"/>
      <c r="P50" s="73"/>
      <c r="Q50" s="73"/>
    </row>
    <row r="51" spans="1:17" x14ac:dyDescent="0.25">
      <c r="A51" s="63"/>
      <c r="B51" s="36"/>
      <c r="C51" s="36" t="s">
        <v>17</v>
      </c>
      <c r="D51" s="36" t="s">
        <v>18</v>
      </c>
      <c r="E51" s="36" t="s">
        <v>19</v>
      </c>
      <c r="F51" s="36"/>
      <c r="G51" s="36" t="s">
        <v>17</v>
      </c>
      <c r="H51" s="36" t="s">
        <v>18</v>
      </c>
      <c r="I51" s="36" t="s">
        <v>19</v>
      </c>
      <c r="J51" s="36"/>
      <c r="K51" s="36" t="s">
        <v>17</v>
      </c>
      <c r="L51" s="36" t="s">
        <v>18</v>
      </c>
      <c r="M51" s="36" t="s">
        <v>19</v>
      </c>
      <c r="N51" s="32"/>
      <c r="O51" s="32" t="s">
        <v>17</v>
      </c>
      <c r="P51" s="32" t="s">
        <v>18</v>
      </c>
      <c r="Q51" s="32" t="s">
        <v>19</v>
      </c>
    </row>
    <row r="52" spans="1:17" x14ac:dyDescent="0.25">
      <c r="A52" s="63"/>
      <c r="B52" s="36" t="s">
        <v>20</v>
      </c>
      <c r="C52" s="38">
        <v>0</v>
      </c>
      <c r="D52" s="38">
        <v>2.5999999999999999E-3</v>
      </c>
      <c r="E52" s="38">
        <v>2.1215929999999998</v>
      </c>
      <c r="F52" s="36" t="s">
        <v>20</v>
      </c>
      <c r="G52" s="38">
        <v>0</v>
      </c>
      <c r="H52" s="38">
        <v>2.5999999999999999E-3</v>
      </c>
      <c r="I52" s="38">
        <v>2.1375229999999998</v>
      </c>
      <c r="J52" s="36" t="s">
        <v>20</v>
      </c>
      <c r="K52" s="38">
        <v>0</v>
      </c>
      <c r="L52" s="38">
        <v>2.5999999999999999E-3</v>
      </c>
      <c r="M52" s="38">
        <v>2.1421830000000002</v>
      </c>
      <c r="N52" s="32" t="s">
        <v>20</v>
      </c>
      <c r="O52" s="60">
        <v>0</v>
      </c>
      <c r="P52" s="60">
        <v>2.5999999999999999E-3</v>
      </c>
      <c r="Q52" s="32">
        <v>1.9637990000000001</v>
      </c>
    </row>
    <row r="53" spans="1:17" x14ac:dyDescent="0.25">
      <c r="A53" s="63"/>
      <c r="B53" s="36" t="s">
        <v>21</v>
      </c>
      <c r="C53" s="38">
        <v>0</v>
      </c>
      <c r="D53" s="38">
        <v>1.2999999999999999E-3</v>
      </c>
      <c r="E53" s="38">
        <v>23.025879</v>
      </c>
      <c r="F53" s="36" t="s">
        <v>21</v>
      </c>
      <c r="G53" s="38">
        <v>0</v>
      </c>
      <c r="H53" s="38">
        <v>1.2999999999999999E-3</v>
      </c>
      <c r="I53" s="38">
        <v>22.877776000000001</v>
      </c>
      <c r="J53" s="36" t="s">
        <v>21</v>
      </c>
      <c r="K53" s="38">
        <v>0</v>
      </c>
      <c r="L53" s="38">
        <v>1.2999999999999999E-3</v>
      </c>
      <c r="M53" s="38">
        <v>22.912407000000002</v>
      </c>
      <c r="N53" s="32" t="s">
        <v>21</v>
      </c>
      <c r="O53" s="60">
        <v>0</v>
      </c>
      <c r="P53" s="60">
        <v>1.2999999999999999E-3</v>
      </c>
      <c r="Q53" s="32">
        <v>21.643072</v>
      </c>
    </row>
    <row r="54" spans="1:17" x14ac:dyDescent="0.25">
      <c r="A54" s="63"/>
      <c r="B54" s="36" t="s">
        <v>22</v>
      </c>
      <c r="C54" s="38">
        <v>0</v>
      </c>
      <c r="D54" s="38">
        <v>7.4739999999999995E-4</v>
      </c>
      <c r="E54" s="38">
        <v>302.28897699999999</v>
      </c>
      <c r="F54" s="36" t="s">
        <v>22</v>
      </c>
      <c r="G54" s="38">
        <v>0</v>
      </c>
      <c r="H54" s="38">
        <v>7.5949999999999998E-4</v>
      </c>
      <c r="I54" s="38">
        <v>302.00186500000001</v>
      </c>
      <c r="J54" s="36" t="s">
        <v>22</v>
      </c>
      <c r="K54" s="38">
        <v>0</v>
      </c>
      <c r="L54" s="38">
        <v>7.7189999999999995E-4</v>
      </c>
      <c r="M54" s="38">
        <v>301.51534299999997</v>
      </c>
      <c r="N54" s="32" t="s">
        <v>22</v>
      </c>
      <c r="O54" s="60">
        <v>0</v>
      </c>
      <c r="P54" s="60">
        <v>7.8470000000000005E-4</v>
      </c>
      <c r="Q54" s="32">
        <v>287.36634400000003</v>
      </c>
    </row>
    <row r="55" spans="1:17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4"/>
      <c r="O55" s="4"/>
      <c r="P55" s="4"/>
      <c r="Q55" s="4"/>
    </row>
    <row r="56" spans="1:17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"/>
      <c r="O56" s="4"/>
      <c r="P56" s="4"/>
      <c r="Q56" s="4"/>
    </row>
    <row r="57" spans="1:17" x14ac:dyDescent="0.25">
      <c r="A57" s="64" t="s">
        <v>23</v>
      </c>
      <c r="B57" s="83" t="s">
        <v>126</v>
      </c>
      <c r="C57" s="83"/>
      <c r="D57" s="83"/>
      <c r="E57" s="83"/>
      <c r="F57" s="83" t="s">
        <v>127</v>
      </c>
      <c r="G57" s="83"/>
      <c r="H57" s="83"/>
      <c r="I57" s="83"/>
      <c r="J57" s="83" t="s">
        <v>128</v>
      </c>
      <c r="K57" s="83"/>
      <c r="L57" s="83"/>
      <c r="M57" s="83"/>
      <c r="N57" s="72" t="s">
        <v>129</v>
      </c>
      <c r="O57" s="72"/>
      <c r="P57" s="72"/>
      <c r="Q57" s="72"/>
    </row>
    <row r="58" spans="1:17" x14ac:dyDescent="0.25">
      <c r="A58" s="64"/>
      <c r="B58" s="53"/>
      <c r="C58" s="53" t="s">
        <v>17</v>
      </c>
      <c r="D58" s="53" t="s">
        <v>18</v>
      </c>
      <c r="E58" s="53" t="s">
        <v>19</v>
      </c>
      <c r="F58" s="53"/>
      <c r="G58" s="53" t="s">
        <v>17</v>
      </c>
      <c r="H58" s="53" t="s">
        <v>18</v>
      </c>
      <c r="I58" s="53" t="s">
        <v>19</v>
      </c>
      <c r="J58" s="53"/>
      <c r="K58" s="53" t="s">
        <v>17</v>
      </c>
      <c r="L58" s="53" t="s">
        <v>18</v>
      </c>
      <c r="M58" s="53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4"/>
      <c r="B59" s="53" t="s">
        <v>20</v>
      </c>
      <c r="C59" s="53">
        <v>1.2999999999999999E-3</v>
      </c>
      <c r="D59" s="53">
        <v>2.0199999999999999E-2</v>
      </c>
      <c r="E59" s="53">
        <v>28.641818000000001</v>
      </c>
      <c r="F59" s="53" t="s">
        <v>20</v>
      </c>
      <c r="G59" s="53">
        <v>2.5999999999999999E-3</v>
      </c>
      <c r="H59" s="53">
        <v>2.1499999999999998E-2</v>
      </c>
      <c r="I59" s="53">
        <v>28.722397000000001</v>
      </c>
      <c r="J59" s="53" t="s">
        <v>20</v>
      </c>
      <c r="K59" s="53">
        <v>2.5999999999999999E-3</v>
      </c>
      <c r="L59" s="53">
        <v>2.2700000000000001E-2</v>
      </c>
      <c r="M59" s="53">
        <v>33.157254000000002</v>
      </c>
      <c r="N59" s="4" t="s">
        <v>20</v>
      </c>
      <c r="O59" s="4">
        <v>2.5999999999999999E-3</v>
      </c>
      <c r="P59" s="4">
        <v>2.3900000000000001E-2</v>
      </c>
      <c r="Q59" s="4">
        <v>29.093415</v>
      </c>
    </row>
    <row r="60" spans="1:17" x14ac:dyDescent="0.25">
      <c r="A60" s="64"/>
      <c r="B60" s="53" t="s">
        <v>21</v>
      </c>
      <c r="C60" s="53">
        <v>2.7000000000000001E-3</v>
      </c>
      <c r="D60" s="53">
        <v>1.15E-2</v>
      </c>
      <c r="E60" s="53">
        <v>77.611051000000003</v>
      </c>
      <c r="F60" s="53" t="s">
        <v>21</v>
      </c>
      <c r="G60" s="53">
        <v>3.2000000000000002E-3</v>
      </c>
      <c r="H60" s="53">
        <v>9.4000000000000004E-3</v>
      </c>
      <c r="I60" s="53">
        <v>78.046137000000002</v>
      </c>
      <c r="J60" s="53" t="s">
        <v>21</v>
      </c>
      <c r="K60" s="53">
        <v>3.8999999999999998E-3</v>
      </c>
      <c r="L60" s="53">
        <v>1.0200000000000001E-2</v>
      </c>
      <c r="M60" s="53">
        <v>75.480429999999998</v>
      </c>
      <c r="N60" s="4" t="s">
        <v>21</v>
      </c>
      <c r="O60" s="4">
        <v>3.8999999999999998E-3</v>
      </c>
      <c r="P60" s="4">
        <v>1.0999999999999999E-2</v>
      </c>
      <c r="Q60" s="4">
        <v>72.982151000000002</v>
      </c>
    </row>
    <row r="61" spans="1:17" x14ac:dyDescent="0.25">
      <c r="A61" s="64"/>
      <c r="B61" s="53" t="s">
        <v>22</v>
      </c>
      <c r="C61" s="53">
        <v>3.5999999999999999E-3</v>
      </c>
      <c r="D61" s="53">
        <v>8.2000000000000007E-3</v>
      </c>
      <c r="E61" s="53">
        <v>366.09894000000003</v>
      </c>
      <c r="F61" s="53" t="s">
        <v>22</v>
      </c>
      <c r="G61" s="53">
        <v>4.4000000000000003E-3</v>
      </c>
      <c r="H61" s="53">
        <v>8.0999999999999996E-3</v>
      </c>
      <c r="I61" s="53">
        <v>460.01891599999999</v>
      </c>
      <c r="J61" s="53" t="s">
        <v>22</v>
      </c>
      <c r="K61" s="53">
        <v>4.7000000000000002E-3</v>
      </c>
      <c r="L61" s="53">
        <v>7.7000000000000002E-3</v>
      </c>
      <c r="M61" s="53">
        <v>525.64598999999998</v>
      </c>
      <c r="N61" s="4" t="s">
        <v>22</v>
      </c>
      <c r="O61" s="4">
        <v>5.0000000000000001E-3</v>
      </c>
      <c r="P61" s="4">
        <v>8.3000000000000001E-3</v>
      </c>
      <c r="Q61" s="4">
        <v>342.73672599999998</v>
      </c>
    </row>
    <row r="62" spans="1:17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"/>
      <c r="O62" s="4"/>
      <c r="P62" s="4"/>
      <c r="Q62" s="4"/>
    </row>
    <row r="63" spans="1:17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"/>
      <c r="O63" s="4"/>
      <c r="P63" s="4"/>
      <c r="Q63" s="4"/>
    </row>
    <row r="64" spans="1:17" x14ac:dyDescent="0.25">
      <c r="A64" s="65" t="s">
        <v>24</v>
      </c>
      <c r="B64" s="74" t="s">
        <v>126</v>
      </c>
      <c r="C64" s="74"/>
      <c r="D64" s="74"/>
      <c r="E64" s="74"/>
      <c r="F64" s="74" t="s">
        <v>127</v>
      </c>
      <c r="G64" s="74"/>
      <c r="H64" s="74"/>
      <c r="I64" s="74"/>
      <c r="J64" s="74" t="s">
        <v>128</v>
      </c>
      <c r="K64" s="74"/>
      <c r="L64" s="74"/>
      <c r="M64" s="74"/>
      <c r="N64" s="73" t="s">
        <v>129</v>
      </c>
      <c r="O64" s="73"/>
      <c r="P64" s="73"/>
      <c r="Q64" s="73"/>
    </row>
    <row r="65" spans="1:27" x14ac:dyDescent="0.25">
      <c r="A65" s="65"/>
      <c r="B65" s="74" t="s">
        <v>25</v>
      </c>
      <c r="C65" s="74"/>
      <c r="D65" s="74"/>
      <c r="E65" s="36" t="s">
        <v>19</v>
      </c>
      <c r="F65" s="74" t="s">
        <v>25</v>
      </c>
      <c r="G65" s="74"/>
      <c r="H65" s="74"/>
      <c r="I65" s="36" t="s">
        <v>19</v>
      </c>
      <c r="J65" s="74" t="s">
        <v>25</v>
      </c>
      <c r="K65" s="74"/>
      <c r="L65" s="74"/>
      <c r="M65" s="36" t="s">
        <v>19</v>
      </c>
      <c r="N65" s="73" t="s">
        <v>25</v>
      </c>
      <c r="O65" s="73"/>
      <c r="P65" s="73"/>
      <c r="Q65" s="32" t="s">
        <v>19</v>
      </c>
    </row>
    <row r="66" spans="1:27" x14ac:dyDescent="0.25">
      <c r="A66" s="65"/>
      <c r="B66" s="41">
        <v>1.2290000000000001E-4</v>
      </c>
      <c r="C66" s="39"/>
      <c r="D66" s="39"/>
      <c r="E66" s="38">
        <v>36.437719999999999</v>
      </c>
      <c r="F66" s="41"/>
      <c r="G66" s="41">
        <v>1.1459999999999999E-4</v>
      </c>
      <c r="H66" s="39"/>
      <c r="I66" s="38">
        <v>39.877192000000001</v>
      </c>
      <c r="J66" s="41">
        <v>1.305E-4</v>
      </c>
      <c r="K66" s="39"/>
      <c r="L66" s="39"/>
      <c r="M66" s="38">
        <v>38.931213</v>
      </c>
      <c r="N66" s="35">
        <v>1.262E-4</v>
      </c>
      <c r="O66" s="33"/>
      <c r="P66" s="33"/>
      <c r="Q66" s="32">
        <v>35.487842000000001</v>
      </c>
    </row>
    <row r="67" spans="1:27" x14ac:dyDescent="0.25">
      <c r="J67" t="s">
        <v>138</v>
      </c>
    </row>
    <row r="68" spans="1:27" x14ac:dyDescent="0.25">
      <c r="A68" s="63" t="s">
        <v>32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1" t="s">
        <v>6</v>
      </c>
      <c r="D71" s="67" t="s">
        <v>12</v>
      </c>
      <c r="E71" s="67"/>
      <c r="F71" s="67"/>
      <c r="G71" s="67"/>
      <c r="H71" s="67"/>
      <c r="I71" s="64" t="s">
        <v>23</v>
      </c>
      <c r="J71" s="64"/>
      <c r="K71" s="64"/>
      <c r="L71" s="69" t="s">
        <v>24</v>
      </c>
      <c r="M71" s="69"/>
      <c r="N71" s="16"/>
      <c r="P71" s="67" t="s">
        <v>12</v>
      </c>
      <c r="Q71" s="67"/>
      <c r="R71" s="67"/>
      <c r="S71" s="67"/>
      <c r="T71" s="67"/>
      <c r="U71" s="64" t="s">
        <v>23</v>
      </c>
      <c r="V71" s="64"/>
      <c r="W71" s="64"/>
      <c r="X71" s="69" t="s">
        <v>24</v>
      </c>
      <c r="Y71" s="69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3" t="s">
        <v>9</v>
      </c>
      <c r="D73" s="62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5.7948079999999997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94.293728999999999</v>
      </c>
      <c r="P73" s="62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3"/>
      <c r="D74" s="62"/>
      <c r="E74" t="s">
        <v>38</v>
      </c>
      <c r="F74">
        <f t="shared" si="0"/>
        <v>0</v>
      </c>
      <c r="G74">
        <f t="shared" si="1"/>
        <v>1.579E-5</v>
      </c>
      <c r="H74">
        <f t="shared" si="2"/>
        <v>80.249517999999995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2"/>
      <c r="Q74" t="s">
        <v>38</v>
      </c>
      <c r="R74">
        <f t="shared" si="6"/>
        <v>0</v>
      </c>
      <c r="S74">
        <f t="shared" si="7"/>
        <v>1.579E-5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3"/>
      <c r="D75" s="62"/>
      <c r="E75" t="s">
        <v>39</v>
      </c>
      <c r="F75">
        <f t="shared" si="0"/>
        <v>0</v>
      </c>
      <c r="G75">
        <f t="shared" si="1"/>
        <v>1.9219999999999996E-7</v>
      </c>
      <c r="H75">
        <f t="shared" si="2"/>
        <v>1200.8830560000001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2"/>
      <c r="Q75" t="s">
        <v>39</v>
      </c>
      <c r="R75">
        <f t="shared" si="6"/>
        <v>0</v>
      </c>
      <c r="S75">
        <f t="shared" si="7"/>
        <v>1.9220000000000001E-7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3"/>
    </row>
    <row r="77" spans="1:27" x14ac:dyDescent="0.25">
      <c r="C77" s="63"/>
    </row>
    <row r="78" spans="1:27" x14ac:dyDescent="0.25">
      <c r="C78" s="63"/>
    </row>
    <row r="79" spans="1:27" x14ac:dyDescent="0.25">
      <c r="C79" s="63"/>
      <c r="D79" s="62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2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3"/>
      <c r="D80" s="62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1.9939999999999999E-2</v>
      </c>
      <c r="J80">
        <f t="shared" si="13"/>
        <v>2.0420000000000001E-2</v>
      </c>
      <c r="P80" s="62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3"/>
      <c r="D81" s="62"/>
      <c r="E81" t="s">
        <v>39</v>
      </c>
      <c r="F81">
        <f t="shared" si="10"/>
        <v>0</v>
      </c>
      <c r="G81">
        <f t="shared" si="11"/>
        <v>1.9219999999999999E-7</v>
      </c>
      <c r="I81">
        <f t="shared" si="12"/>
        <v>1.9939999999999999E-2</v>
      </c>
      <c r="J81">
        <f t="shared" si="13"/>
        <v>2.0020000000000003E-2</v>
      </c>
      <c r="P81" s="62"/>
      <c r="Q81" t="s">
        <v>39</v>
      </c>
      <c r="R81">
        <f t="shared" si="14"/>
        <v>0</v>
      </c>
      <c r="S81">
        <f t="shared" si="15"/>
        <v>1.9219999999999999E-7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67" t="s">
        <v>12</v>
      </c>
      <c r="E84" s="67"/>
      <c r="F84" s="67"/>
      <c r="G84" s="67"/>
      <c r="H84" s="67"/>
      <c r="I84" s="64" t="s">
        <v>23</v>
      </c>
      <c r="J84" s="64"/>
      <c r="K84" s="64"/>
      <c r="L84" s="69" t="s">
        <v>24</v>
      </c>
      <c r="M84" s="69"/>
      <c r="N84" s="7"/>
      <c r="P84" s="67" t="s">
        <v>12</v>
      </c>
      <c r="Q84" s="67"/>
      <c r="R84" s="67"/>
      <c r="S84" s="67"/>
      <c r="T84" s="67"/>
      <c r="U84" s="64" t="s">
        <v>23</v>
      </c>
      <c r="V84" s="64"/>
      <c r="W84" s="64"/>
      <c r="X84" s="69" t="s">
        <v>24</v>
      </c>
      <c r="Y84" s="69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3" t="s">
        <v>10</v>
      </c>
      <c r="C86" s="66" t="s">
        <v>42</v>
      </c>
      <c r="D86" s="62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8.03172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129.46124499999999</v>
      </c>
      <c r="O86" s="66" t="s">
        <v>43</v>
      </c>
      <c r="P86" s="62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3"/>
      <c r="C87" s="66"/>
      <c r="D87" s="62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118.19086899999999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66"/>
      <c r="P87" s="62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3"/>
      <c r="C88" s="66"/>
      <c r="D88" s="62"/>
      <c r="E88" t="s">
        <v>39</v>
      </c>
      <c r="F88">
        <f t="shared" si="18"/>
        <v>0</v>
      </c>
      <c r="G88">
        <f t="shared" si="19"/>
        <v>1.9220000000000001E-7</v>
      </c>
      <c r="H88">
        <f t="shared" si="20"/>
        <v>1782.7128210000001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66"/>
      <c r="P88" s="62"/>
      <c r="Q88" t="s">
        <v>39</v>
      </c>
      <c r="R88">
        <f t="shared" si="24"/>
        <v>0</v>
      </c>
      <c r="S88">
        <f t="shared" si="25"/>
        <v>1.9220000000000001E-7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3"/>
      <c r="C89" s="7"/>
    </row>
    <row r="90" spans="2:25" x14ac:dyDescent="0.25">
      <c r="B90" s="63"/>
      <c r="C90" s="7"/>
    </row>
    <row r="91" spans="2:25" x14ac:dyDescent="0.25">
      <c r="B91" s="63"/>
      <c r="C91" s="7"/>
    </row>
    <row r="92" spans="2:25" x14ac:dyDescent="0.25">
      <c r="B92" s="63"/>
      <c r="C92" s="66" t="s">
        <v>44</v>
      </c>
      <c r="D92" s="62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66" t="s">
        <v>45</v>
      </c>
      <c r="P92" s="62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3"/>
      <c r="C93" s="66"/>
      <c r="D93" s="62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2.0175999999999999E-2</v>
      </c>
      <c r="J93">
        <f t="shared" si="31"/>
        <v>2.0643999999999996E-2</v>
      </c>
      <c r="O93" s="66"/>
      <c r="P93" s="62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3"/>
      <c r="C94" s="66"/>
      <c r="D94" s="62"/>
      <c r="E94" t="s">
        <v>39</v>
      </c>
      <c r="F94">
        <f t="shared" si="28"/>
        <v>0</v>
      </c>
      <c r="G94">
        <f t="shared" si="29"/>
        <v>1.9219999999999999E-7</v>
      </c>
      <c r="I94">
        <f t="shared" si="30"/>
        <v>2.0175999999999999E-2</v>
      </c>
      <c r="J94">
        <f t="shared" si="31"/>
        <v>2.0243999999999998E-2</v>
      </c>
      <c r="O94" s="66"/>
      <c r="P94" s="62"/>
      <c r="Q94" t="s">
        <v>39</v>
      </c>
      <c r="R94">
        <f t="shared" si="32"/>
        <v>0</v>
      </c>
      <c r="S94">
        <f t="shared" si="33"/>
        <v>1.9219999999999999E-7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67" t="s">
        <v>12</v>
      </c>
      <c r="E97" s="67"/>
      <c r="F97" s="67"/>
      <c r="G97" s="67"/>
      <c r="H97" s="67"/>
      <c r="I97" s="64" t="s">
        <v>23</v>
      </c>
      <c r="J97" s="64"/>
      <c r="K97" s="64"/>
      <c r="L97" s="69" t="s">
        <v>24</v>
      </c>
      <c r="M97" s="69"/>
      <c r="N97" s="7"/>
      <c r="P97" s="67" t="s">
        <v>12</v>
      </c>
      <c r="Q97" s="67"/>
      <c r="R97" s="67"/>
      <c r="S97" s="67"/>
      <c r="T97" s="67"/>
      <c r="U97" s="64" t="s">
        <v>23</v>
      </c>
      <c r="V97" s="64"/>
      <c r="W97" s="64"/>
      <c r="X97" s="69" t="s">
        <v>24</v>
      </c>
      <c r="Y97" s="69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3" t="s">
        <v>11</v>
      </c>
      <c r="B99" s="68" t="s">
        <v>46</v>
      </c>
      <c r="C99" s="66" t="s">
        <v>42</v>
      </c>
      <c r="D99" s="62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2.5999999999999994E-3</v>
      </c>
      <c r="H99">
        <f t="shared" ref="H99:H101" si="38">Q11+M11+I11+E11</f>
        <v>10.665768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163.730693</v>
      </c>
      <c r="N99" s="68" t="s">
        <v>47</v>
      </c>
      <c r="O99" s="66" t="s">
        <v>43</v>
      </c>
      <c r="P99" s="62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2.5999999999999999E-3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3"/>
      <c r="B100" s="68"/>
      <c r="C100" s="66"/>
      <c r="D100" s="62"/>
      <c r="E100" t="s">
        <v>38</v>
      </c>
      <c r="F100">
        <f t="shared" si="36"/>
        <v>0</v>
      </c>
      <c r="G100">
        <f t="shared" si="37"/>
        <v>1.5789999999999996E-5</v>
      </c>
      <c r="H100">
        <f t="shared" si="38"/>
        <v>157.61275699999999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68"/>
      <c r="O100" s="66"/>
      <c r="P100" s="62"/>
      <c r="Q100" t="s">
        <v>38</v>
      </c>
      <c r="R100">
        <f t="shared" si="42"/>
        <v>0</v>
      </c>
      <c r="S100">
        <f t="shared" si="43"/>
        <v>1.579E-5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3"/>
      <c r="B101" s="68"/>
      <c r="C101" s="66"/>
      <c r="D101" s="62"/>
      <c r="E101" t="s">
        <v>39</v>
      </c>
      <c r="F101">
        <f t="shared" si="36"/>
        <v>0</v>
      </c>
      <c r="G101">
        <f t="shared" si="37"/>
        <v>1.9219999999999996E-7</v>
      </c>
      <c r="H101">
        <f t="shared" si="38"/>
        <v>2386.458842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68"/>
      <c r="O101" s="66"/>
      <c r="P101" s="62"/>
      <c r="Q101" t="s">
        <v>39</v>
      </c>
      <c r="R101">
        <f t="shared" si="42"/>
        <v>0</v>
      </c>
      <c r="S101">
        <f t="shared" si="43"/>
        <v>1.9219999999999999E-7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3"/>
      <c r="C102" s="7"/>
    </row>
    <row r="103" spans="1:25" x14ac:dyDescent="0.25">
      <c r="A103" s="63"/>
      <c r="C103" s="7"/>
    </row>
    <row r="104" spans="1:25" x14ac:dyDescent="0.25">
      <c r="A104" s="63"/>
      <c r="C104" s="7"/>
    </row>
    <row r="105" spans="1:25" x14ac:dyDescent="0.25">
      <c r="A105" s="63"/>
      <c r="B105" s="68" t="s">
        <v>48</v>
      </c>
      <c r="C105" s="66" t="s">
        <v>44</v>
      </c>
      <c r="D105" s="62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2.5999999999999999E-3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68" t="s">
        <v>49</v>
      </c>
      <c r="O105" s="66" t="s">
        <v>45</v>
      </c>
      <c r="P105" s="62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2.5999999999999999E-3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3"/>
      <c r="B106" s="68"/>
      <c r="C106" s="66"/>
      <c r="D106" s="62"/>
      <c r="E106" t="s">
        <v>38</v>
      </c>
      <c r="F106">
        <f t="shared" si="46"/>
        <v>0</v>
      </c>
      <c r="G106">
        <f t="shared" si="47"/>
        <v>1.579E-5</v>
      </c>
      <c r="I106">
        <f t="shared" si="48"/>
        <v>2.04096E-2</v>
      </c>
      <c r="J106">
        <f t="shared" si="49"/>
        <v>2.0871199999999999E-2</v>
      </c>
      <c r="N106" s="68"/>
      <c r="O106" s="66"/>
      <c r="P106" s="62"/>
      <c r="Q106" t="s">
        <v>38</v>
      </c>
      <c r="R106">
        <f t="shared" si="50"/>
        <v>0</v>
      </c>
      <c r="S106">
        <f t="shared" si="51"/>
        <v>1.579E-5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3"/>
      <c r="B107" s="68"/>
      <c r="C107" s="66"/>
      <c r="D107" s="62"/>
      <c r="E107" t="s">
        <v>39</v>
      </c>
      <c r="F107">
        <f t="shared" si="46"/>
        <v>0</v>
      </c>
      <c r="G107">
        <f t="shared" si="47"/>
        <v>1.9219999999999999E-7</v>
      </c>
      <c r="I107">
        <f t="shared" si="48"/>
        <v>2.04096E-2</v>
      </c>
      <c r="J107">
        <f t="shared" si="49"/>
        <v>2.04704E-2</v>
      </c>
      <c r="N107" s="68"/>
      <c r="O107" s="66"/>
      <c r="P107" s="62"/>
      <c r="Q107" t="s">
        <v>39</v>
      </c>
      <c r="R107">
        <f t="shared" si="50"/>
        <v>0</v>
      </c>
      <c r="S107">
        <f t="shared" si="51"/>
        <v>1.9220000000000001E-7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67" t="s">
        <v>12</v>
      </c>
      <c r="E110" s="67"/>
      <c r="F110" s="67"/>
      <c r="G110" s="67"/>
      <c r="H110" s="67"/>
      <c r="I110" s="64" t="s">
        <v>23</v>
      </c>
      <c r="J110" s="64"/>
      <c r="K110" s="64"/>
      <c r="L110" s="69" t="s">
        <v>24</v>
      </c>
      <c r="M110" s="69"/>
      <c r="N110" s="16"/>
      <c r="P110" s="67" t="s">
        <v>12</v>
      </c>
      <c r="Q110" s="67"/>
      <c r="R110" s="67"/>
      <c r="S110" s="67"/>
      <c r="T110" s="67"/>
      <c r="U110" s="64" t="s">
        <v>23</v>
      </c>
      <c r="V110" s="64"/>
      <c r="W110" s="64"/>
      <c r="X110" s="69" t="s">
        <v>24</v>
      </c>
      <c r="Y110" s="69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3" t="s">
        <v>9</v>
      </c>
      <c r="D112" s="62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4.2756799999999995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80.238866000000002</v>
      </c>
      <c r="P112" s="62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3"/>
      <c r="D113" s="62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73.493779000000004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2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3"/>
      <c r="D114" s="62"/>
      <c r="E114" t="s">
        <v>39</v>
      </c>
      <c r="F114">
        <f t="shared" si="54"/>
        <v>0</v>
      </c>
      <c r="G114">
        <f t="shared" si="55"/>
        <v>4.871899999999999E-6</v>
      </c>
      <c r="H114">
        <f t="shared" si="56"/>
        <v>1096.6179929999998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2"/>
      <c r="Q114" t="s">
        <v>39</v>
      </c>
      <c r="R114">
        <f t="shared" si="60"/>
        <v>0</v>
      </c>
      <c r="S114">
        <f t="shared" si="61"/>
        <v>4.8637999999999999E-6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3"/>
    </row>
    <row r="116" spans="2:25" x14ac:dyDescent="0.25">
      <c r="C116" s="63"/>
    </row>
    <row r="117" spans="2:25" x14ac:dyDescent="0.25">
      <c r="C117" s="63"/>
    </row>
    <row r="118" spans="2:25" x14ac:dyDescent="0.25">
      <c r="C118" s="63"/>
      <c r="D118" s="62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2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3"/>
      <c r="D119" s="62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1.7899999999999999E-2</v>
      </c>
      <c r="J119">
        <f t="shared" si="67"/>
        <v>2.01E-2</v>
      </c>
      <c r="P119" s="62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3"/>
      <c r="D120" s="62"/>
      <c r="E120" t="s">
        <v>39</v>
      </c>
      <c r="F120">
        <f t="shared" si="64"/>
        <v>0</v>
      </c>
      <c r="G120">
        <f t="shared" si="65"/>
        <v>4.8476000000000008E-6</v>
      </c>
      <c r="I120">
        <f t="shared" si="66"/>
        <v>1.8099999999999998E-2</v>
      </c>
      <c r="J120">
        <f t="shared" si="67"/>
        <v>1.8600000000000002E-2</v>
      </c>
      <c r="P120" s="62"/>
      <c r="Q120" t="s">
        <v>39</v>
      </c>
      <c r="R120">
        <f t="shared" si="68"/>
        <v>0</v>
      </c>
      <c r="S120">
        <f t="shared" si="69"/>
        <v>4.8313999999999992E-6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67" t="s">
        <v>12</v>
      </c>
      <c r="E123" s="67"/>
      <c r="F123" s="67"/>
      <c r="G123" s="67"/>
      <c r="H123" s="67"/>
      <c r="I123" s="64" t="s">
        <v>23</v>
      </c>
      <c r="J123" s="64"/>
      <c r="K123" s="64"/>
      <c r="L123" s="69" t="s">
        <v>24</v>
      </c>
      <c r="M123" s="69"/>
      <c r="N123" s="7"/>
      <c r="P123" s="67" t="s">
        <v>12</v>
      </c>
      <c r="Q123" s="67"/>
      <c r="R123" s="67"/>
      <c r="S123" s="67"/>
      <c r="T123" s="67"/>
      <c r="U123" s="64" t="s">
        <v>23</v>
      </c>
      <c r="V123" s="64"/>
      <c r="W123" s="64"/>
      <c r="X123" s="69" t="s">
        <v>24</v>
      </c>
      <c r="Y123" s="69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3" t="s">
        <v>10</v>
      </c>
      <c r="C125" s="66" t="s">
        <v>42</v>
      </c>
      <c r="D125" s="62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6.1524929999999998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117.67404499999999</v>
      </c>
      <c r="O125" s="66" t="s">
        <v>43</v>
      </c>
      <c r="P125" s="62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3"/>
      <c r="C126" s="66"/>
      <c r="D126" s="62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109.80335599999999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66"/>
      <c r="P126" s="62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3"/>
      <c r="C127" s="66"/>
      <c r="D127" s="62"/>
      <c r="E127" t="s">
        <v>39</v>
      </c>
      <c r="F127">
        <f t="shared" si="72"/>
        <v>0</v>
      </c>
      <c r="G127">
        <f t="shared" si="73"/>
        <v>4.8646099999999998E-6</v>
      </c>
      <c r="H127">
        <f t="shared" si="74"/>
        <v>1634.9337519999999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66"/>
      <c r="P127" s="62"/>
      <c r="Q127" t="s">
        <v>39</v>
      </c>
      <c r="R127">
        <f t="shared" si="78"/>
        <v>0</v>
      </c>
      <c r="S127">
        <f t="shared" si="79"/>
        <v>4.8508400000000005E-6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3"/>
      <c r="C128" s="7"/>
    </row>
    <row r="129" spans="1:25" x14ac:dyDescent="0.25">
      <c r="B129" s="63"/>
      <c r="C129" s="7"/>
    </row>
    <row r="130" spans="1:25" x14ac:dyDescent="0.25">
      <c r="B130" s="63"/>
      <c r="C130" s="7"/>
    </row>
    <row r="131" spans="1:25" x14ac:dyDescent="0.25">
      <c r="B131" s="63"/>
      <c r="C131" s="66" t="s">
        <v>44</v>
      </c>
      <c r="D131" s="62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66" t="s">
        <v>45</v>
      </c>
      <c r="P131" s="62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3"/>
      <c r="C132" s="66"/>
      <c r="D132" s="62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1.8099999999999998E-2</v>
      </c>
      <c r="J132">
        <f t="shared" si="85"/>
        <v>2.0308E-2</v>
      </c>
      <c r="O132" s="66"/>
      <c r="P132" s="62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3"/>
      <c r="C133" s="66"/>
      <c r="D133" s="62"/>
      <c r="E133" t="s">
        <v>39</v>
      </c>
      <c r="F133">
        <f t="shared" si="82"/>
        <v>0</v>
      </c>
      <c r="G133">
        <f t="shared" si="83"/>
        <v>4.8281600000000004E-6</v>
      </c>
      <c r="I133">
        <f t="shared" si="84"/>
        <v>1.8299999999999997E-2</v>
      </c>
      <c r="J133">
        <f t="shared" si="85"/>
        <v>1.8804000000000001E-2</v>
      </c>
      <c r="O133" s="66"/>
      <c r="P133" s="62"/>
      <c r="Q133" t="s">
        <v>39</v>
      </c>
      <c r="R133">
        <f t="shared" si="86"/>
        <v>0</v>
      </c>
      <c r="S133">
        <f t="shared" si="87"/>
        <v>4.8119600000000004E-6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67" t="s">
        <v>12</v>
      </c>
      <c r="E136" s="67"/>
      <c r="F136" s="67"/>
      <c r="G136" s="67"/>
      <c r="H136" s="67"/>
      <c r="I136" s="64" t="s">
        <v>23</v>
      </c>
      <c r="J136" s="64"/>
      <c r="K136" s="64"/>
      <c r="L136" s="69" t="s">
        <v>24</v>
      </c>
      <c r="M136" s="69"/>
      <c r="N136" s="7"/>
      <c r="P136" s="67" t="s">
        <v>12</v>
      </c>
      <c r="Q136" s="67"/>
      <c r="R136" s="67"/>
      <c r="S136" s="67"/>
      <c r="T136" s="67"/>
      <c r="U136" s="64" t="s">
        <v>23</v>
      </c>
      <c r="V136" s="64"/>
      <c r="W136" s="64"/>
      <c r="X136" s="69" t="s">
        <v>24</v>
      </c>
      <c r="Y136" s="69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3" t="s">
        <v>11</v>
      </c>
      <c r="B138" s="68" t="s">
        <v>46</v>
      </c>
      <c r="C138" s="66" t="s">
        <v>42</v>
      </c>
      <c r="D138" s="62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2.5999999999999994E-3</v>
      </c>
      <c r="H138">
        <f t="shared" ref="H138:H140" si="92">AI11+AE11+AA11+W11</f>
        <v>8.0170709999999996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148.157037</v>
      </c>
      <c r="N138" s="68" t="s">
        <v>47</v>
      </c>
      <c r="O138" s="66" t="s">
        <v>43</v>
      </c>
      <c r="P138" s="62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2.5999999999999999E-3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3"/>
      <c r="B139" s="68"/>
      <c r="C139" s="66"/>
      <c r="D139" s="62"/>
      <c r="E139" t="s">
        <v>38</v>
      </c>
      <c r="F139">
        <f t="shared" si="90"/>
        <v>0</v>
      </c>
      <c r="G139">
        <f t="shared" si="91"/>
        <v>7.356689375E-5</v>
      </c>
      <c r="H139">
        <f t="shared" si="92"/>
        <v>149.735929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68"/>
      <c r="O139" s="66"/>
      <c r="P139" s="62"/>
      <c r="Q139" t="s">
        <v>38</v>
      </c>
      <c r="R139">
        <f t="shared" si="96"/>
        <v>0</v>
      </c>
      <c r="S139">
        <f t="shared" si="97"/>
        <v>1.3458515000000002E-4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3"/>
      <c r="B140" s="68"/>
      <c r="C140" s="66"/>
      <c r="D140" s="62"/>
      <c r="E140" t="s">
        <v>39</v>
      </c>
      <c r="F140">
        <f t="shared" si="90"/>
        <v>0</v>
      </c>
      <c r="G140">
        <f t="shared" si="91"/>
        <v>4.8580692499999993E-6</v>
      </c>
      <c r="H140">
        <f t="shared" si="92"/>
        <v>2185.3092409999999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68"/>
      <c r="O140" s="66"/>
      <c r="P140" s="62"/>
      <c r="Q140" t="s">
        <v>39</v>
      </c>
      <c r="R140">
        <f t="shared" si="96"/>
        <v>0</v>
      </c>
      <c r="S140">
        <f t="shared" si="97"/>
        <v>4.8406339999999995E-6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3"/>
      <c r="C141" s="7"/>
    </row>
    <row r="142" spans="1:25" x14ac:dyDescent="0.25">
      <c r="A142" s="63"/>
      <c r="C142" s="7"/>
    </row>
    <row r="143" spans="1:25" x14ac:dyDescent="0.25">
      <c r="A143" s="63"/>
      <c r="C143" s="7"/>
    </row>
    <row r="144" spans="1:25" x14ac:dyDescent="0.25">
      <c r="A144" s="63"/>
      <c r="B144" s="68" t="s">
        <v>48</v>
      </c>
      <c r="C144" s="66" t="s">
        <v>44</v>
      </c>
      <c r="D144" s="62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2.5999999999999999E-3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68" t="s">
        <v>49</v>
      </c>
      <c r="O144" s="66" t="s">
        <v>45</v>
      </c>
      <c r="P144" s="62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2.5999999999999999E-3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3"/>
      <c r="B145" s="68"/>
      <c r="C145" s="66"/>
      <c r="D145" s="62"/>
      <c r="E145" t="s">
        <v>38</v>
      </c>
      <c r="F145">
        <f t="shared" si="100"/>
        <v>0</v>
      </c>
      <c r="G145">
        <f t="shared" si="101"/>
        <v>6.2273120000000013E-4</v>
      </c>
      <c r="I145">
        <f t="shared" si="102"/>
        <v>1.83E-2</v>
      </c>
      <c r="J145">
        <f t="shared" si="103"/>
        <v>2.05224E-2</v>
      </c>
      <c r="N145" s="68"/>
      <c r="O145" s="66"/>
      <c r="P145" s="62"/>
      <c r="Q145" t="s">
        <v>38</v>
      </c>
      <c r="R145">
        <f t="shared" si="104"/>
        <v>0</v>
      </c>
      <c r="S145">
        <f t="shared" si="105"/>
        <v>1.94769905E-3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3"/>
      <c r="B146" s="68"/>
      <c r="C146" s="66"/>
      <c r="D146" s="62"/>
      <c r="E146" t="s">
        <v>39</v>
      </c>
      <c r="F146">
        <f t="shared" si="100"/>
        <v>0</v>
      </c>
      <c r="G146">
        <f t="shared" si="101"/>
        <v>4.8177919999999996E-6</v>
      </c>
      <c r="I146">
        <f t="shared" si="102"/>
        <v>1.8499999999999996E-2</v>
      </c>
      <c r="J146">
        <f t="shared" si="103"/>
        <v>1.90104E-2</v>
      </c>
      <c r="N146" s="68"/>
      <c r="O146" s="66"/>
      <c r="P146" s="62"/>
      <c r="Q146" t="s">
        <v>39</v>
      </c>
      <c r="R146">
        <f t="shared" si="104"/>
        <v>0</v>
      </c>
      <c r="S146">
        <f t="shared" si="105"/>
        <v>4.8085580000000001E-6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67" t="s">
        <v>12</v>
      </c>
      <c r="E149" s="67"/>
      <c r="F149" s="67"/>
      <c r="G149" s="67"/>
      <c r="H149" s="67"/>
      <c r="I149" s="64" t="s">
        <v>23</v>
      </c>
      <c r="J149" s="64"/>
      <c r="K149" s="64"/>
      <c r="L149" s="69" t="s">
        <v>24</v>
      </c>
      <c r="M149" s="69"/>
      <c r="N149" s="16"/>
      <c r="P149" s="67" t="s">
        <v>12</v>
      </c>
      <c r="Q149" s="67"/>
      <c r="R149" s="67"/>
      <c r="S149" s="67"/>
      <c r="T149" s="67"/>
      <c r="U149" s="64" t="s">
        <v>23</v>
      </c>
      <c r="V149" s="64"/>
      <c r="W149" s="64"/>
      <c r="X149" s="69" t="s">
        <v>24</v>
      </c>
      <c r="Y149" s="69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3" t="s">
        <v>9</v>
      </c>
      <c r="D151" s="62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4.2118219999999997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81.17490699999999</v>
      </c>
      <c r="P151" s="62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3"/>
      <c r="D152" s="62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65.397061000000008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2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3"/>
      <c r="D153" s="62"/>
      <c r="E153" t="s">
        <v>39</v>
      </c>
      <c r="F153">
        <f t="shared" si="108"/>
        <v>0</v>
      </c>
      <c r="G153">
        <f t="shared" si="109"/>
        <v>3.3432000000000001E-5</v>
      </c>
      <c r="H153">
        <f t="shared" si="110"/>
        <v>1022.0323129999999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2"/>
      <c r="Q153" t="s">
        <v>39</v>
      </c>
      <c r="R153">
        <f t="shared" si="114"/>
        <v>0</v>
      </c>
      <c r="S153">
        <f t="shared" si="115"/>
        <v>3.3484E-5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3"/>
    </row>
    <row r="155" spans="1:25" x14ac:dyDescent="0.25">
      <c r="C155" s="63"/>
    </row>
    <row r="156" spans="1:25" x14ac:dyDescent="0.25">
      <c r="C156" s="63"/>
    </row>
    <row r="157" spans="1:25" x14ac:dyDescent="0.25">
      <c r="C157" s="63"/>
      <c r="D157" s="62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2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3"/>
      <c r="D158" s="62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1.1820000000000001E-2</v>
      </c>
      <c r="J158">
        <f t="shared" si="121"/>
        <v>1.9220000000000001E-2</v>
      </c>
      <c r="P158" s="62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3"/>
      <c r="D159" s="62"/>
      <c r="E159" t="s">
        <v>39</v>
      </c>
      <c r="F159">
        <f t="shared" si="118"/>
        <v>0</v>
      </c>
      <c r="G159">
        <f t="shared" si="119"/>
        <v>3.3588000000000004E-5</v>
      </c>
      <c r="I159">
        <f t="shared" si="120"/>
        <v>1.3219999999999999E-2</v>
      </c>
      <c r="J159">
        <f t="shared" si="121"/>
        <v>1.6480000000000002E-2</v>
      </c>
      <c r="P159" s="62"/>
      <c r="Q159" t="s">
        <v>39</v>
      </c>
      <c r="R159">
        <f t="shared" si="122"/>
        <v>0</v>
      </c>
      <c r="S159">
        <f t="shared" si="123"/>
        <v>3.3692000000000002E-5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67" t="s">
        <v>12</v>
      </c>
      <c r="E162" s="67"/>
      <c r="F162" s="67"/>
      <c r="G162" s="67"/>
      <c r="H162" s="67"/>
      <c r="I162" s="64" t="s">
        <v>23</v>
      </c>
      <c r="J162" s="64"/>
      <c r="K162" s="64"/>
      <c r="L162" s="69" t="s">
        <v>24</v>
      </c>
      <c r="M162" s="69"/>
      <c r="N162" s="7"/>
      <c r="P162" s="67" t="s">
        <v>12</v>
      </c>
      <c r="Q162" s="67"/>
      <c r="R162" s="67"/>
      <c r="S162" s="67"/>
      <c r="T162" s="67"/>
      <c r="U162" s="64" t="s">
        <v>23</v>
      </c>
      <c r="V162" s="64"/>
      <c r="W162" s="64"/>
      <c r="X162" s="69" t="s">
        <v>24</v>
      </c>
      <c r="Y162" s="69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3" t="s">
        <v>10</v>
      </c>
      <c r="C164" s="66" t="s">
        <v>42</v>
      </c>
      <c r="D164" s="62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6.1344620000000001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2.5000000000000002E-10</v>
      </c>
      <c r="M164">
        <f>M46+I46+E46</f>
        <v>119.28234099999999</v>
      </c>
      <c r="O164" s="66" t="s">
        <v>43</v>
      </c>
      <c r="P164" s="62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1.0000000000000001E-9</v>
      </c>
    </row>
    <row r="165" spans="2:25" x14ac:dyDescent="0.25">
      <c r="B165" s="63"/>
      <c r="C165" s="66"/>
      <c r="D165" s="62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98.095089000000002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66"/>
      <c r="P165" s="62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3"/>
      <c r="C166" s="66"/>
      <c r="D166" s="62"/>
      <c r="E166" t="s">
        <v>39</v>
      </c>
      <c r="F166">
        <f t="shared" si="126"/>
        <v>0</v>
      </c>
      <c r="G166">
        <f t="shared" si="127"/>
        <v>3.3484050000000003E-5</v>
      </c>
      <c r="H166">
        <f t="shared" si="128"/>
        <v>1498.80359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66"/>
      <c r="P166" s="62"/>
      <c r="Q166" t="s">
        <v>39</v>
      </c>
      <c r="R166">
        <f t="shared" si="132"/>
        <v>0</v>
      </c>
      <c r="S166">
        <f t="shared" si="133"/>
        <v>3.3588200000000005E-5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3"/>
      <c r="C167" s="7"/>
    </row>
    <row r="168" spans="2:25" x14ac:dyDescent="0.25">
      <c r="B168" s="63"/>
      <c r="C168" s="7"/>
    </row>
    <row r="169" spans="2:25" x14ac:dyDescent="0.25">
      <c r="B169" s="63"/>
      <c r="C169" s="7"/>
    </row>
    <row r="170" spans="2:25" x14ac:dyDescent="0.25">
      <c r="B170" s="63"/>
      <c r="C170" s="66" t="s">
        <v>44</v>
      </c>
      <c r="D170" s="62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4.0000000000000002E-9</v>
      </c>
      <c r="O170" s="66" t="s">
        <v>45</v>
      </c>
      <c r="P170" s="62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8.9999999999999995E-9</v>
      </c>
    </row>
    <row r="171" spans="2:25" x14ac:dyDescent="0.25">
      <c r="B171" s="63"/>
      <c r="C171" s="66"/>
      <c r="D171" s="62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1.1936E-2</v>
      </c>
      <c r="J171">
        <f t="shared" si="139"/>
        <v>1.9359999999999999E-2</v>
      </c>
      <c r="O171" s="66"/>
      <c r="P171" s="62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3"/>
      <c r="C172" s="66"/>
      <c r="D172" s="62"/>
      <c r="E172" t="s">
        <v>39</v>
      </c>
      <c r="F172">
        <f t="shared" si="136"/>
        <v>0</v>
      </c>
      <c r="G172">
        <f t="shared" si="137"/>
        <v>3.3796800000000001E-5</v>
      </c>
      <c r="I172">
        <f t="shared" si="138"/>
        <v>1.3423999999999998E-2</v>
      </c>
      <c r="J172">
        <f t="shared" si="139"/>
        <v>1.6675999999999996E-2</v>
      </c>
      <c r="O172" s="66"/>
      <c r="P172" s="62"/>
      <c r="Q172" t="s">
        <v>39</v>
      </c>
      <c r="R172">
        <f t="shared" si="140"/>
        <v>0</v>
      </c>
      <c r="S172">
        <f t="shared" si="141"/>
        <v>3.4005799999999999E-5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67" t="s">
        <v>12</v>
      </c>
      <c r="E175" s="67"/>
      <c r="F175" s="67"/>
      <c r="G175" s="67"/>
      <c r="H175" s="67"/>
      <c r="I175" s="64" t="s">
        <v>23</v>
      </c>
      <c r="J175" s="64"/>
      <c r="K175" s="64"/>
      <c r="L175" s="69" t="s">
        <v>24</v>
      </c>
      <c r="M175" s="69"/>
      <c r="N175" s="7"/>
      <c r="P175" s="67" t="s">
        <v>12</v>
      </c>
      <c r="Q175" s="67"/>
      <c r="R175" s="67"/>
      <c r="S175" s="67"/>
      <c r="T175" s="67"/>
      <c r="U175" s="64" t="s">
        <v>23</v>
      </c>
      <c r="V175" s="64"/>
      <c r="W175" s="64"/>
      <c r="X175" s="69" t="s">
        <v>24</v>
      </c>
      <c r="Y175" s="69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3" t="s">
        <v>11</v>
      </c>
      <c r="B177" s="68" t="s">
        <v>46</v>
      </c>
      <c r="C177" s="66" t="s">
        <v>42</v>
      </c>
      <c r="D177" s="62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2.5999999999999994E-3</v>
      </c>
      <c r="H177">
        <f t="shared" ref="H177:H179" si="146">Q32+M32+I32+E32</f>
        <v>7.9917169999999995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7.2500000000000008E-10</v>
      </c>
      <c r="M177">
        <f>Q46+M46+I46+E46</f>
        <v>154.94122599999997</v>
      </c>
      <c r="N177" s="68" t="s">
        <v>47</v>
      </c>
      <c r="O177" s="66" t="s">
        <v>43</v>
      </c>
      <c r="P177" s="62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2.5999999999999999E-3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2.8000000000000007E-9</v>
      </c>
    </row>
    <row r="178" spans="1:25" x14ac:dyDescent="0.25">
      <c r="A178" s="63"/>
      <c r="B178" s="68"/>
      <c r="C178" s="66"/>
      <c r="D178" s="62"/>
      <c r="E178" t="s">
        <v>38</v>
      </c>
      <c r="F178">
        <f t="shared" si="144"/>
        <v>0</v>
      </c>
      <c r="G178">
        <f t="shared" si="145"/>
        <v>1.964E-4</v>
      </c>
      <c r="H178">
        <f t="shared" si="146"/>
        <v>131.52465100000001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68"/>
      <c r="O178" s="66"/>
      <c r="P178" s="62"/>
      <c r="Q178" t="s">
        <v>38</v>
      </c>
      <c r="R178">
        <f t="shared" si="150"/>
        <v>0</v>
      </c>
      <c r="S178">
        <f t="shared" si="151"/>
        <v>1.964E-4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3"/>
      <c r="B179" s="68"/>
      <c r="C179" s="66"/>
      <c r="D179" s="62"/>
      <c r="E179" t="s">
        <v>39</v>
      </c>
      <c r="F179">
        <f t="shared" si="144"/>
        <v>0</v>
      </c>
      <c r="G179">
        <f t="shared" si="145"/>
        <v>3.3536151249999997E-5</v>
      </c>
      <c r="H179">
        <f t="shared" si="146"/>
        <v>1993.9500519999999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68"/>
      <c r="O179" s="66"/>
      <c r="P179" s="62"/>
      <c r="Q179" t="s">
        <v>39</v>
      </c>
      <c r="R179">
        <f t="shared" si="150"/>
        <v>0</v>
      </c>
      <c r="S179">
        <f t="shared" si="151"/>
        <v>3.3692609999999997E-5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3"/>
      <c r="C180" s="7"/>
    </row>
    <row r="181" spans="1:25" x14ac:dyDescent="0.25">
      <c r="A181" s="63"/>
      <c r="C181" s="7"/>
    </row>
    <row r="182" spans="1:25" x14ac:dyDescent="0.25">
      <c r="A182" s="63"/>
      <c r="C182" s="7"/>
    </row>
    <row r="183" spans="1:25" x14ac:dyDescent="0.25">
      <c r="A183" s="63"/>
      <c r="B183" s="68" t="s">
        <v>48</v>
      </c>
      <c r="C183" s="66" t="s">
        <v>44</v>
      </c>
      <c r="D183" s="62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2.5999999999999999E-3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1.0400000000000004E-8</v>
      </c>
      <c r="N183" s="68" t="s">
        <v>49</v>
      </c>
      <c r="O183" s="66" t="s">
        <v>45</v>
      </c>
      <c r="P183" s="62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2.5999999999999999E-3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2.1599999999999998E-8</v>
      </c>
    </row>
    <row r="184" spans="1:25" x14ac:dyDescent="0.25">
      <c r="A184" s="63"/>
      <c r="B184" s="68"/>
      <c r="C184" s="66"/>
      <c r="D184" s="62"/>
      <c r="E184" t="s">
        <v>38</v>
      </c>
      <c r="F184">
        <f t="shared" si="154"/>
        <v>0</v>
      </c>
      <c r="G184">
        <f t="shared" si="155"/>
        <v>1.964E-4</v>
      </c>
      <c r="I184">
        <f t="shared" si="156"/>
        <v>1.2049599999999999E-2</v>
      </c>
      <c r="J184">
        <f t="shared" si="157"/>
        <v>1.9516799999999997E-2</v>
      </c>
      <c r="N184" s="68"/>
      <c r="O184" s="66"/>
      <c r="P184" s="62"/>
      <c r="Q184" t="s">
        <v>38</v>
      </c>
      <c r="R184">
        <f t="shared" si="158"/>
        <v>0</v>
      </c>
      <c r="S184">
        <f t="shared" si="159"/>
        <v>1.9640000000000003E-4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3"/>
      <c r="B185" s="68"/>
      <c r="C185" s="66"/>
      <c r="D185" s="62"/>
      <c r="E185" t="s">
        <v>39</v>
      </c>
      <c r="F185">
        <f t="shared" si="154"/>
        <v>0</v>
      </c>
      <c r="G185">
        <f t="shared" si="155"/>
        <v>3.4006479999999992E-5</v>
      </c>
      <c r="I185">
        <f t="shared" si="156"/>
        <v>1.3614399999999999E-2</v>
      </c>
      <c r="J185">
        <f t="shared" si="157"/>
        <v>1.6878399999999998E-2</v>
      </c>
      <c r="N185" s="68"/>
      <c r="O185" s="66"/>
      <c r="P185" s="62"/>
      <c r="Q185" t="s">
        <v>39</v>
      </c>
      <c r="R185">
        <f t="shared" si="158"/>
        <v>0</v>
      </c>
      <c r="S185">
        <f t="shared" si="159"/>
        <v>3.4321669999999998E-5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67" t="s">
        <v>12</v>
      </c>
      <c r="E188" s="67"/>
      <c r="F188" s="67"/>
      <c r="G188" s="67"/>
      <c r="H188" s="67"/>
      <c r="I188" s="64" t="s">
        <v>23</v>
      </c>
      <c r="J188" s="64"/>
      <c r="K188" s="64"/>
      <c r="L188" s="69" t="s">
        <v>24</v>
      </c>
      <c r="M188" s="69"/>
      <c r="N188" s="16"/>
      <c r="P188" s="67" t="s">
        <v>12</v>
      </c>
      <c r="Q188" s="67"/>
      <c r="R188" s="67"/>
      <c r="S188" s="67"/>
      <c r="T188" s="67"/>
      <c r="U188" s="64" t="s">
        <v>23</v>
      </c>
      <c r="V188" s="64"/>
      <c r="W188" s="64"/>
      <c r="X188" s="69" t="s">
        <v>24</v>
      </c>
      <c r="Y188" s="69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3" t="s">
        <v>9</v>
      </c>
      <c r="D190" s="62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3.8318270000000001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2.0249999999999997E-6</v>
      </c>
      <c r="M190">
        <f>AA46+W46</f>
        <v>83.369637000000012</v>
      </c>
      <c r="P190" s="62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2.0499999999999999E-6</v>
      </c>
    </row>
    <row r="191" spans="1:25" x14ac:dyDescent="0.25">
      <c r="C191" s="63"/>
      <c r="D191" s="62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55.728757000000002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2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3"/>
      <c r="D192" s="62"/>
      <c r="E192" t="s">
        <v>39</v>
      </c>
      <c r="F192">
        <f t="shared" si="162"/>
        <v>0</v>
      </c>
      <c r="G192">
        <f t="shared" si="163"/>
        <v>1.6228E-4</v>
      </c>
      <c r="H192">
        <f t="shared" si="164"/>
        <v>802.49438800000007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2"/>
      <c r="Q192" t="s">
        <v>39</v>
      </c>
      <c r="R192">
        <f t="shared" si="168"/>
        <v>0</v>
      </c>
      <c r="S192">
        <f t="shared" si="169"/>
        <v>1.6236000000000001E-4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3"/>
    </row>
    <row r="194" spans="2:25" x14ac:dyDescent="0.25">
      <c r="C194" s="63"/>
    </row>
    <row r="195" spans="2:25" x14ac:dyDescent="0.25">
      <c r="C195" s="63"/>
    </row>
    <row r="196" spans="2:25" x14ac:dyDescent="0.25">
      <c r="C196" s="63"/>
      <c r="D196" s="62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2.1000000000000002E-6</v>
      </c>
      <c r="P196" s="62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2.1499999999999997E-6</v>
      </c>
    </row>
    <row r="197" spans="2:25" x14ac:dyDescent="0.25">
      <c r="C197" s="63"/>
      <c r="D197" s="62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6.1800000000000006E-3</v>
      </c>
      <c r="J197">
        <f t="shared" si="175"/>
        <v>1.6960000000000003E-2</v>
      </c>
      <c r="P197" s="62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3"/>
      <c r="D198" s="62"/>
      <c r="E198" t="s">
        <v>39</v>
      </c>
      <c r="F198">
        <f t="shared" si="172"/>
        <v>0</v>
      </c>
      <c r="G198">
        <f t="shared" si="173"/>
        <v>1.6252000000000001E-4</v>
      </c>
      <c r="I198">
        <f t="shared" si="174"/>
        <v>7.6800000000000002E-3</v>
      </c>
      <c r="J198">
        <f t="shared" si="175"/>
        <v>1.3339999999999999E-2</v>
      </c>
      <c r="P198" s="62"/>
      <c r="Q198" t="s">
        <v>39</v>
      </c>
      <c r="R198">
        <f t="shared" si="176"/>
        <v>0</v>
      </c>
      <c r="S198">
        <f t="shared" si="177"/>
        <v>1.6268000000000001E-4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67" t="s">
        <v>12</v>
      </c>
      <c r="E201" s="67"/>
      <c r="F201" s="67"/>
      <c r="G201" s="67"/>
      <c r="H201" s="67"/>
      <c r="I201" s="64" t="s">
        <v>23</v>
      </c>
      <c r="J201" s="64"/>
      <c r="K201" s="64"/>
      <c r="L201" s="69" t="s">
        <v>24</v>
      </c>
      <c r="M201" s="69"/>
      <c r="N201" s="7"/>
      <c r="P201" s="67" t="s">
        <v>12</v>
      </c>
      <c r="Q201" s="67"/>
      <c r="R201" s="67"/>
      <c r="S201" s="67"/>
      <c r="T201" s="67"/>
      <c r="U201" s="64" t="s">
        <v>23</v>
      </c>
      <c r="V201" s="64"/>
      <c r="W201" s="64"/>
      <c r="X201" s="69" t="s">
        <v>24</v>
      </c>
      <c r="Y201" s="69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3" t="s">
        <v>10</v>
      </c>
      <c r="C203" s="66" t="s">
        <v>42</v>
      </c>
      <c r="D203" s="62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7.3479540000000005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2.046E-6</v>
      </c>
      <c r="M203">
        <f>AE46+AA46+W46</f>
        <v>120.431479</v>
      </c>
      <c r="O203" s="66" t="s">
        <v>43</v>
      </c>
      <c r="P203" s="62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2.0839999999999999E-6</v>
      </c>
    </row>
    <row r="204" spans="2:25" x14ac:dyDescent="0.25">
      <c r="B204" s="63"/>
      <c r="C204" s="66"/>
      <c r="D204" s="62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86.216433999999992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66"/>
      <c r="P204" s="62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3"/>
      <c r="C205" s="66"/>
      <c r="D205" s="62"/>
      <c r="E205" t="s">
        <v>39</v>
      </c>
      <c r="F205">
        <f t="shared" si="180"/>
        <v>0</v>
      </c>
      <c r="G205">
        <f t="shared" si="181"/>
        <v>1.6237075000000002E-4</v>
      </c>
      <c r="H205">
        <f t="shared" si="182"/>
        <v>1234.5297860000001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66"/>
      <c r="P205" s="62"/>
      <c r="Q205" t="s">
        <v>39</v>
      </c>
      <c r="R205">
        <f t="shared" si="185"/>
        <v>0</v>
      </c>
      <c r="S205">
        <f t="shared" si="186"/>
        <v>1.6256300000000001E-4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3"/>
      <c r="C206" s="7"/>
    </row>
    <row r="207" spans="2:25" x14ac:dyDescent="0.25">
      <c r="B207" s="63"/>
      <c r="C207" s="7"/>
    </row>
    <row r="208" spans="2:25" x14ac:dyDescent="0.25">
      <c r="B208" s="63"/>
      <c r="C208" s="7"/>
    </row>
    <row r="209" spans="1:25" x14ac:dyDescent="0.25">
      <c r="B209" s="63"/>
      <c r="C209" s="66" t="s">
        <v>44</v>
      </c>
      <c r="D209" s="62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2.136E-6</v>
      </c>
      <c r="O209" s="66" t="s">
        <v>45</v>
      </c>
      <c r="P209" s="62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2.1560000000000002E-6</v>
      </c>
    </row>
    <row r="210" spans="1:25" x14ac:dyDescent="0.25">
      <c r="B210" s="63"/>
      <c r="C210" s="66"/>
      <c r="D210" s="62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6.2599999999999999E-3</v>
      </c>
      <c r="J210">
        <f t="shared" si="192"/>
        <v>1.6968E-2</v>
      </c>
      <c r="O210" s="66"/>
      <c r="P210" s="62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3"/>
      <c r="C211" s="66"/>
      <c r="D211" s="62"/>
      <c r="E211" t="s">
        <v>39</v>
      </c>
      <c r="F211">
        <f t="shared" si="189"/>
        <v>0</v>
      </c>
      <c r="G211">
        <f t="shared" si="190"/>
        <v>1.63012E-4</v>
      </c>
      <c r="I211">
        <f t="shared" si="191"/>
        <v>7.8399999999999997E-3</v>
      </c>
      <c r="J211">
        <f t="shared" si="192"/>
        <v>1.3483999999999999E-2</v>
      </c>
      <c r="O211" s="66"/>
      <c r="P211" s="62"/>
      <c r="Q211" t="s">
        <v>39</v>
      </c>
      <c r="R211">
        <f t="shared" si="193"/>
        <v>0</v>
      </c>
      <c r="S211">
        <f t="shared" si="194"/>
        <v>1.6354700000000003E-4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67" t="s">
        <v>12</v>
      </c>
      <c r="E214" s="67"/>
      <c r="F214" s="67"/>
      <c r="G214" s="67"/>
      <c r="H214" s="67"/>
      <c r="I214" s="64" t="s">
        <v>23</v>
      </c>
      <c r="J214" s="64"/>
      <c r="K214" s="64"/>
      <c r="L214" s="69" t="s">
        <v>24</v>
      </c>
      <c r="M214" s="69"/>
      <c r="N214" s="7"/>
      <c r="P214" s="67" t="s">
        <v>12</v>
      </c>
      <c r="Q214" s="67"/>
      <c r="R214" s="67"/>
      <c r="S214" s="67"/>
      <c r="T214" s="67"/>
      <c r="U214" s="64" t="s">
        <v>23</v>
      </c>
      <c r="V214" s="64"/>
      <c r="W214" s="64"/>
      <c r="X214" s="69" t="s">
        <v>24</v>
      </c>
      <c r="Y214" s="69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3" t="s">
        <v>11</v>
      </c>
      <c r="B216" s="68" t="s">
        <v>46</v>
      </c>
      <c r="C216" s="66" t="s">
        <v>42</v>
      </c>
      <c r="D216" s="62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2.5999999999999994E-3</v>
      </c>
      <c r="H216">
        <f t="shared" ref="H216:H218" si="199">AI32+AE32+AA32+W32</f>
        <v>9.2724490000000017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2.0633999999999996E-6</v>
      </c>
      <c r="M216">
        <f>AI46+AE46+AA46+W46</f>
        <v>154.895768</v>
      </c>
      <c r="N216" s="68" t="s">
        <v>47</v>
      </c>
      <c r="O216" s="66" t="s">
        <v>43</v>
      </c>
      <c r="P216" s="62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2.5999999999999999E-3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2.1051999999999998E-6</v>
      </c>
    </row>
    <row r="217" spans="1:25" x14ac:dyDescent="0.25">
      <c r="A217" s="63"/>
      <c r="B217" s="68"/>
      <c r="C217" s="66"/>
      <c r="D217" s="62"/>
      <c r="E217" t="s">
        <v>38</v>
      </c>
      <c r="F217">
        <f t="shared" si="197"/>
        <v>0</v>
      </c>
      <c r="G217">
        <f t="shared" si="198"/>
        <v>5.0279999999999997E-4</v>
      </c>
      <c r="H217">
        <f t="shared" si="199"/>
        <v>116.448076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68"/>
      <c r="O217" s="66"/>
      <c r="P217" s="62"/>
      <c r="Q217" t="s">
        <v>38</v>
      </c>
      <c r="R217">
        <f t="shared" si="203"/>
        <v>0</v>
      </c>
      <c r="S217">
        <f t="shared" si="204"/>
        <v>5.0279999999999997E-4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3"/>
      <c r="B218" s="68"/>
      <c r="C218" s="66"/>
      <c r="D218" s="62"/>
      <c r="E218" t="s">
        <v>39</v>
      </c>
      <c r="F218">
        <f t="shared" si="197"/>
        <v>0</v>
      </c>
      <c r="G218">
        <f t="shared" si="198"/>
        <v>1.6247146249999999E-4</v>
      </c>
      <c r="H218">
        <f t="shared" si="199"/>
        <v>1642.4620320000001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68"/>
      <c r="O218" s="66"/>
      <c r="P218" s="62"/>
      <c r="Q218" t="s">
        <v>39</v>
      </c>
      <c r="R218">
        <f t="shared" si="203"/>
        <v>0</v>
      </c>
      <c r="S218">
        <f t="shared" si="204"/>
        <v>1.628027E-4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3"/>
      <c r="C219" s="7"/>
    </row>
    <row r="220" spans="1:25" x14ac:dyDescent="0.25">
      <c r="A220" s="63"/>
      <c r="C220" s="7"/>
    </row>
    <row r="221" spans="1:25" x14ac:dyDescent="0.25">
      <c r="A221" s="63"/>
      <c r="C221" s="7"/>
    </row>
    <row r="222" spans="1:25" x14ac:dyDescent="0.25">
      <c r="A222" s="63"/>
      <c r="B222" s="68" t="s">
        <v>48</v>
      </c>
      <c r="C222" s="66" t="s">
        <v>44</v>
      </c>
      <c r="D222" s="62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2.5999999999999999E-3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2.1336000000000002E-6</v>
      </c>
      <c r="N222" s="68" t="s">
        <v>49</v>
      </c>
      <c r="O222" s="66" t="s">
        <v>45</v>
      </c>
      <c r="P222" s="62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2.5999999999999999E-3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2.1044000000000001E-6</v>
      </c>
    </row>
    <row r="223" spans="1:25" x14ac:dyDescent="0.25">
      <c r="A223" s="63"/>
      <c r="B223" s="68"/>
      <c r="C223" s="66"/>
      <c r="D223" s="62"/>
      <c r="E223" t="s">
        <v>38</v>
      </c>
      <c r="F223">
        <f t="shared" si="207"/>
        <v>0</v>
      </c>
      <c r="G223">
        <f t="shared" si="208"/>
        <v>5.0279999999999997E-4</v>
      </c>
      <c r="I223">
        <f t="shared" si="209"/>
        <v>6.3400000000000001E-3</v>
      </c>
      <c r="J223">
        <f t="shared" si="210"/>
        <v>1.7015200000000001E-2</v>
      </c>
      <c r="N223" s="68"/>
      <c r="O223" s="66"/>
      <c r="P223" s="62"/>
      <c r="Q223" t="s">
        <v>38</v>
      </c>
      <c r="R223">
        <f t="shared" si="211"/>
        <v>0</v>
      </c>
      <c r="S223">
        <f t="shared" si="212"/>
        <v>5.0279999999999997E-4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3"/>
      <c r="B224" s="68"/>
      <c r="C224" s="66"/>
      <c r="D224" s="62"/>
      <c r="E224" t="s">
        <v>39</v>
      </c>
      <c r="F224">
        <f t="shared" si="207"/>
        <v>0</v>
      </c>
      <c r="G224">
        <f t="shared" si="208"/>
        <v>1.6362560000000002E-4</v>
      </c>
      <c r="I224">
        <f t="shared" si="209"/>
        <v>7.9839999999999998E-3</v>
      </c>
      <c r="J224">
        <f t="shared" si="210"/>
        <v>1.3631999999999998E-2</v>
      </c>
      <c r="N224" s="68"/>
      <c r="O224" s="66"/>
      <c r="P224" s="62"/>
      <c r="Q224" t="s">
        <v>39</v>
      </c>
      <c r="R224">
        <f t="shared" si="211"/>
        <v>0</v>
      </c>
      <c r="S224">
        <f t="shared" si="212"/>
        <v>1.6463090000000001E-4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67" t="s">
        <v>12</v>
      </c>
      <c r="E227" s="67"/>
      <c r="F227" s="67"/>
      <c r="G227" s="67"/>
      <c r="H227" s="67"/>
      <c r="I227" s="64" t="s">
        <v>23</v>
      </c>
      <c r="J227" s="64"/>
      <c r="K227" s="64"/>
      <c r="L227" s="69" t="s">
        <v>24</v>
      </c>
      <c r="M227" s="69"/>
      <c r="N227" s="16"/>
      <c r="P227" s="67" t="s">
        <v>12</v>
      </c>
      <c r="Q227" s="67"/>
      <c r="R227" s="67"/>
      <c r="S227" s="67"/>
      <c r="T227" s="67"/>
      <c r="U227" s="64" t="s">
        <v>23</v>
      </c>
      <c r="V227" s="64"/>
      <c r="W227" s="64"/>
      <c r="X227" s="69" t="s">
        <v>24</v>
      </c>
      <c r="Y227" s="69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3" t="s">
        <v>9</v>
      </c>
      <c r="D229" s="62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4.2591159999999997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1.22485E-4</v>
      </c>
      <c r="M229">
        <f>I66+E66</f>
        <v>76.314911999999993</v>
      </c>
      <c r="P229" s="62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1.2207000000000002E-4</v>
      </c>
    </row>
    <row r="230" spans="1:25" x14ac:dyDescent="0.25">
      <c r="C230" s="63"/>
      <c r="D230" s="62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45.903655000000001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2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3"/>
      <c r="D231" s="62"/>
      <c r="E231" t="s">
        <v>39</v>
      </c>
      <c r="F231">
        <f t="shared" si="215"/>
        <v>0</v>
      </c>
      <c r="G231">
        <f t="shared" si="216"/>
        <v>7.4800499999999994E-4</v>
      </c>
      <c r="H231">
        <f t="shared" si="217"/>
        <v>604.290842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2"/>
      <c r="Q231" t="s">
        <v>39</v>
      </c>
      <c r="R231">
        <f t="shared" si="221"/>
        <v>0</v>
      </c>
      <c r="S231">
        <f t="shared" si="222"/>
        <v>7.4860999999999992E-4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3"/>
    </row>
    <row r="233" spans="1:25" x14ac:dyDescent="0.25">
      <c r="C233" s="63"/>
    </row>
    <row r="234" spans="1:25" x14ac:dyDescent="0.25">
      <c r="C234" s="63"/>
    </row>
    <row r="235" spans="1:25" x14ac:dyDescent="0.25">
      <c r="C235" s="63"/>
      <c r="D235" s="62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1.2124000000000001E-4</v>
      </c>
      <c r="P235" s="62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1.2040999999999999E-4</v>
      </c>
    </row>
    <row r="236" spans="1:25" x14ac:dyDescent="0.25">
      <c r="C236" s="63"/>
      <c r="D236" s="62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2.8E-3</v>
      </c>
      <c r="J236">
        <f t="shared" si="228"/>
        <v>1.108E-2</v>
      </c>
      <c r="P236" s="62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3"/>
      <c r="D237" s="62"/>
      <c r="E237" t="s">
        <v>39</v>
      </c>
      <c r="F237">
        <f t="shared" si="225"/>
        <v>0</v>
      </c>
      <c r="G237">
        <f t="shared" si="226"/>
        <v>7.4982E-4</v>
      </c>
      <c r="I237">
        <f t="shared" si="227"/>
        <v>3.7600000000000003E-3</v>
      </c>
      <c r="J237">
        <f t="shared" si="228"/>
        <v>8.1799999999999998E-3</v>
      </c>
      <c r="P237" s="62"/>
      <c r="Q237" t="s">
        <v>39</v>
      </c>
      <c r="R237">
        <f t="shared" si="229"/>
        <v>0</v>
      </c>
      <c r="S237">
        <f t="shared" si="230"/>
        <v>7.5102999999999997E-4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67" t="s">
        <v>12</v>
      </c>
      <c r="E240" s="67"/>
      <c r="F240" s="67"/>
      <c r="G240" s="67"/>
      <c r="H240" s="67"/>
      <c r="I240" s="64" t="s">
        <v>23</v>
      </c>
      <c r="J240" s="64"/>
      <c r="K240" s="64"/>
      <c r="L240" s="69" t="s">
        <v>24</v>
      </c>
      <c r="M240" s="69"/>
      <c r="N240" s="7"/>
      <c r="P240" s="67" t="s">
        <v>12</v>
      </c>
      <c r="Q240" s="67"/>
      <c r="R240" s="67"/>
      <c r="S240" s="67"/>
      <c r="T240" s="67"/>
      <c r="U240" s="64" t="s">
        <v>23</v>
      </c>
      <c r="V240" s="64"/>
      <c r="W240" s="64"/>
      <c r="X240" s="69" t="s">
        <v>24</v>
      </c>
      <c r="Y240" s="69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3" t="s">
        <v>10</v>
      </c>
      <c r="C242" s="66" t="s">
        <v>42</v>
      </c>
      <c r="D242" s="62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6.4012989999999999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1.2213050000000001E-4</v>
      </c>
      <c r="M242">
        <f>M66+I66+E66</f>
        <v>115.24612499999999</v>
      </c>
      <c r="O242" s="66" t="s">
        <v>43</v>
      </c>
      <c r="P242" s="62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1.2148200000000001E-4</v>
      </c>
    </row>
    <row r="243" spans="1:25" x14ac:dyDescent="0.25">
      <c r="B243" s="63"/>
      <c r="C243" s="66"/>
      <c r="D243" s="62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68.816062000000002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66"/>
      <c r="P243" s="62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3"/>
      <c r="C244" s="66"/>
      <c r="D244" s="62"/>
      <c r="E244" t="s">
        <v>39</v>
      </c>
      <c r="F244">
        <f t="shared" si="233"/>
        <v>0</v>
      </c>
      <c r="G244">
        <f t="shared" si="234"/>
        <v>7.4861075000000007E-4</v>
      </c>
      <c r="H244">
        <f t="shared" si="235"/>
        <v>905.80618499999991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66"/>
      <c r="P244" s="62"/>
      <c r="Q244" t="s">
        <v>39</v>
      </c>
      <c r="R244">
        <f t="shared" si="239"/>
        <v>0</v>
      </c>
      <c r="S244">
        <f t="shared" si="240"/>
        <v>7.4982299999999994E-4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3"/>
      <c r="C245" s="7"/>
    </row>
    <row r="246" spans="1:25" x14ac:dyDescent="0.25">
      <c r="B246" s="63"/>
      <c r="C246" s="7"/>
    </row>
    <row r="247" spans="1:25" x14ac:dyDescent="0.25">
      <c r="B247" s="63"/>
      <c r="C247" s="7"/>
    </row>
    <row r="248" spans="1:25" x14ac:dyDescent="0.25">
      <c r="B248" s="63"/>
      <c r="C248" s="66" t="s">
        <v>44</v>
      </c>
      <c r="D248" s="62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1.20548E-4</v>
      </c>
      <c r="O248" s="66" t="s">
        <v>45</v>
    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1.2009800000000001E-4</v>
      </c>
    </row>
    <row r="249" spans="1:25" x14ac:dyDescent="0.25">
      <c r="B249" s="63"/>
      <c r="C249" s="66"/>
      <c r="D249" s="62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2.908E-3</v>
      </c>
      <c r="J249">
        <f t="shared" si="246"/>
        <v>1.0775999999999999E-2</v>
      </c>
      <c r="O249" s="66"/>
      <c r="P249" s="62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3"/>
      <c r="C250" s="66"/>
      <c r="D250" s="62"/>
      <c r="E250" t="s">
        <v>39</v>
      </c>
      <c r="F250">
        <f t="shared" si="243"/>
        <v>0</v>
      </c>
      <c r="G250">
        <f t="shared" si="244"/>
        <v>7.5225199999999991E-4</v>
      </c>
      <c r="I250">
        <f t="shared" si="245"/>
        <v>3.8999999999999998E-3</v>
      </c>
      <c r="J250">
        <f t="shared" si="246"/>
        <v>8.1480000000000007E-3</v>
      </c>
      <c r="O250" s="66"/>
      <c r="P250" s="62"/>
      <c r="Q250" t="s">
        <v>39</v>
      </c>
      <c r="R250">
        <f t="shared" si="247"/>
        <v>0</v>
      </c>
      <c r="S250">
        <f t="shared" si="248"/>
        <v>7.5468699999999998E-4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67" t="s">
        <v>12</v>
      </c>
      <c r="E253" s="67"/>
      <c r="F253" s="67"/>
      <c r="G253" s="67"/>
      <c r="H253" s="67"/>
      <c r="I253" s="64" t="s">
        <v>23</v>
      </c>
      <c r="J253" s="64"/>
      <c r="K253" s="64"/>
      <c r="L253" s="69" t="s">
        <v>24</v>
      </c>
      <c r="M253" s="69"/>
      <c r="N253" s="7"/>
      <c r="P253" s="67" t="s">
        <v>12</v>
      </c>
      <c r="Q253" s="67"/>
      <c r="R253" s="67"/>
      <c r="S253" s="67"/>
      <c r="T253" s="67"/>
      <c r="U253" s="64" t="s">
        <v>23</v>
      </c>
      <c r="V253" s="64"/>
      <c r="W253" s="64"/>
      <c r="X253" s="69" t="s">
        <v>24</v>
      </c>
      <c r="Y253" s="69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3" t="s">
        <v>11</v>
      </c>
      <c r="B255" s="68" t="s">
        <v>46</v>
      </c>
      <c r="C255" s="66" t="s">
        <v>42</v>
      </c>
      <c r="D255" s="62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2.5999999999999994E-3</v>
      </c>
      <c r="H255">
        <f t="shared" ref="H255:H257" si="253">Q52+M52+I52+E52</f>
        <v>8.3650979999999997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1.2183094999999999E-4</v>
      </c>
      <c r="M255">
        <f>Q66+M66+I66+E66</f>
        <v>150.73396700000001</v>
      </c>
      <c r="N255" s="68" t="s">
        <v>47</v>
      </c>
      <c r="O255" s="66" t="s">
        <v>43</v>
      </c>
      <c r="P255" s="62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2.5999999999999999E-3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1.210916E-4</v>
      </c>
    </row>
    <row r="256" spans="1:25" x14ac:dyDescent="0.25">
      <c r="A256" s="63"/>
      <c r="B256" s="68"/>
      <c r="C256" s="66"/>
      <c r="D256" s="62"/>
      <c r="E256" t="s">
        <v>38</v>
      </c>
      <c r="F256">
        <f t="shared" si="251"/>
        <v>0</v>
      </c>
      <c r="G256">
        <f t="shared" si="252"/>
        <v>1.2999999999999997E-3</v>
      </c>
      <c r="H256">
        <f t="shared" si="253"/>
        <v>90.459134000000006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68"/>
      <c r="O256" s="66"/>
      <c r="P256" s="62"/>
      <c r="Q256" t="s">
        <v>38</v>
      </c>
      <c r="R256">
        <f t="shared" si="257"/>
        <v>0</v>
      </c>
      <c r="S256">
        <f t="shared" si="258"/>
        <v>1.2999999999999999E-3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3"/>
      <c r="B257" s="68"/>
      <c r="C257" s="66"/>
      <c r="D257" s="62"/>
      <c r="E257" t="s">
        <v>39</v>
      </c>
      <c r="F257">
        <f t="shared" si="251"/>
        <v>0</v>
      </c>
      <c r="G257">
        <f t="shared" si="252"/>
        <v>7.4921726249999997E-4</v>
      </c>
      <c r="H257">
        <f t="shared" si="253"/>
        <v>1193.1725289999999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68"/>
      <c r="O257" s="66"/>
      <c r="P257" s="62"/>
      <c r="Q257" t="s">
        <v>39</v>
      </c>
      <c r="R257">
        <f t="shared" si="257"/>
        <v>0</v>
      </c>
      <c r="S257">
        <f t="shared" si="258"/>
        <v>7.5103909999999993E-4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3"/>
      <c r="C258" s="7"/>
    </row>
    <row r="259" spans="1:24" x14ac:dyDescent="0.25">
      <c r="A259" s="63"/>
      <c r="C259" s="7"/>
    </row>
    <row r="260" spans="1:24" x14ac:dyDescent="0.25">
      <c r="A260" s="63"/>
      <c r="C260" s="7"/>
    </row>
    <row r="261" spans="1:24" x14ac:dyDescent="0.25">
      <c r="A261" s="63"/>
      <c r="B261" s="68" t="s">
        <v>48</v>
      </c>
      <c r="C261" s="66" t="s">
        <v>44</v>
      </c>
      <c r="D261" s="62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2.5999999999999999E-3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1.2046879999999999E-4</v>
      </c>
      <c r="N261" s="68" t="s">
        <v>49</v>
      </c>
      <c r="O261" s="66" t="s">
        <v>45</v>
      </c>
      <c r="P261" s="62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2.5999999999999999E-3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1.2076520000000001E-4</v>
      </c>
    </row>
    <row r="262" spans="1:24" x14ac:dyDescent="0.25">
      <c r="A262" s="63"/>
      <c r="B262" s="68"/>
      <c r="C262" s="66"/>
      <c r="D262" s="62"/>
      <c r="E262" t="s">
        <v>38</v>
      </c>
      <c r="F262">
        <f t="shared" si="261"/>
        <v>0</v>
      </c>
      <c r="G262">
        <f t="shared" si="262"/>
        <v>1.2999999999999999E-3</v>
      </c>
      <c r="I262">
        <f t="shared" si="263"/>
        <v>3.0168E-3</v>
      </c>
      <c r="J262">
        <f t="shared" si="264"/>
        <v>1.0564799999999999E-2</v>
      </c>
      <c r="N262" s="68"/>
      <c r="O262" s="66"/>
      <c r="P262" s="62"/>
      <c r="Q262" t="s">
        <v>38</v>
      </c>
      <c r="R262">
        <f t="shared" si="265"/>
        <v>0</v>
      </c>
      <c r="S262">
        <f t="shared" si="266"/>
        <v>1.2999999999999999E-3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3"/>
      <c r="B263" s="68"/>
      <c r="C263" s="66"/>
      <c r="D263" s="62"/>
      <c r="E263" t="s">
        <v>39</v>
      </c>
      <c r="F263">
        <f t="shared" si="261"/>
        <v>0</v>
      </c>
      <c r="G263">
        <f t="shared" si="262"/>
        <v>7.5469679999999985E-4</v>
      </c>
      <c r="I263">
        <f t="shared" si="263"/>
        <v>4.0239999999999998E-3</v>
      </c>
      <c r="J263">
        <f t="shared" si="264"/>
        <v>8.1144000000000008E-3</v>
      </c>
      <c r="N263" s="68"/>
      <c r="O263" s="66"/>
      <c r="P263" s="62"/>
      <c r="Q263" t="s">
        <v>39</v>
      </c>
      <c r="R263">
        <f t="shared" si="265"/>
        <v>0</v>
      </c>
      <c r="S263">
        <f t="shared" si="266"/>
        <v>7.5837369999999992E-4</v>
      </c>
      <c r="U263">
        <f t="shared" si="267"/>
        <v>4.1985000000000008E-3</v>
      </c>
      <c r="V263">
        <f t="shared" si="268"/>
        <v>8.0641000000000011E-3</v>
      </c>
    </row>
  </sheetData>
  <mergeCells count="342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P144:P146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O242:O244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P235:P237"/>
    <mergeCell ref="O209:O211"/>
    <mergeCell ref="O216:O218"/>
    <mergeCell ref="O222:O224"/>
    <mergeCell ref="Y5:AJ5"/>
    <mergeCell ref="O255:O257"/>
    <mergeCell ref="U240:W240"/>
    <mergeCell ref="X240:Y240"/>
    <mergeCell ref="P240:T240"/>
    <mergeCell ref="U71:W71"/>
    <mergeCell ref="X71:Y71"/>
    <mergeCell ref="P73:P75"/>
    <mergeCell ref="P79:P81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51:P153"/>
    <mergeCell ref="P229:P231"/>
  </mergeCells>
  <phoneticPr fontId="5" type="noConversion"/>
  <pageMargins left="0.75" right="0.75" top="1" bottom="1" header="0.51180555555555596" footer="0.511805555555555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46</vt:i4>
      </vt:variant>
    </vt:vector>
  </HeadingPairs>
  <TitlesOfParts>
    <vt:vector size="46" baseType="lpstr">
      <vt:lpstr>5根构件 </vt:lpstr>
      <vt:lpstr>6根构件 </vt:lpstr>
      <vt:lpstr>7根构件</vt:lpstr>
      <vt:lpstr>8根构件开始</vt:lpstr>
      <vt:lpstr>9根构件</vt:lpstr>
      <vt:lpstr>10根构件</vt:lpstr>
      <vt:lpstr>11根构件 </vt:lpstr>
      <vt:lpstr>12根构件</vt:lpstr>
      <vt:lpstr>13根构件</vt:lpstr>
      <vt:lpstr>14根构件</vt:lpstr>
      <vt:lpstr>15根构件 </vt:lpstr>
      <vt:lpstr>16根构件  </vt:lpstr>
      <vt:lpstr>17根构件  </vt:lpstr>
      <vt:lpstr>18根构件  </vt:lpstr>
      <vt:lpstr>19根构件</vt:lpstr>
      <vt:lpstr>20根构件</vt:lpstr>
      <vt:lpstr>21根构件 </vt:lpstr>
      <vt:lpstr>22根构件 </vt:lpstr>
      <vt:lpstr>23根构件</vt:lpstr>
      <vt:lpstr>24根构件 </vt:lpstr>
      <vt:lpstr>25根构件 </vt:lpstr>
      <vt:lpstr>26根构件</vt:lpstr>
      <vt:lpstr>27根构件</vt:lpstr>
      <vt:lpstr>28根构件</vt:lpstr>
      <vt:lpstr>29根构件 </vt:lpstr>
      <vt:lpstr>30根构件</vt:lpstr>
      <vt:lpstr>31根构件 </vt:lpstr>
      <vt:lpstr>32根构件</vt:lpstr>
      <vt:lpstr>33根构件 </vt:lpstr>
      <vt:lpstr>34根构件</vt:lpstr>
      <vt:lpstr>35根构件 </vt:lpstr>
      <vt:lpstr>36根构件 </vt:lpstr>
      <vt:lpstr>37根构件  </vt:lpstr>
      <vt:lpstr>38根构件  </vt:lpstr>
      <vt:lpstr>39根构件   </vt:lpstr>
      <vt:lpstr>40根构件  </vt:lpstr>
      <vt:lpstr>41根构件  </vt:lpstr>
      <vt:lpstr>42根构件  </vt:lpstr>
      <vt:lpstr>43根构件   </vt:lpstr>
      <vt:lpstr>44根构件 </vt:lpstr>
      <vt:lpstr>45根构件  </vt:lpstr>
      <vt:lpstr>46根构件 </vt:lpstr>
      <vt:lpstr>47根构件  </vt:lpstr>
      <vt:lpstr>48根构件 </vt:lpstr>
      <vt:lpstr>49根构件  </vt:lpstr>
      <vt:lpstr>50根构件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yilinli</cp:lastModifiedBy>
  <dcterms:created xsi:type="dcterms:W3CDTF">2018-02-27T11:14:00Z</dcterms:created>
  <dcterms:modified xsi:type="dcterms:W3CDTF">2019-07-31T08:35:28Z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