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8295" yWindow="0" windowWidth="23895" windowHeight="20985" activeTab="1"/>
  </bookViews>
  <sheets>
    <sheet sheetId="2" name="Fedőlap" state="visible" r:id="rId4"/>
    <sheet sheetId="8" name="Irányelvek" state="visible" r:id="rId5"/>
    <sheet sheetId="10" name="Statisztika (hallgatói)" state="visible" r:id="rId6"/>
    <sheet sheetId="6" name="Statisztika (tutori)" state="visible" r:id="rId7"/>
    <sheet sheetId="9" name="Ponthatárok" state="hidden" r:id="rId8"/>
  </sheets>
  <definedNames>
    <definedName name="_xlnm._FilterDatabase">'Irányelvek'!$A$1:$L$48</definedName>
    <definedName name="nem_modosithato2">'Irányelvek'!$J$1</definedName>
  </definedNames>
  <calcPr calcId="171027"/>
</workbook>
</file>

<file path=xl/sharedStrings.xml><?xml version="1.0" encoding="utf-8"?>
<sst xmlns="http://schemas.openxmlformats.org/spreadsheetml/2006/main" count="275" uniqueCount="131">
  <si>
    <t>Web-fejlesztés kurzus beadandó feladata</t>
  </si>
  <si>
    <t>Verzió: v2024252_v2</t>
  </si>
  <si>
    <t>Neved:</t>
  </si>
  <si>
    <t>Herceg Kristóf</t>
  </si>
  <si>
    <t>Neptun kódod:</t>
  </si>
  <si>
    <t>HGSWOU</t>
  </si>
  <si>
    <t>E-mail címed:</t>
  </si>
  <si>
    <t>hgswou@inf.elte.hu</t>
  </si>
  <si>
    <t xml:space="preserve">A honlapot tesztelés céljából érdemes publikálni egy webszerveren még a beadás előtt. 
Azonban értékelésre a Canvas-ba feltöltött tömörített csomag kerül, amelyet saját webszerveren publikálunk.</t>
  </si>
  <si>
    <t>Az irányelvek megtekintése és az adatlap kitöltése</t>
  </si>
  <si>
    <t>Irányelvek</t>
  </si>
  <si>
    <t>Az irányelvek száma:</t>
  </si>
  <si>
    <t>A táblázatot Excelben kérjük kitölteni (laborokban fel van telepítve), mivel az összesítő alkalmazás csak az eredeti XLSX állományokon működik. Más formátumú táblázatokat nem fogadunk el.</t>
  </si>
  <si>
    <t>Az irányelvek teljesítésére kapható maximális pontszám:</t>
  </si>
  <si>
    <t>A honlap elfogadásához szükséges minimális pontszám:</t>
  </si>
  <si>
    <t>Hallgatói önértékelés eredménye</t>
  </si>
  <si>
    <t>Az önértékelésed alapján minden kiemelt irányelvet teljesítettél:</t>
  </si>
  <si>
    <t>Az önellenőrzés során elért összpontszámod:</t>
  </si>
  <si>
    <t>Tutori értékelés eredménye</t>
  </si>
  <si>
    <t>A tutori értékelés alapján minden kiemelt irányelvet teljesítettél:</t>
  </si>
  <si>
    <t>Csak akkor van jelentősége, ha már a tutor is elvégezte az értékelést.</t>
  </si>
  <si>
    <t>A tutori értékelés (ellenőrzés) során elért összpontszámod:</t>
  </si>
  <si>
    <t>Az összpontszám a tutor által kiosztott további pontszámok alapján</t>
  </si>
  <si>
    <t>Önértékelés szakmaisága</t>
  </si>
  <si>
    <t>Az önértékelés helyességére járó maximális pontszám</t>
  </si>
  <si>
    <t>Az értékelés elfogadásához szükséges minimális pontszám</t>
  </si>
  <si>
    <t xml:space="preserve">A hallgatói és tutori értékelés közti különbség az irányelveket 
(nem pedig pontszámot) tekintve:</t>
  </si>
  <si>
    <t>A hallgató pontszáma az önértékelés szakmaiságát tekintve:</t>
  </si>
  <si>
    <t>A tutor elvégezte az értékelést az irányelvek alapján:</t>
  </si>
  <si>
    <t>A tutor által kiosztott további pontszám az alapján, hogy az előadáson ismertett egyéb elvek milyen mértékben teljesültek (lehet pozitív és negatív is)</t>
  </si>
  <si>
    <t>A tutor szöveges értékelése (opcionális)</t>
  </si>
  <si>
    <t/>
  </si>
  <si>
    <t>Kategória</t>
  </si>
  <si>
    <t>Teljesítési feltétel</t>
  </si>
  <si>
    <t>Az irányelv teljesül? [1 ha igen, 0 ha nem] (hallgatói önértékelés)</t>
  </si>
  <si>
    <t>Hallgató megjegyzése (üres cellák esetén opcionális)</t>
  </si>
  <si>
    <t>Az irányelv teljesül? [1/0] (tutori értékelés)</t>
  </si>
  <si>
    <t>Tutor megjegyzése</t>
  </si>
  <si>
    <t>Kiemelt irányelv?</t>
  </si>
  <si>
    <t xml:space="preserve">Pontszám, 
ha teljesül</t>
  </si>
  <si>
    <t>Kapott pontszám (önértékelés)</t>
  </si>
  <si>
    <t>Kapott pontszám (tutor értékelése)</t>
  </si>
  <si>
    <t>Eltérés</t>
  </si>
  <si>
    <t>Kritika</t>
  </si>
  <si>
    <t>Kurzus követelmény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</si>
  <si>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</si>
  <si>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Helyes.</t>
  </si>
  <si>
    <r>
      <t xml:space="preserve">Van  (legalább egy) olyan oldal, amely  háttérképet tartalmaz </t>
    </r>
    <r>
      <rPr>
        <i/>
        <charset val="238"/>
        <color indexed="8"/>
        <family val="2"/>
        <sz val="11"/>
        <rFont val="Calibri"/>
      </rPr>
      <t>(Nem muszáj, hogy a háttérkép a lap háttere legyen, lehet egy tetszőleges komponensé is.)</t>
    </r>
  </si>
  <si>
    <t>Legalább 5 kép be van szúrva az oldalakra (összesen), legalább két kép előképként (thumbnail) funkcionál, vagyis a kép nagyobb változatára linkel</t>
  </si>
  <si>
    <t xml:space="preserve"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</si>
  <si>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t>biztositas.html a footer felett.</t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</si>
  <si>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</si>
  <si>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jelentkezes.html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</si>
  <si>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charset val="238"/>
        <color indexed="8"/>
        <family val="2"/>
        <sz val="11"/>
        <rFont val="Calibri"/>
      </rPr>
      <t>A Bootstrap keretrendszer komponensei is elfogadhatóak ennél a pontnál (pl. Carousel).</t>
    </r>
  </si>
  <si>
    <t>index.html képnézegető, index.html felgomb, minden oldalon kontraszt váltás gomb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</si>
  <si>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charset val="238"/>
        <color indexed="8"/>
        <family val="2"/>
        <sz val="11"/>
        <rFont val="Calibri"/>
      </rPr>
      <t>A szerkezeti linkek az aktuális oldalhoz képest relatívan vannak megadva.</t>
    </r>
  </si>
  <si>
    <t>footer 3 eleme link</t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</si>
  <si>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charset val="238"/>
        <color indexed="8"/>
        <family val="2"/>
        <sz val="11"/>
        <rFont val="Calibri"/>
      </rPr>
      <t>A tageknek nem kell minden oldalon előfordulniuk, de amikor szemantikailag indokolt a használatuk, akkor a megfelelő taget KELL használni!</t>
    </r>
  </si>
  <si>
    <t>mindegyik előfordul, de csak ahol jónak láttam.</t>
  </si>
  <si>
    <t>Oldaltervezés</t>
  </si>
  <si>
    <r>
      <t xml:space="preserve">Az elkészült weblap reszponzív. 
</t>
    </r>
    <r>
      <rPr>
        <i/>
        <charset val="238"/>
        <color indexed="8"/>
        <family val="2"/>
        <sz val="11"/>
        <rFont val="Calibri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</si>
  <si>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</si>
  <si>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 xml:space="preserve">Az oldalcímek &lt;title&gt; egyediek minden oldalon, és kulcsszóval kezdődnek, vagy végződnek 
(pl. Magamról - Gipsz Jakab honlapja; Gipsz Jakab honlapja - Magamról)</t>
  </si>
  <si>
    <t>A szöveg a megadott alapméretben jól olvasható</t>
  </si>
  <si>
    <t>szerintem olvasható</t>
  </si>
  <si>
    <t xml:space="preserve">A betűtípus megadásoknál konkrét betűtípusok és általános betűcsaládok is meg vannak adva, a kisebb méretű
szövegeknél talpnélküli (sans-serif) betűtípus van beállítva
</t>
  </si>
  <si>
    <t>A  betűméretek oly módon vannak megadva, hogy könnyen átméretezhető legyen a szöveg (%,em, vagy rem megadással)</t>
  </si>
  <si>
    <t xml:space="preserve">A menüsor felül, vagy  bal oldalon helyezkedik el, megfelelően elkülönül a tartalomtól (pl. színezett hátterű) </t>
  </si>
  <si>
    <t>Kinézetünkben különböznek a még nem látogatott és látogatott linkek. A már látogatott link kontrasztaránya kisebb a nem látogatotthoz képest. A menü esetén ez nem feltétel.</t>
  </si>
  <si>
    <t>Nincs olyan szöveg aláhúzva, ami nem tölt be link szerepet</t>
  </si>
  <si>
    <r>
      <t xml:space="preserve">A linkek alá vannak húzva a szövegben, kivétel lehet a navigációs menü és linklista. 
</t>
    </r>
    <r>
      <rPr>
        <i/>
        <charset val="238"/>
        <color theme="1"/>
        <family val="2"/>
        <scheme val="minor"/>
        <sz val="11"/>
        <rFont val="Calibri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</si>
  <si>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charset val="238"/>
        <color indexed="8"/>
        <family val="2"/>
        <sz val="11"/>
        <rFont val="Calibri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charset val="238"/>
        <color theme="1"/>
        <family val="2"/>
        <scheme val="minor"/>
        <sz val="11"/>
        <rFont val="Calibri"/>
      </rPr>
      <t xml:space="preserve"> </t>
    </r>
    <r>
      <rPr>
        <i/>
        <charset val="238"/>
        <color theme="1"/>
        <family val="2"/>
        <scheme val="minor"/>
        <sz val="11"/>
        <rFont val="Calibri"/>
      </rPr>
      <t>A videók legyenek elrejtve, a képek pedig legyenek kicsinyítve. A szöveg papír- és festéktakarékosan töltse ki az oldalakat.</t>
    </r>
  </si>
  <si>
    <t>Az űrlapelemeknél van megfelelően hozzárendelt címke (label for="") és egyértelműen utal arra, hogy milyen információt kell az űrlapelemben szerepeltetni</t>
  </si>
  <si>
    <r>
      <t xml:space="preserve">Az űrlap szövegmezői a várt adatnak megfelelő hosszúságúak
</t>
    </r>
    <r>
      <rPr>
        <i/>
        <charset val="238"/>
        <color indexed="8"/>
        <family val="2"/>
        <sz val="11"/>
        <rFont val="Calibri"/>
      </rPr>
      <t>A szövegmezők méretét és a begépelhető szöveg maximális hosszát is be kell állítani. A méret beállításhoz használható stíluslap is.</t>
    </r>
  </si>
  <si>
    <t>Az űrlap címkéi közel vannak az űrlapmezőkhöz, így nem gyengül az asszociáció</t>
  </si>
  <si>
    <t>Az űrlap tartalma elküldhető (e-mailben post metódussal, vagy más módon feldolgozásra kerül)</t>
  </si>
  <si>
    <t>Az űrlapok választókapcsolói (radio) minden lehetséges választ lefednek</t>
  </si>
  <si>
    <t>nem igazán van más opció</t>
  </si>
  <si>
    <t>Az űrlapnál a nyomógomb funkcióját egyértelműen jelzi a felirata</t>
  </si>
  <si>
    <t>Tartalomtervezés</t>
  </si>
  <si>
    <t>A letapogathatóság elve alapján a kulcsszavak ki vannak emelve (félkövér, dőlt), ahol az értelmes, felsoroláslista lett használva</t>
  </si>
  <si>
    <r>
      <t xml:space="preserve">Értelmesen megfogalmazott címsorok (&lt;h1&gt;…&lt;h6&gt;) tagolják a szöveget minden egyes oldalon. 
</t>
    </r>
    <r>
      <rPr>
        <i/>
        <charset val="238"/>
        <color indexed="8"/>
        <family val="2"/>
        <sz val="11"/>
        <rFont val="Calibri"/>
      </rPr>
      <t>A HTML5-ös oldalakon a címsorszinteket egymásba ágyazott oldalszerkezeti elemekben szerepeltetett &lt;h1&gt; címsorral is be lehet állítani.</t>
    </r>
    <r>
      <rPr>
        <charset val="238"/>
        <color theme="1"/>
        <family val="2"/>
        <scheme val="minor"/>
        <sz val="11"/>
        <rFont val="Calibri"/>
      </rPr>
      <t xml:space="preserve"> </t>
    </r>
    <r>
      <rPr>
        <i/>
        <charset val="238"/>
        <color theme="1"/>
        <family val="2"/>
        <scheme val="minor"/>
        <sz val="11"/>
        <rFont val="Calibri"/>
      </rPr>
      <t>Ha nem indokolt az alcímsorok használata, akkor elég egy &lt;h1&gt; taget elhelyezni.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</si>
  <si>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charset val="238"/>
        <color indexed="8"/>
        <family val="2"/>
        <sz val="11"/>
        <rFont val="Calibri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</si>
  <si>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Nincs olyan mintás háttér alkalmazva, amely megnehezíti a rajta lévő szöveg elolvasását</t>
  </si>
  <si>
    <t>A szövegblokkok, listák balra (esetleg sorkizártan) vannak igazítva</t>
  </si>
  <si>
    <t>A &lt;video&gt; taggel beillesztett videóállományból ki van vágva jellemző képkocka és poszterként be van állítva, hogy segítse a felhasználót annak eldöntésében, hogy érdemes-e megtekintenie a filmet.</t>
  </si>
  <si>
    <t>Ugyanazok a szerkezeti linkek szerepelnek minden oldalon, ugyanolyan sorrendben</t>
  </si>
  <si>
    <t>A kezdőlapra minden oldalról vissza lehet jutni egy link segítségével (pl. a menüben elhelyezett kezdőlap menüponttal, vagy ikonnal).</t>
  </si>
  <si>
    <t>Minden oldalról elérhető a kezdőlap.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</si>
  <si>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charset val="238"/>
        <color indexed="8"/>
        <family val="2"/>
        <sz val="11"/>
        <rFont val="Calibri"/>
      </rPr>
      <t>Nem elegendő a menüpont nevét (például) címsorként megismételni.</t>
    </r>
  </si>
  <si>
    <t>Minden oldalon egyértelműen jelölve van az aktuális oldal.</t>
  </si>
  <si>
    <t>Akadálymentesség</t>
  </si>
  <si>
    <t>A nem design célú képeknél az ALT attribútum precízen ki van töltve (mindegyik képnél) (WCAG 2.0 1.1.1-es feltétel)</t>
  </si>
  <si>
    <t>Minden képnél megfelelően ki van töltve az ALT attribútum.</t>
  </si>
  <si>
    <t>A linkek szövegei önmagukban jól érthetőek (a "kattints ide" szöveg nem megfelelő), tömörek</t>
  </si>
  <si>
    <t>szerintem minden link egyértelmű</t>
  </si>
  <si>
    <t>Minden link szövege érthető és értelmes</t>
  </si>
  <si>
    <t>A szövegek jól olvashatóak, megfelelő kontrasztarány biztosított. (WCAG 2.0 1.4.3-as feltétel)</t>
  </si>
  <si>
    <t>minden ami látható az megfelelő kontraszt aránnyal van.</t>
  </si>
  <si>
    <t>Minden szöveg megfelelő kontrasztaránya biztosított.</t>
  </si>
  <si>
    <t>Alternatív, nagybetűs, nagy kontrasztú stílus változat érhető el a gyengénlátó felhasználók számára minden oldalon.</t>
  </si>
  <si>
    <t>nincs nagybetűs mód, csak nagy kontraszt.</t>
  </si>
  <si>
    <t>A stíluslap nem minden oldalon érhető el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</si>
  <si>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charset val="238"/>
        <color indexed="8"/>
        <family val="2"/>
        <sz val="11"/>
        <rFont val="Calibri"/>
      </rPr>
      <t>A tartalomra ugrás céljára használt linket a képernyőolvasó programot használók számára kell elérhetővé tennünk, a vizuális böngészőprogramokban nem kell megjelennie.</t>
    </r>
  </si>
  <si>
    <t>tab+enter</t>
  </si>
  <si>
    <t>Minden oldalon elérhető a tartalomra ugrás lehetősége.</t>
  </si>
  <si>
    <r>
      <t xml:space="preserve">A videónál szerepel annak teljes szövegű leírása.
</t>
    </r>
    <r>
      <rPr>
        <i/>
        <charset val="238"/>
        <color indexed="8"/>
        <family val="2"/>
        <sz val="11"/>
        <rFont val="Calibri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</si>
  <si>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Az oldal nyelve mindegyik oldalon beállításra került. Ahol az alapértelmezett nyelvtől eltérő szöveg is van az oldalon, az el van látva a megfelelő nyelvkóddal.</t>
  </si>
  <si>
    <t>Tesztelés</t>
  </si>
  <si>
    <t>A karakterkódolás megfelelően be van állítva (pl. utf-8), az ékezetes karakterek helyesen jelennek meg</t>
  </si>
  <si>
    <t>Nincsenek hiányzó elemek, törött linkek, nem működő funkciók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</si>
  <si>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</si>
  <si>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Legalább egy oldal a HTML5 szabvány szerint készült és valid a https://validator.w3.org/ oldal szerint</t>
  </si>
  <si>
    <t>Mindegyik beadott oldal a HTML5 szabvány szerint készült és valid a https://validator.w3.org/ oldal szerint</t>
  </si>
  <si>
    <t>index.html, biztositas.html, jelentkezes.html</t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</si>
  <si>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charset val="238"/>
        <color indexed="8"/>
        <family val="2"/>
        <sz val="11"/>
        <rFont val="Calibri"/>
      </rPr>
      <t>Amennyiben a Bootstrap keretrendszer lett használva, a saját készítésű stílusok megfelelően elkülönülnek a Bootstrap stílusállományaitól.</t>
    </r>
  </si>
  <si>
    <t>styles.css, print.css, meretezesek.css</t>
  </si>
  <si>
    <t>Statisztika (hallgatói értékelés)</t>
  </si>
  <si>
    <t>Teljesített</t>
  </si>
  <si>
    <t>Nem teljesített</t>
  </si>
  <si>
    <t>Összes</t>
  </si>
  <si>
    <t>Teljesítési arány</t>
  </si>
  <si>
    <t>Összesítés</t>
  </si>
  <si>
    <t>Az űrlapot Abonyi-Tóth Andor (ELTE IK) készítette</t>
  </si>
  <si>
    <t>Statisztika (tutori értékelés)</t>
  </si>
  <si>
    <t>Honlap irányelvek</t>
  </si>
  <si>
    <t>elégtelen</t>
  </si>
  <si>
    <t>elégséges</t>
  </si>
  <si>
    <t>közepes</t>
  </si>
  <si>
    <t>jó</t>
  </si>
  <si>
    <t>jeles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</si>
</sst>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;;;"/>
    <numFmt numFmtId="165" formatCode="#,##0_ ;-#,##0 "/>
  </numFmts>
  <fonts count="29" x14ac:knownFonts="1">
    <font>
      <color theme="1"/>
      <family val="2"/>
      <scheme val="minor"/>
      <sz val="11"/>
      <name val="Calibri"/>
    </font>
    <font>
      <charset val="238"/>
      <color theme="0"/>
      <family val="2"/>
      <scheme val="minor"/>
      <sz val="11"/>
      <name val="Calibri"/>
    </font>
    <font>
      <b/>
      <charset val="238"/>
      <color theme="0"/>
      <family val="2"/>
      <scheme val="minor"/>
      <sz val="14"/>
      <name val="Calibri"/>
    </font>
    <font>
      <b/>
      <i/>
      <charset val="238"/>
      <color theme="1"/>
      <family val="2"/>
      <scheme val="minor"/>
      <sz val="11"/>
      <name val="Calibri"/>
    </font>
    <font>
      <charset val="238"/>
      <color theme="1"/>
      <family val="2"/>
      <scheme val="minor"/>
      <sz val="11"/>
      <name val="Calibri"/>
    </font>
    <font>
      <charset val="238"/>
      <color theme="1"/>
      <family val="2"/>
      <sz val="16"/>
      <name val="Arial"/>
    </font>
    <font>
      <charset val="238"/>
      <color theme="1"/>
      <family val="2"/>
      <sz val="18"/>
      <name val="Arial"/>
    </font>
    <font>
      <charset val="238"/>
      <color theme="1"/>
      <family val="2"/>
      <scheme val="minor"/>
      <sz val="18"/>
      <name val="Calibri"/>
    </font>
    <font>
      <b/>
      <charset val="238"/>
      <color theme="0"/>
      <family val="2"/>
      <scheme val="minor"/>
      <sz val="11"/>
      <name val="Calibri"/>
    </font>
    <font>
      <b/>
      <u/>
      <charset val="238"/>
      <color rgb="FF0070C0"/>
      <family val="2"/>
      <sz val="16"/>
      <name val="Calibri"/>
    </font>
    <font>
      <b/>
      <charset val="238"/>
      <color theme="1"/>
      <family val="2"/>
      <scheme val="minor"/>
      <sz val="11"/>
      <name val="Calibri"/>
    </font>
    <font>
      <b/>
      <i/>
      <charset val="238"/>
      <color rgb="FFFF0000"/>
      <family val="2"/>
      <scheme val="minor"/>
      <sz val="11"/>
      <name val="Calibri"/>
    </font>
    <font>
      <b/>
      <charset val="238"/>
      <color rgb="FFFF0000"/>
      <family val="2"/>
      <scheme val="minor"/>
      <sz val="11"/>
      <name val="Calibri"/>
    </font>
    <font>
      <i/>
      <charset val="238"/>
      <color theme="1"/>
      <family val="2"/>
      <scheme val="minor"/>
      <sz val="11"/>
      <name val="Calibri"/>
    </font>
    <font>
      <charset val="238"/>
      <color theme="1"/>
      <family val="2"/>
      <scheme val="minor"/>
      <sz val="9"/>
      <name val="Calibri"/>
    </font>
    <font>
      <charset val="238"/>
      <color theme="1"/>
      <family val="2"/>
      <scheme val="minor"/>
      <sz val="10"/>
      <name val="Calibri"/>
    </font>
    <font>
      <i/>
      <charset val="238"/>
      <color theme="1"/>
      <family val="2"/>
      <scheme val="minor"/>
      <sz val="10"/>
      <name val="Calibri"/>
    </font>
    <font>
      <b/>
      <charset val="238"/>
      <color theme="1"/>
      <family val="2"/>
      <scheme val="minor"/>
      <sz val="10"/>
      <name val="Calibri"/>
    </font>
    <font>
      <b/>
      <charset val="238"/>
      <color theme="0"/>
      <family val="2"/>
      <scheme val="minor"/>
      <sz val="10"/>
      <name val="Calibri"/>
    </font>
    <font>
      <b/>
      <charset val="238"/>
      <color theme="0"/>
      <family val="2"/>
      <scheme val="minor"/>
      <sz val="9"/>
      <name val="Calibri"/>
    </font>
    <font>
      <i/>
      <charset val="238"/>
      <family val="2"/>
      <scheme val="minor"/>
      <sz val="11"/>
      <name val="Calibri"/>
    </font>
    <font>
      <b/>
      <charset val="238"/>
      <family val="2"/>
      <scheme val="minor"/>
      <sz val="11"/>
      <name val="Calibri"/>
    </font>
    <font>
      <charset val="238"/>
      <family val="2"/>
      <scheme val="minor"/>
      <sz val="11"/>
      <name val="Calibri"/>
    </font>
    <font>
      <b/>
      <charset val="238"/>
      <color theme="1"/>
      <family val="2"/>
      <sz val="18"/>
      <name val="Arial"/>
    </font>
    <font>
      <charset val="238"/>
      <color theme="1"/>
      <family val="2"/>
      <sz val="11"/>
      <name val="Arial"/>
    </font>
    <font>
      <charset val="238"/>
      <color theme="1"/>
      <family val="2"/>
      <sz val="10"/>
      <name val="Arial"/>
    </font>
    <font>
      <b/>
      <charset val="238"/>
      <color theme="1"/>
      <family val="2"/>
      <sz val="10"/>
      <name val="Arial"/>
    </font>
    <font>
      <i/>
      <charset val="238"/>
      <color theme="1"/>
      <family val="2"/>
      <sz val="10"/>
      <name val="Arial"/>
    </font>
    <font>
      <charset val="238"/>
      <color theme="1"/>
      <family val="2"/>
      <sz val="8"/>
      <name val="Arial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E6F3FF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2" borderId="0" xfId="0" applyFont="1" applyFill="1"/>
    <xf numFmtId="0" fontId="5" fillId="0" borderId="2" xfId="0" applyFont="1" applyBorder="1" applyProtection="1"/>
    <xf numFmtId="0" fontId="6" fillId="0" borderId="2" xfId="0" applyFont="1" applyBorder="1" applyProtection="1"/>
    <xf numFmtId="0" fontId="7" fillId="0" borderId="2" xfId="0" applyFont="1" applyBorder="1" applyProtection="1"/>
    <xf numFmtId="0" fontId="8" fillId="2" borderId="3" xfId="0" applyFont="1" applyFill="1" applyBorder="1" applyAlignment="1" applyProtection="1">
      <alignment horizontal="center" wrapText="1"/>
    </xf>
    <xf numFmtId="0" fontId="9" fillId="3" borderId="0" xfId="0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wrapText="1"/>
    </xf>
    <xf numFmtId="0" fontId="4" fillId="4" borderId="0" xfId="0" applyFont="1" applyFill="1" applyProtection="1"/>
    <xf numFmtId="0" fontId="4" fillId="5" borderId="0" xfId="0" applyFont="1" applyFill="1"/>
    <xf numFmtId="0" fontId="10" fillId="5" borderId="0" xfId="0" applyFont="1" applyFill="1" applyProtection="1"/>
    <xf numFmtId="0" fontId="4" fillId="3" borderId="4" xfId="0" applyFont="1" applyFill="1" applyBorder="1" applyAlignment="1" applyProtection="1">
      <alignment vertical="top"/>
    </xf>
    <xf numFmtId="0" fontId="4" fillId="3" borderId="4" xfId="0" applyFont="1" applyFill="1" applyBorder="1" applyProtection="1"/>
    <xf numFmtId="0" fontId="11" fillId="6" borderId="4" xfId="0" applyFont="1" applyFill="1" applyBorder="1" applyAlignment="1" applyProtection="1">
      <alignment vertical="top" wrapText="1"/>
    </xf>
    <xf numFmtId="0" fontId="12" fillId="0" borderId="4" xfId="0" applyFont="1" applyBorder="1" applyProtection="1"/>
    <xf numFmtId="0" fontId="10" fillId="7" borderId="4" xfId="0" applyFont="1" applyFill="1" applyBorder="1" applyAlignment="1" applyProtection="1">
      <alignment vertical="top"/>
    </xf>
    <xf numFmtId="0" fontId="13" fillId="6" borderId="4" xfId="0" applyFont="1" applyFill="1" applyBorder="1" applyAlignment="1" applyProtection="1">
      <alignment vertical="top" wrapText="1"/>
    </xf>
    <xf numFmtId="0" fontId="13" fillId="6" borderId="5" xfId="0" applyFont="1" applyFill="1" applyBorder="1" applyAlignment="1" applyProtection="1">
      <alignment vertical="top" wrapText="1"/>
    </xf>
    <xf numFmtId="0" fontId="13" fillId="6" borderId="6" xfId="0" applyFont="1" applyFill="1" applyBorder="1" applyAlignment="1" applyProtection="1">
      <alignment vertical="top" wrapText="1"/>
    </xf>
    <xf numFmtId="0" fontId="13" fillId="6" borderId="7" xfId="0" applyFont="1" applyFill="1" applyBorder="1" applyAlignment="1" applyProtection="1">
      <alignment vertical="top" wrapText="1"/>
    </xf>
    <xf numFmtId="0" fontId="13" fillId="6" borderId="8" xfId="0" applyFont="1" applyFill="1" applyBorder="1" applyAlignment="1" applyProtection="1">
      <alignment vertical="top" wrapText="1"/>
    </xf>
    <xf numFmtId="0" fontId="13" fillId="6" borderId="0" xfId="0" applyFont="1" applyFill="1" applyAlignment="1" applyProtection="1">
      <alignment vertical="top" wrapText="1"/>
    </xf>
    <xf numFmtId="0" fontId="13" fillId="6" borderId="9" xfId="0" applyFont="1" applyFill="1" applyBorder="1" applyAlignment="1" applyProtection="1">
      <alignment vertical="top" wrapText="1"/>
    </xf>
    <xf numFmtId="0" fontId="13" fillId="6" borderId="10" xfId="0" applyFont="1" applyFill="1" applyBorder="1" applyAlignment="1" applyProtection="1">
      <alignment vertical="top" wrapText="1"/>
    </xf>
    <xf numFmtId="0" fontId="13" fillId="6" borderId="11" xfId="0" applyFont="1" applyFill="1" applyBorder="1" applyAlignment="1" applyProtection="1">
      <alignment vertical="top" wrapText="1"/>
    </xf>
    <xf numFmtId="0" fontId="13" fillId="6" borderId="12" xfId="0" applyFont="1" applyFill="1" applyBorder="1" applyAlignment="1" applyProtection="1">
      <alignment vertical="top" wrapText="1"/>
    </xf>
    <xf numFmtId="0" fontId="4" fillId="6" borderId="4" xfId="0" applyFont="1" applyFill="1" applyBorder="1" applyAlignment="1" applyProtection="1">
      <alignment vertical="top" wrapText="1"/>
    </xf>
    <xf numFmtId="0" fontId="4" fillId="3" borderId="4" xfId="0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/>
    </xf>
    <xf numFmtId="0" fontId="4" fillId="5" borderId="0" xfId="0" applyFont="1" applyFill="1" applyAlignment="1">
      <alignment vertical="top"/>
    </xf>
    <xf numFmtId="0" fontId="4" fillId="3" borderId="4" xfId="0" applyFont="1" applyFill="1" applyBorder="1" applyAlignment="1" applyProtection="1">
      <alignment horizontal="center" vertical="top"/>
    </xf>
    <xf numFmtId="0" fontId="4" fillId="5" borderId="0" xfId="0" applyFont="1" applyFill="1" applyAlignment="1" applyProtection="1">
      <alignment vertical="top"/>
      <protection locked="0"/>
    </xf>
    <xf numFmtId="0" fontId="4" fillId="3" borderId="13" xfId="0" applyFont="1" applyFill="1" applyBorder="1" applyAlignment="1" applyProtection="1">
      <alignment vertical="top" wrapText="1"/>
    </xf>
    <xf numFmtId="0" fontId="4" fillId="3" borderId="14" xfId="0" applyFont="1" applyFill="1" applyBorder="1" applyAlignment="1" applyProtection="1">
      <alignment vertical="top" wrapText="1"/>
    </xf>
    <xf numFmtId="0" fontId="10" fillId="5" borderId="0" xfId="0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0" fontId="4" fillId="2" borderId="0" xfId="0" applyFont="1" applyFill="1" applyAlignment="1">
      <alignment vertical="top"/>
    </xf>
    <xf numFmtId="0" fontId="4" fillId="8" borderId="4" xfId="0" applyFont="1" applyFill="1" applyBorder="1"/>
    <xf numFmtId="0" fontId="1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5" fillId="0" borderId="0" xfId="0" applyFont="1" applyAlignment="1" applyProtection="1">
      <alignment horizontal="left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Alignment="1" applyProtection="1">
      <alignment horizontal="left" wrapText="1"/>
      <protection locked="0"/>
    </xf>
    <xf numFmtId="0" fontId="15" fillId="0" borderId="0" xfId="0" applyFont="1" applyAlignment="1">
      <alignment horizontal="left"/>
    </xf>
    <xf numFmtId="0" fontId="17" fillId="0" borderId="0" xfId="0" applyFont="1"/>
    <xf numFmtId="0" fontId="18" fillId="9" borderId="4" xfId="0" applyFont="1" applyFill="1" applyBorder="1"/>
    <xf numFmtId="0" fontId="19" fillId="9" borderId="15" xfId="0" applyFont="1" applyFill="1" applyBorder="1" applyAlignment="1" applyProtection="1">
      <alignment wrapText="1"/>
    </xf>
    <xf numFmtId="0" fontId="18" fillId="9" borderId="16" xfId="0" applyFont="1" applyFill="1" applyBorder="1" applyAlignment="1" applyProtection="1">
      <alignment wrapText="1"/>
    </xf>
    <xf numFmtId="0" fontId="18" fillId="9" borderId="16" xfId="0" applyFont="1" applyFill="1" applyBorder="1" applyAlignment="1" applyProtection="1">
      <alignment horizontal="left" wrapText="1"/>
    </xf>
    <xf numFmtId="0" fontId="18" fillId="9" borderId="14" xfId="0" applyFont="1" applyFill="1" applyBorder="1" applyAlignment="1" applyProtection="1">
      <alignment wrapText="1"/>
    </xf>
    <xf numFmtId="0" fontId="17" fillId="0" borderId="0" xfId="0" applyFont="1" applyAlignment="1">
      <alignment horizontal="right" vertical="top"/>
    </xf>
    <xf numFmtId="0" fontId="10" fillId="0" borderId="0" xfId="0" applyFont="1"/>
    <xf numFmtId="0" fontId="10" fillId="8" borderId="4" xfId="0" applyFont="1" applyFill="1" applyBorder="1" applyProtection="1"/>
    <xf numFmtId="0" fontId="14" fillId="10" borderId="14" xfId="0" applyFont="1" applyFill="1" applyBorder="1" applyAlignment="1" applyProtection="1">
      <alignment wrapText="1"/>
    </xf>
    <xf numFmtId="0" fontId="4" fillId="0" borderId="12" xfId="0" applyFont="1" applyBorder="1" applyAlignment="1" applyProtection="1">
      <alignment wrapText="1"/>
    </xf>
    <xf numFmtId="0" fontId="15" fillId="3" borderId="17" xfId="0" applyFont="1" applyFill="1" applyBorder="1" applyAlignment="1" applyProtection="1">
      <alignment horizontal="left" vertical="top"/>
    </xf>
    <xf numFmtId="0" fontId="13" fillId="0" borderId="17" xfId="0" applyFont="1" applyBorder="1" applyAlignment="1" applyProtection="1">
      <alignment wrapText="1"/>
      <protection locked="0"/>
    </xf>
    <xf numFmtId="49" fontId="20" fillId="0" borderId="17" xfId="0" applyNumberFormat="1" applyFont="1" applyBorder="1" applyAlignment="1" applyProtection="1">
      <alignment wrapText="1"/>
    </xf>
    <xf numFmtId="0" fontId="15" fillId="0" borderId="17" xfId="0" applyFont="1" applyBorder="1" applyAlignment="1" applyProtection="1">
      <alignment horizontal="left"/>
    </xf>
    <xf numFmtId="0" fontId="4" fillId="0" borderId="17" xfId="0" applyFont="1" applyBorder="1" applyProtection="1"/>
    <xf numFmtId="0" fontId="10" fillId="0" borderId="17" xfId="0" applyFont="1" applyBorder="1" applyProtection="1"/>
    <xf numFmtId="0" fontId="13" fillId="11" borderId="17" xfId="0" applyFont="1" applyFill="1" applyBorder="1" applyAlignment="1" applyProtection="1">
      <alignment wrapText="1"/>
      <protection locked="0"/>
    </xf>
    <xf numFmtId="0" fontId="4" fillId="0" borderId="14" xfId="0" applyFont="1" applyBorder="1" applyAlignment="1" applyProtection="1">
      <alignment wrapText="1"/>
    </xf>
    <xf numFmtId="0" fontId="13" fillId="0" borderId="4" xfId="0" applyFont="1" applyBorder="1" applyAlignment="1" applyProtection="1">
      <alignment wrapText="1"/>
    </xf>
    <xf numFmtId="49" fontId="20" fillId="0" borderId="4" xfId="0" applyNumberFormat="1" applyFont="1" applyBorder="1" applyAlignment="1" applyProtection="1">
      <alignment wrapText="1"/>
    </xf>
    <xf numFmtId="0" fontId="15" fillId="0" borderId="4" xfId="0" applyFont="1" applyBorder="1" applyAlignment="1" applyProtection="1">
      <alignment horizontal="left"/>
    </xf>
    <xf numFmtId="0" fontId="4" fillId="0" borderId="4" xfId="0" applyFont="1" applyBorder="1" applyProtection="1"/>
    <xf numFmtId="0" fontId="14" fillId="10" borderId="12" xfId="0" applyFont="1" applyFill="1" applyBorder="1" applyAlignment="1" applyProtection="1">
      <alignment wrapText="1"/>
    </xf>
    <xf numFmtId="0" fontId="4" fillId="0" borderId="4" xfId="0" applyFont="1" applyBorder="1" applyAlignment="1" applyProtection="1">
      <alignment wrapText="1"/>
    </xf>
    <xf numFmtId="164" fontId="10" fillId="0" borderId="0" xfId="0" applyNumberFormat="1" applyFont="1"/>
    <xf numFmtId="0" fontId="21" fillId="0" borderId="0" xfId="0" applyFont="1" applyAlignment="1">
      <alignment vertical="top"/>
    </xf>
    <xf numFmtId="0" fontId="10" fillId="0" borderId="18" xfId="0" applyFont="1" applyBorder="1"/>
    <xf numFmtId="0" fontId="10" fillId="8" borderId="19" xfId="0" applyFont="1" applyFill="1" applyBorder="1" applyProtection="1"/>
    <xf numFmtId="0" fontId="14" fillId="10" borderId="20" xfId="0" applyFont="1" applyFill="1" applyBorder="1" applyAlignment="1" applyProtection="1">
      <alignment wrapText="1"/>
    </xf>
    <xf numFmtId="0" fontId="4" fillId="0" borderId="19" xfId="0" applyFont="1" applyBorder="1" applyAlignment="1" applyProtection="1">
      <alignment wrapText="1"/>
    </xf>
    <xf numFmtId="0" fontId="15" fillId="3" borderId="21" xfId="0" applyFont="1" applyFill="1" applyBorder="1" applyAlignment="1" applyProtection="1">
      <alignment horizontal="left" vertical="top"/>
    </xf>
    <xf numFmtId="0" fontId="13" fillId="0" borderId="19" xfId="0" applyFont="1" applyBorder="1" applyAlignment="1" applyProtection="1">
      <alignment wrapText="1"/>
    </xf>
    <xf numFmtId="49" fontId="20" fillId="0" borderId="19" xfId="0" applyNumberFormat="1" applyFont="1" applyBorder="1" applyAlignment="1" applyProtection="1">
      <alignment wrapText="1"/>
    </xf>
    <xf numFmtId="0" fontId="15" fillId="0" borderId="19" xfId="0" applyFont="1" applyBorder="1" applyAlignment="1" applyProtection="1">
      <alignment horizontal="left"/>
    </xf>
    <xf numFmtId="0" fontId="4" fillId="0" borderId="19" xfId="0" applyFont="1" applyBorder="1" applyProtection="1"/>
    <xf numFmtId="0" fontId="4" fillId="0" borderId="21" xfId="0" applyFont="1" applyBorder="1" applyProtection="1"/>
    <xf numFmtId="0" fontId="10" fillId="0" borderId="21" xfId="0" applyFont="1" applyBorder="1" applyProtection="1"/>
    <xf numFmtId="0" fontId="10" fillId="8" borderId="17" xfId="0" applyFont="1" applyFill="1" applyBorder="1" applyProtection="1"/>
    <xf numFmtId="0" fontId="14" fillId="12" borderId="12" xfId="0" applyFont="1" applyFill="1" applyBorder="1" applyAlignment="1" applyProtection="1">
      <alignment wrapText="1"/>
    </xf>
    <xf numFmtId="0" fontId="4" fillId="0" borderId="17" xfId="0" applyFont="1" applyBorder="1" applyAlignment="1" applyProtection="1">
      <alignment wrapText="1"/>
    </xf>
    <xf numFmtId="0" fontId="14" fillId="12" borderId="14" xfId="0" applyFont="1" applyFill="1" applyBorder="1" applyAlignment="1" applyProtection="1">
      <alignment wrapText="1"/>
    </xf>
    <xf numFmtId="0" fontId="4" fillId="0" borderId="18" xfId="0" applyFont="1" applyBorder="1"/>
    <xf numFmtId="0" fontId="14" fillId="12" borderId="20" xfId="0" applyFont="1" applyFill="1" applyBorder="1" applyAlignment="1" applyProtection="1">
      <alignment wrapText="1"/>
    </xf>
    <xf numFmtId="0" fontId="14" fillId="13" borderId="12" xfId="0" applyFont="1" applyFill="1" applyBorder="1" applyAlignment="1" applyProtection="1">
      <alignment wrapText="1"/>
    </xf>
    <xf numFmtId="0" fontId="14" fillId="13" borderId="14" xfId="0" applyFont="1" applyFill="1" applyBorder="1" applyAlignment="1" applyProtection="1">
      <alignment wrapText="1"/>
    </xf>
    <xf numFmtId="0" fontId="4" fillId="3" borderId="4" xfId="0" applyFont="1" applyFill="1" applyBorder="1" applyAlignment="1" applyProtection="1">
      <alignment wrapText="1"/>
    </xf>
    <xf numFmtId="0" fontId="14" fillId="13" borderId="20" xfId="0" applyFont="1" applyFill="1" applyBorder="1" applyAlignment="1" applyProtection="1">
      <alignment wrapText="1"/>
    </xf>
    <xf numFmtId="0" fontId="14" fillId="4" borderId="12" xfId="0" applyFont="1" applyFill="1" applyBorder="1" applyAlignment="1" applyProtection="1">
      <alignment wrapText="1"/>
    </xf>
    <xf numFmtId="0" fontId="14" fillId="4" borderId="14" xfId="0" applyFont="1" applyFill="1" applyBorder="1" applyAlignment="1" applyProtection="1">
      <alignment wrapText="1"/>
    </xf>
    <xf numFmtId="0" fontId="22" fillId="0" borderId="4" xfId="0" applyFont="1" applyBorder="1" applyAlignment="1" applyProtection="1">
      <alignment wrapText="1"/>
    </xf>
    <xf numFmtId="0" fontId="14" fillId="4" borderId="7" xfId="0" applyFont="1" applyFill="1" applyBorder="1" applyAlignment="1" applyProtection="1">
      <alignment wrapText="1"/>
    </xf>
    <xf numFmtId="0" fontId="4" fillId="0" borderId="22" xfId="0" applyFont="1" applyBorder="1" applyAlignment="1" applyProtection="1">
      <alignment wrapText="1"/>
    </xf>
    <xf numFmtId="0" fontId="13" fillId="0" borderId="22" xfId="0" applyFont="1" applyBorder="1" applyAlignment="1" applyProtection="1">
      <alignment wrapText="1"/>
      <protection locked="0"/>
    </xf>
    <xf numFmtId="49" fontId="20" fillId="0" borderId="22" xfId="0" applyNumberFormat="1" applyFont="1" applyBorder="1" applyAlignment="1" applyProtection="1">
      <alignment wrapText="1"/>
    </xf>
    <xf numFmtId="0" fontId="15" fillId="0" borderId="22" xfId="0" applyFont="1" applyBorder="1" applyAlignment="1">
      <alignment horizontal="left"/>
    </xf>
    <xf numFmtId="0" fontId="4" fillId="0" borderId="22" xfId="0" applyFont="1" applyBorder="1" applyProtection="1"/>
    <xf numFmtId="0" fontId="14" fillId="4" borderId="20" xfId="0" applyFont="1" applyFill="1" applyBorder="1" applyAlignment="1" applyProtection="1">
      <alignment wrapText="1"/>
    </xf>
    <xf numFmtId="0" fontId="14" fillId="14" borderId="12" xfId="0" applyFont="1" applyFill="1" applyBorder="1" applyAlignment="1" applyProtection="1">
      <alignment wrapText="1"/>
    </xf>
    <xf numFmtId="0" fontId="14" fillId="14" borderId="14" xfId="0" applyFont="1" applyFill="1" applyBorder="1" applyAlignment="1" applyProtection="1">
      <alignment wrapText="1"/>
    </xf>
    <xf numFmtId="49" fontId="4" fillId="0" borderId="4" xfId="0" applyNumberFormat="1" applyFont="1" applyBorder="1" applyAlignment="1" applyProtection="1">
      <alignment wrapText="1"/>
    </xf>
    <xf numFmtId="0" fontId="23" fillId="3" borderId="23" xfId="0" applyFont="1" applyFill="1" applyBorder="1" applyAlignment="1" applyProtection="1">
      <alignment horizontal="center"/>
    </xf>
    <xf numFmtId="0" fontId="24" fillId="3" borderId="23" xfId="0" applyFont="1" applyFill="1" applyBorder="1" applyProtection="1"/>
    <xf numFmtId="0" fontId="25" fillId="3" borderId="23" xfId="0" applyFont="1" applyFill="1" applyBorder="1" applyAlignment="1" applyProtection="1">
      <alignment horizontal="right"/>
    </xf>
    <xf numFmtId="0" fontId="26" fillId="3" borderId="23" xfId="0" applyFont="1" applyFill="1" applyBorder="1" applyAlignment="1" applyProtection="1">
      <alignment wrapText="1"/>
    </xf>
    <xf numFmtId="0" fontId="27" fillId="3" borderId="23" xfId="0" applyFont="1" applyFill="1" applyBorder="1" applyAlignment="1" applyProtection="1">
      <alignment horizontal="right" wrapText="1"/>
    </xf>
    <xf numFmtId="0" fontId="25" fillId="0" borderId="23" xfId="0" applyFont="1" applyBorder="1" applyProtection="1"/>
    <xf numFmtId="9" fontId="25" fillId="3" borderId="23" xfId="0" applyNumberFormat="1" applyFont="1" applyFill="1" applyBorder="1" applyProtection="1"/>
    <xf numFmtId="0" fontId="26" fillId="3" borderId="23" xfId="0" applyFont="1" applyFill="1" applyBorder="1" applyAlignment="1" applyProtection="1">
      <alignment horizontal="right"/>
    </xf>
    <xf numFmtId="0" fontId="26" fillId="3" borderId="23" xfId="0" applyFont="1" applyFill="1" applyBorder="1" applyProtection="1"/>
    <xf numFmtId="0" fontId="24" fillId="5" borderId="0" xfId="0" applyFont="1" applyFill="1"/>
    <xf numFmtId="0" fontId="28" fillId="5" borderId="0" xfId="0" applyFont="1" applyFill="1" applyProtection="1"/>
    <xf numFmtId="0" fontId="25" fillId="3" borderId="23" xfId="0" applyFont="1" applyFill="1" applyBorder="1" applyProtection="1"/>
    <xf numFmtId="0" fontId="4" fillId="15" borderId="0" xfId="0" applyFont="1" applyFill="1"/>
    <xf numFmtId="0" fontId="10" fillId="16" borderId="4" xfId="0" applyFont="1" applyFill="1" applyBorder="1" applyProtection="1"/>
    <xf numFmtId="0" fontId="4" fillId="16" borderId="4" xfId="0" applyFont="1" applyFill="1" applyBorder="1"/>
    <xf numFmtId="9" fontId="13" fillId="0" borderId="4" xfId="0" applyNumberFormat="1" applyFont="1" applyBorder="1" applyProtection="1"/>
    <xf numFmtId="165" fontId="13" fillId="0" borderId="4" xfId="0" applyNumberFormat="1" applyFont="1" applyBorder="1" applyProtection="1"/>
    <xf numFmtId="0" fontId="0" fillId="0" borderId="0" xfId="0" applyProtection="1"/>
    <xf numFmtId="9" fontId="13" fillId="0" borderId="0" xfId="0" applyNumberFormat="1" applyFon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  <fill>
        <patternFill>
          <fgColor indexed="64"/>
          <bgColor rgb="FFFFFF9F"/>
        </patternFill>
      </fill>
    </dxf>
    <dxf>
      <fill>
        <patternFill>
          <bgColor theme="6" tint="0.5999633777886288"/>
        </patternFill>
      </fill>
    </dxf>
    <dxf>
      <fill>
        <patternFill>
          <bgColor rgb="FFFFBDB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8.xml"/><Relationship Id="rId6" Type="http://schemas.openxmlformats.org/officeDocument/2006/relationships/worksheet" Target="worksheets/sheet10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 zoomScale="100" zoomScaleNormal="100">
      <selection activeCell="C6" sqref="C6"/>
    </sheetView>
  </sheetViews>
  <sheetFormatPr defaultRowHeight="15" outlineLevelRow="0" outlineLevelCol="0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ht="23.25" customHeight="1" spans="1:29" x14ac:dyDescent="0.25">
      <c r="A1" s="13"/>
      <c r="B1" s="109" t="s">
        <v>117</v>
      </c>
      <c r="C1" s="109"/>
      <c r="D1" s="110"/>
      <c r="E1" s="110"/>
      <c r="F1" s="110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26.25" customHeight="1" spans="1:29" x14ac:dyDescent="0.25">
      <c r="A2" s="13"/>
      <c r="B2" s="111"/>
      <c r="C2" s="112" t="s">
        <v>118</v>
      </c>
      <c r="D2" s="112" t="s">
        <v>119</v>
      </c>
      <c r="E2" s="112" t="s">
        <v>120</v>
      </c>
      <c r="F2" s="112" t="s">
        <v>121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29.25" customHeight="1" spans="1:29" x14ac:dyDescent="0.25">
      <c r="A3" s="13"/>
      <c r="B3" s="113" t="s">
        <v>44</v>
      </c>
      <c r="C3" s="111">
        <f>COUNTIFS(Irányelvek!B2:B48,"="&amp;B3,Irányelvek!D2:D48,1)</f>
        <v>8</v>
      </c>
      <c r="D3" s="111">
        <f t="shared" ref="D3:D7" si="0">E3-C3</f>
        <v>0</v>
      </c>
      <c r="E3" s="114">
        <v>8</v>
      </c>
      <c r="F3" s="115">
        <f>C3/E3</f>
        <v>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x14ac:dyDescent="0.25">
      <c r="A4" s="13"/>
      <c r="B4" s="113" t="s">
        <v>59</v>
      </c>
      <c r="C4" s="111">
        <f>COUNTIFS(Irányelvek!B3:B49,"="&amp;B4,Irányelvek!D3:D49,1)</f>
        <v>17</v>
      </c>
      <c r="D4" s="111">
        <f t="shared" si="0"/>
        <v>0</v>
      </c>
      <c r="E4" s="114">
        <v>17</v>
      </c>
      <c r="F4" s="115">
        <f t="shared" ref="F4:F8" si="1">C4/E4</f>
        <v>1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x14ac:dyDescent="0.25">
      <c r="A5" s="13"/>
      <c r="B5" s="113" t="s">
        <v>79</v>
      </c>
      <c r="C5" s="111">
        <f>COUNTIFS(Irányelvek!B4:B50,"="&amp;B5,Irányelvek!D4:D50,1)</f>
        <v>9</v>
      </c>
      <c r="D5" s="111">
        <f t="shared" si="0"/>
        <v>0</v>
      </c>
      <c r="E5" s="114">
        <v>9</v>
      </c>
      <c r="F5" s="115">
        <f t="shared" si="1"/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x14ac:dyDescent="0.25">
      <c r="A6" s="13"/>
      <c r="B6" s="113" t="s">
        <v>91</v>
      </c>
      <c r="C6" s="111">
        <f>COUNTIFS(Irányelvek!B5:B51,"="&amp;B6,Irányelvek!D5:D51,1)</f>
        <v>6</v>
      </c>
      <c r="D6" s="111">
        <f t="shared" si="0"/>
        <v>1</v>
      </c>
      <c r="E6" s="114">
        <v>7</v>
      </c>
      <c r="F6" s="115">
        <f t="shared" si="1"/>
        <v>0.8571428571428571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A7" s="13"/>
      <c r="B7" s="113" t="s">
        <v>108</v>
      </c>
      <c r="C7" s="111">
        <f>COUNTIFS(Irányelvek!B6:B52,"="&amp;B7,Irányelvek!D6:D52,1)</f>
        <v>6</v>
      </c>
      <c r="D7" s="111">
        <f t="shared" si="0"/>
        <v>0</v>
      </c>
      <c r="E7" s="114">
        <v>6</v>
      </c>
      <c r="F7" s="115">
        <f t="shared" si="1"/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x14ac:dyDescent="0.25">
      <c r="A8" s="13"/>
      <c r="B8" s="116" t="s">
        <v>122</v>
      </c>
      <c r="C8" s="117">
        <f>SUM(C3:C7)</f>
        <v>46</v>
      </c>
      <c r="D8" s="117">
        <f>SUM(D3:D7)</f>
        <v>1</v>
      </c>
      <c r="E8" s="117">
        <f>SUM(E3:E7)</f>
        <v>47</v>
      </c>
      <c r="F8" s="115">
        <f t="shared" si="1"/>
        <v>0.9787234042553191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x14ac:dyDescent="0.25">
      <c r="A9" s="13"/>
      <c r="B9" s="118"/>
      <c r="C9" s="118"/>
      <c r="D9" s="118"/>
      <c r="E9" s="118"/>
      <c r="F9" s="118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x14ac:dyDescent="0.25">
      <c r="A10" s="13"/>
      <c r="B10" s="118"/>
      <c r="C10" s="118"/>
      <c r="D10" s="118"/>
      <c r="E10" s="118"/>
      <c r="F10" s="118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x14ac:dyDescent="0.25">
      <c r="A11" s="13"/>
      <c r="B11" s="118"/>
      <c r="C11" s="118"/>
      <c r="D11" s="118"/>
      <c r="E11" s="118"/>
      <c r="F11" s="118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x14ac:dyDescent="0.25">
      <c r="A12" s="13"/>
      <c r="B12" s="118"/>
      <c r="C12" s="118"/>
      <c r="D12" s="118"/>
      <c r="E12" s="118"/>
      <c r="F12" s="118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x14ac:dyDescent="0.25">
      <c r="A13" s="13"/>
      <c r="B13" s="118"/>
      <c r="C13" s="118"/>
      <c r="D13" s="118"/>
      <c r="E13" s="118"/>
      <c r="F13" s="11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x14ac:dyDescent="0.25">
      <c r="A14" s="13"/>
      <c r="B14" s="118"/>
      <c r="C14" s="118"/>
      <c r="D14" s="118"/>
      <c r="E14" s="118"/>
      <c r="F14" s="118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x14ac:dyDescent="0.25">
      <c r="A15" s="13"/>
      <c r="B15" s="118"/>
      <c r="C15" s="118"/>
      <c r="D15" s="118"/>
      <c r="E15" s="118"/>
      <c r="F15" s="118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x14ac:dyDescent="0.25">
      <c r="A16" s="13"/>
      <c r="B16" s="118"/>
      <c r="C16" s="118"/>
      <c r="D16" s="118"/>
      <c r="E16" s="118"/>
      <c r="F16" s="11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x14ac:dyDescent="0.25">
      <c r="A17" s="13"/>
      <c r="B17" s="118"/>
      <c r="C17" s="118"/>
      <c r="D17" s="118"/>
      <c r="E17" s="118"/>
      <c r="F17" s="11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x14ac:dyDescent="0.25">
      <c r="A18" s="13"/>
      <c r="B18" s="118"/>
      <c r="C18" s="118"/>
      <c r="D18" s="118"/>
      <c r="E18" s="118"/>
      <c r="F18" s="11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x14ac:dyDescent="0.25">
      <c r="A19" s="13"/>
      <c r="B19" s="118"/>
      <c r="C19" s="118"/>
      <c r="D19" s="118"/>
      <c r="E19" s="118"/>
      <c r="F19" s="118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x14ac:dyDescent="0.25">
      <c r="A20" s="13"/>
      <c r="B20" s="118"/>
      <c r="C20" s="118"/>
      <c r="D20" s="118"/>
      <c r="E20" s="118"/>
      <c r="F20" s="118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x14ac:dyDescent="0.25">
      <c r="A21" s="13"/>
      <c r="B21" s="118"/>
      <c r="C21" s="118"/>
      <c r="D21" s="118"/>
      <c r="E21" s="118"/>
      <c r="F21" s="118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x14ac:dyDescent="0.25">
      <c r="A22" s="13"/>
      <c r="B22" s="118"/>
      <c r="C22" s="118"/>
      <c r="D22" s="118"/>
      <c r="E22" s="118"/>
      <c r="F22" s="11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x14ac:dyDescent="0.25">
      <c r="A23" s="13"/>
      <c r="B23" s="118"/>
      <c r="C23" s="118"/>
      <c r="D23" s="118"/>
      <c r="E23" s="118"/>
      <c r="F23" s="118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x14ac:dyDescent="0.25">
      <c r="A24" s="13"/>
      <c r="B24" s="118"/>
      <c r="C24" s="118"/>
      <c r="D24" s="118"/>
      <c r="E24" s="118"/>
      <c r="F24" s="118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x14ac:dyDescent="0.25">
      <c r="A25" s="13"/>
      <c r="B25" s="118"/>
      <c r="C25" s="118"/>
      <c r="D25" s="118"/>
      <c r="E25" s="118"/>
      <c r="F25" s="119" t="s">
        <v>123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x14ac:dyDescent="0.25">
      <c r="A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</sheetData>
  <sheetProtection sheet="1" sort="0" algorithmName="SHA-512" hashValue="V37nO9qGDnGh0FdGaFdGZKxrWvD0JFN1wmq/cF+2w3YaxaLqIrb3gdHIfWMww77WIlfoELubdAW+GU19xHcWTw==" saltValue="0ZX0SjtGil6BFZYcQaZzdA==" spinCount="100000" scenarios="1"/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 zoomScale="100" zoomScaleNormal="100">
      <selection activeCell="B6" sqref="B6"/>
    </sheetView>
  </sheetViews>
  <sheetFormatPr defaultRowHeight="15" outlineLevelRow="0" outlineLevelCol="0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customWidth="1"/>
    <col min="11" max="11" width="9.140625" customWidth="1"/>
    <col min="12" max="12" width="15.28515625" customWidth="1"/>
    <col min="13" max="17" width="9.140625" customWidth="1"/>
  </cols>
  <sheetData>
    <row r="1" ht="32.25" customHeight="1" spans="1:10" x14ac:dyDescent="0.25">
      <c r="A1" s="1"/>
      <c r="B1" s="2" t="s">
        <v>0</v>
      </c>
      <c r="C1" s="2"/>
      <c r="D1" s="2"/>
      <c r="E1" s="2"/>
      <c r="F1" s="2"/>
      <c r="G1" s="2"/>
      <c r="H1" s="2"/>
      <c r="I1" s="1"/>
      <c r="J1" s="3" t="s">
        <v>1</v>
      </c>
    </row>
    <row r="2" ht="23.25" customHeight="1" spans="1:9" x14ac:dyDescent="0.25">
      <c r="A2" s="4"/>
      <c r="B2" s="5" t="s">
        <v>2</v>
      </c>
      <c r="C2" s="6" t="s">
        <v>3</v>
      </c>
      <c r="D2" s="7"/>
      <c r="E2" s="7"/>
      <c r="F2" s="7"/>
      <c r="G2" s="7"/>
      <c r="H2" s="7"/>
      <c r="I2" s="4"/>
    </row>
    <row r="3" ht="23.25" customHeight="1" spans="1:9" x14ac:dyDescent="0.25">
      <c r="A3" s="4"/>
      <c r="B3" s="5" t="s">
        <v>4</v>
      </c>
      <c r="C3" s="6" t="s">
        <v>5</v>
      </c>
      <c r="D3" s="7"/>
      <c r="E3" s="7"/>
      <c r="F3" s="7"/>
      <c r="G3" s="7"/>
      <c r="H3" s="7"/>
      <c r="I3" s="4"/>
    </row>
    <row r="4" ht="23.25" customHeight="1" spans="1:9" x14ac:dyDescent="0.25">
      <c r="A4" s="4"/>
      <c r="B4" s="5" t="s">
        <v>6</v>
      </c>
      <c r="C4" s="6" t="s">
        <v>7</v>
      </c>
      <c r="D4" s="7"/>
      <c r="E4" s="7"/>
      <c r="F4" s="7"/>
      <c r="G4" s="7"/>
      <c r="H4" s="7"/>
      <c r="I4" s="4"/>
    </row>
    <row r="5" ht="37.5" customHeight="1" spans="1:9" x14ac:dyDescent="0.25">
      <c r="A5" s="4"/>
      <c r="B5" s="8" t="s">
        <v>8</v>
      </c>
      <c r="C5" s="8"/>
      <c r="D5" s="8"/>
      <c r="E5" s="8"/>
      <c r="F5" s="8"/>
      <c r="G5" s="8"/>
      <c r="H5" s="8"/>
      <c r="I5" s="4"/>
    </row>
    <row r="6" ht="49.5" customHeight="1" spans="1:9" x14ac:dyDescent="0.25">
      <c r="A6" s="4"/>
      <c r="B6" s="9" t="s">
        <v>9</v>
      </c>
      <c r="C6" s="10"/>
      <c r="D6" s="10"/>
      <c r="E6" s="10"/>
      <c r="F6" s="10"/>
      <c r="G6" s="10"/>
      <c r="H6" s="10"/>
      <c r="I6" s="4"/>
    </row>
    <row r="7" ht="61.5" customHeight="1" spans="1:9" x14ac:dyDescent="0.25">
      <c r="A7" s="4"/>
      <c r="B7" s="11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2"/>
      <c r="D7" s="12"/>
      <c r="E7" s="12"/>
      <c r="F7" s="12"/>
      <c r="G7" s="12"/>
      <c r="H7" s="12"/>
      <c r="I7" s="4"/>
    </row>
    <row r="8" spans="1:9" x14ac:dyDescent="0.25">
      <c r="A8" s="4"/>
      <c r="B8" s="13"/>
      <c r="C8" s="13"/>
      <c r="D8" s="13"/>
      <c r="E8" s="13"/>
      <c r="F8" s="13"/>
      <c r="G8" s="13"/>
      <c r="H8" s="13"/>
      <c r="I8" s="4"/>
    </row>
    <row r="9" spans="1:9" x14ac:dyDescent="0.25">
      <c r="A9" s="4"/>
      <c r="B9" s="14" t="s">
        <v>10</v>
      </c>
      <c r="C9" s="13"/>
      <c r="D9" s="13"/>
      <c r="E9" s="13"/>
      <c r="F9" s="13"/>
      <c r="G9" s="13"/>
      <c r="H9" s="13"/>
      <c r="I9" s="4"/>
    </row>
    <row r="10" ht="15" customHeight="1" spans="1:9" x14ac:dyDescent="0.25">
      <c r="A10" s="4"/>
      <c r="B10" s="15" t="s">
        <v>11</v>
      </c>
      <c r="C10" s="15"/>
      <c r="D10" s="16">
        <f>COUNTA(Irányelvek!B:B)-1</f>
        <v>47</v>
      </c>
      <c r="E10" s="13"/>
      <c r="F10" s="17" t="s">
        <v>12</v>
      </c>
      <c r="G10" s="17"/>
      <c r="H10" s="17"/>
      <c r="I10" s="4"/>
    </row>
    <row r="11" spans="1:9" x14ac:dyDescent="0.25">
      <c r="A11" s="4"/>
      <c r="B11" s="15" t="s">
        <v>13</v>
      </c>
      <c r="C11" s="15"/>
      <c r="D11" s="16">
        <f>SUM(Irányelvek!I:I)</f>
        <v>100</v>
      </c>
      <c r="E11" s="13"/>
      <c r="F11" s="18"/>
      <c r="G11" s="18"/>
      <c r="H11" s="18"/>
      <c r="I11" s="4"/>
    </row>
    <row r="12" ht="35.45" customHeight="1" spans="1:9" x14ac:dyDescent="0.25">
      <c r="A12" s="4"/>
      <c r="B12" s="15" t="s">
        <v>14</v>
      </c>
      <c r="C12" s="15"/>
      <c r="D12" s="16">
        <v>50</v>
      </c>
      <c r="E12" s="13"/>
      <c r="F12" s="18"/>
      <c r="G12" s="18"/>
      <c r="H12" s="18"/>
      <c r="I12" s="4"/>
    </row>
    <row r="13" spans="1:9" x14ac:dyDescent="0.25">
      <c r="A13" s="4"/>
      <c r="B13" s="14" t="s">
        <v>15</v>
      </c>
      <c r="C13" s="14"/>
      <c r="D13" s="14"/>
      <c r="E13" s="13"/>
      <c r="F13" s="13"/>
      <c r="G13" s="13"/>
      <c r="H13" s="13"/>
      <c r="I13" s="4"/>
    </row>
    <row r="14" spans="1:9" x14ac:dyDescent="0.25">
      <c r="A14" s="4"/>
      <c r="B14" s="15" t="s">
        <v>16</v>
      </c>
      <c r="C14" s="15"/>
      <c r="D14" s="16" t="b">
        <f>IF(COUNTIFS(Irányelvek!D2:D48,"=1",Irányelvek!H2:H48,"=igaz")=19,TRUE,FALSE)</f>
        <v>1</v>
      </c>
      <c r="E14" s="13"/>
      <c r="F14" s="13"/>
      <c r="G14" s="13"/>
      <c r="H14" s="13"/>
      <c r="I14" s="4"/>
    </row>
    <row r="15" ht="31.5" customHeight="1" spans="1:9" x14ac:dyDescent="0.25">
      <c r="A15" s="4"/>
      <c r="B15" s="15" t="s">
        <v>17</v>
      </c>
      <c r="C15" s="15"/>
      <c r="D15" s="19">
        <f>SUM(Irányelvek!J2:J48)</f>
        <v>95</v>
      </c>
      <c r="E15" s="13"/>
      <c r="F15" s="20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jeles  érdemjegyet kapnál rá.</v>
      </c>
      <c r="G15" s="20"/>
      <c r="H15" s="20"/>
      <c r="I15" s="4"/>
    </row>
    <row r="16" ht="15.75" customHeight="1" spans="1:9" x14ac:dyDescent="0.25">
      <c r="A16" s="4"/>
      <c r="B16" s="14" t="s">
        <v>18</v>
      </c>
      <c r="C16" s="14"/>
      <c r="D16" s="14"/>
      <c r="E16" s="13"/>
      <c r="F16" s="13"/>
      <c r="G16" s="13"/>
      <c r="H16" s="13"/>
      <c r="I16" s="4"/>
    </row>
    <row r="17" ht="15.75" customHeight="1" spans="1:9" x14ac:dyDescent="0.25">
      <c r="A17" s="4"/>
      <c r="B17" s="15" t="s">
        <v>19</v>
      </c>
      <c r="C17" s="15"/>
      <c r="D17" s="16" t="str">
        <f>IF(D26=TRUE,IF(COUNTIFS(Irányelvek!F2:F48,"=1",Irányelvek!H2:H48,"=igaz")=19,TRUE,FALSE),"Még nincs adat.")</f>
        <v>Még nincs adat.</v>
      </c>
      <c r="E17" s="13"/>
      <c r="F17" s="21" t="s">
        <v>20</v>
      </c>
      <c r="G17" s="22"/>
      <c r="H17" s="23"/>
      <c r="I17" s="4"/>
    </row>
    <row r="18" ht="31.5" customHeight="1" spans="1:9" x14ac:dyDescent="0.25">
      <c r="A18" s="4"/>
      <c r="B18" s="15" t="s">
        <v>21</v>
      </c>
      <c r="C18" s="15"/>
      <c r="D18" s="19" t="str">
        <f>IF(D26=TRUE,SUM(Irányelvek!K2:K48),"Még nincs adat.")</f>
        <v>Még nincs adat.</v>
      </c>
      <c r="E18" s="13"/>
      <c r="F18" s="24"/>
      <c r="G18" s="25"/>
      <c r="H18" s="26"/>
      <c r="I18" s="4"/>
    </row>
    <row r="19" ht="31.5" customHeight="1" spans="1:9" x14ac:dyDescent="0.25">
      <c r="A19" s="4"/>
      <c r="B19" s="15" t="s">
        <v>22</v>
      </c>
      <c r="C19" s="15"/>
      <c r="D19" s="19" t="str">
        <f>IF(D26=TRUE,D18+D27,"Még nincs adat.")</f>
        <v>Még nincs adat.</v>
      </c>
      <c r="E19" s="13"/>
      <c r="F19" s="27"/>
      <c r="G19" s="28"/>
      <c r="H19" s="29"/>
      <c r="I19" s="4"/>
    </row>
    <row r="20" ht="21" customHeight="1" spans="1:9" x14ac:dyDescent="0.25">
      <c r="A20" s="4"/>
      <c r="B20" s="14" t="s">
        <v>23</v>
      </c>
      <c r="C20" s="13"/>
      <c r="D20" s="13"/>
      <c r="E20" s="13"/>
      <c r="F20" s="13"/>
      <c r="G20" s="13"/>
      <c r="H20" s="13"/>
      <c r="I20" s="4"/>
    </row>
    <row r="21" spans="1:9" x14ac:dyDescent="0.25">
      <c r="A21" s="4"/>
      <c r="B21" s="15" t="s">
        <v>24</v>
      </c>
      <c r="C21" s="15"/>
      <c r="D21" s="15">
        <v>20</v>
      </c>
      <c r="E21" s="13"/>
      <c r="F21" s="20" t="s">
        <v>20</v>
      </c>
      <c r="G21" s="30"/>
      <c r="H21" s="30"/>
      <c r="I21" s="4"/>
    </row>
    <row r="22" spans="1:9" x14ac:dyDescent="0.25">
      <c r="A22" s="4"/>
      <c r="B22" s="15" t="s">
        <v>25</v>
      </c>
      <c r="C22" s="15"/>
      <c r="D22" s="15">
        <v>10</v>
      </c>
      <c r="E22" s="13"/>
      <c r="F22" s="30"/>
      <c r="G22" s="30"/>
      <c r="H22" s="30"/>
      <c r="I22" s="4"/>
    </row>
    <row r="23" ht="36.75" customHeight="1" spans="1:9" x14ac:dyDescent="0.25">
      <c r="A23" s="4"/>
      <c r="B23" s="31" t="s">
        <v>26</v>
      </c>
      <c r="C23" s="32"/>
      <c r="D23" s="15" t="str">
        <f>IF(D26=TRUE,SUM(Irányelvek!L2:L48),"Még nincs adat.")</f>
        <v>Még nincs adat.</v>
      </c>
      <c r="E23" s="13"/>
      <c r="F23" s="30"/>
      <c r="G23" s="30"/>
      <c r="H23" s="30"/>
      <c r="I23" s="4"/>
    </row>
    <row r="24" ht="35.25" customHeight="1" spans="1:9" x14ac:dyDescent="0.25">
      <c r="A24" s="4"/>
      <c r="B24" s="15" t="s">
        <v>27</v>
      </c>
      <c r="C24" s="15"/>
      <c r="D24" s="19" t="str">
        <f>IF(D26,IF(ROUNDUP(20 - 0.71*D23,0)&gt;0,ROUNDUP(20 - 0.71*D23,0),0),"Még nincs adat.")</f>
        <v>Még nincs adat.</v>
      </c>
      <c r="E24" s="13"/>
      <c r="F24" s="30"/>
      <c r="G24" s="30"/>
      <c r="H24" s="30"/>
      <c r="I24" s="4"/>
    </row>
    <row r="25" spans="1:9" x14ac:dyDescent="0.25">
      <c r="A25" s="4"/>
      <c r="B25" s="33"/>
      <c r="C25" s="33"/>
      <c r="D25" s="33"/>
      <c r="E25" s="33"/>
      <c r="F25" s="33"/>
      <c r="G25" s="33"/>
      <c r="H25" s="33"/>
      <c r="I25" s="4"/>
    </row>
    <row r="26" ht="20.25" customHeight="1" spans="1:9" x14ac:dyDescent="0.25">
      <c r="A26" s="4"/>
      <c r="B26" s="15" t="s">
        <v>28</v>
      </c>
      <c r="C26" s="15"/>
      <c r="D26" s="34" t="b">
        <v>1</v>
      </c>
      <c r="E26" s="35"/>
      <c r="F26" s="35"/>
      <c r="G26" s="35"/>
      <c r="H26" s="35"/>
      <c r="I26" s="4"/>
    </row>
    <row r="27" ht="48" customHeight="1" spans="1:9" x14ac:dyDescent="0.25">
      <c r="A27" s="4"/>
      <c r="B27" s="36" t="s">
        <v>29</v>
      </c>
      <c r="C27" s="37"/>
      <c r="D27" s="34">
        <v>0</v>
      </c>
      <c r="E27" s="35"/>
      <c r="F27" s="35"/>
      <c r="G27" s="35"/>
      <c r="H27" s="35"/>
      <c r="I27" s="4"/>
    </row>
    <row r="28" spans="1:9" x14ac:dyDescent="0.25">
      <c r="A28" s="4"/>
      <c r="B28" s="38" t="s">
        <v>30</v>
      </c>
      <c r="C28" s="38"/>
      <c r="D28" s="35"/>
      <c r="E28" s="35"/>
      <c r="F28" s="35"/>
      <c r="G28" s="35"/>
      <c r="H28" s="35"/>
      <c r="I28" s="4"/>
    </row>
    <row r="29" ht="105" customHeight="1" spans="1:9" x14ac:dyDescent="0.25">
      <c r="A29" s="4"/>
      <c r="B29" s="39" t="s">
        <v>31</v>
      </c>
      <c r="C29" s="39"/>
      <c r="D29" s="39"/>
      <c r="E29" s="39"/>
      <c r="F29" s="39"/>
      <c r="G29" s="39"/>
      <c r="H29" s="39"/>
      <c r="I29" s="4"/>
    </row>
    <row r="30" spans="1:9" x14ac:dyDescent="0.25">
      <c r="A30" s="4"/>
      <c r="B30" s="40"/>
      <c r="C30" s="40"/>
      <c r="D30" s="40"/>
      <c r="E30" s="40"/>
      <c r="F30" s="40"/>
      <c r="G30" s="40"/>
      <c r="H30" s="40"/>
      <c r="I30" s="4"/>
    </row>
  </sheetData>
  <sheetProtection sheet="1" sort="0" algorithmName="SHA-512" hashValue="CV9Xvjv2c1IhDeMQ4T60mZlzIfcYbF3uPXVM3wb0bodjvUm96y3Psfy86E7pmQLm9B3c4T3AHuJdGqBLgpYiVA==" saltValue="oD3HIpPw1I4baP1LXNRN7w==" spinCount="100000" scenarios="1"/>
  <mergeCells count="27">
    <mergeCell ref="B1:H1"/>
    <mergeCell ref="C2:H2"/>
    <mergeCell ref="C3:H3"/>
    <mergeCell ref="C4:H4"/>
    <mergeCell ref="B5:H5"/>
    <mergeCell ref="B6:H6"/>
    <mergeCell ref="B7:H7"/>
    <mergeCell ref="B10:C10"/>
    <mergeCell ref="F10:H12"/>
    <mergeCell ref="B11:C11"/>
    <mergeCell ref="B12:C12"/>
    <mergeCell ref="B14:C14"/>
    <mergeCell ref="B15:C15"/>
    <mergeCell ref="F15:H15"/>
    <mergeCell ref="B17:C17"/>
    <mergeCell ref="F17:H19"/>
    <mergeCell ref="B18:C18"/>
    <mergeCell ref="B19:C19"/>
    <mergeCell ref="B21:C21"/>
    <mergeCell ref="F21:H24"/>
    <mergeCell ref="B22:C22"/>
    <mergeCell ref="B23:C23"/>
    <mergeCell ref="B24:C24"/>
    <mergeCell ref="B26:C26"/>
    <mergeCell ref="B27:C27"/>
    <mergeCell ref="B28:C28"/>
    <mergeCell ref="B29:H29"/>
  </mergeCells>
  <conditionalFormatting sqref="D15">
    <cfRule type="expression" dxfId="0" priority="2">
      <formula>$D$15&gt;=$D$12</formula>
    </cfRule>
  </conditionalFormatting>
  <conditionalFormatting sqref="D18:D19">
    <cfRule type="expression" dxfId="1" priority="1">
      <formula>$D$18&gt;=$D$12</formula>
    </cfRule>
  </conditionalFormatting>
  <conditionalFormatting sqref="D24">
    <cfRule type="expression" dxfId="2" priority="3">
      <formula>$D$24&gt;=$D$22</formula>
    </cfRule>
  </conditionalFormatting>
  <pageMargins left="0.7" right="0.7" top="0.75" bottom="0.75" header="0.3" footer="0.3"/>
  <pageSetup paperSize="9" orientation="portrait" horizontalDpi="4294967293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 zoomScale="100" zoomScaleNormal="100">
      <selection activeCell="B1" sqref="B1"/>
    </sheetView>
  </sheetViews>
  <sheetFormatPr defaultRowHeight="15" outlineLevelRow="0" outlineLevelCol="0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ht="23.25" customHeight="1" spans="1:29" x14ac:dyDescent="0.25">
      <c r="A1" s="13"/>
      <c r="B1" s="109" t="s">
        <v>124</v>
      </c>
      <c r="C1" s="109"/>
      <c r="D1" s="110"/>
      <c r="E1" s="110"/>
      <c r="F1" s="110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26.25" customHeight="1" spans="1:29" x14ac:dyDescent="0.25">
      <c r="A2" s="13"/>
      <c r="B2" s="111"/>
      <c r="C2" s="112" t="s">
        <v>118</v>
      </c>
      <c r="D2" s="112" t="s">
        <v>119</v>
      </c>
      <c r="E2" s="112" t="s">
        <v>120</v>
      </c>
      <c r="F2" s="112" t="s">
        <v>121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29.25" customHeight="1" spans="1:29" x14ac:dyDescent="0.25">
      <c r="A3" s="13"/>
      <c r="B3" s="113" t="str">
        <f>Irányelvek!B2</f>
        <v>Kurzus követelmény</v>
      </c>
      <c r="C3" s="111">
        <f>COUNTIFS(Irányelvek!B2:B48,"="&amp;B3,Irányelvek!F2:F48,1)</f>
        <v>0</v>
      </c>
      <c r="D3" s="111">
        <f t="shared" ref="D3:D7" si="0">E3-C3</f>
        <v>8</v>
      </c>
      <c r="E3" s="120">
        <v>8</v>
      </c>
      <c r="F3" s="115">
        <f>C3/E3</f>
        <v>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x14ac:dyDescent="0.25">
      <c r="A4" s="13"/>
      <c r="B4" s="113" t="s">
        <v>59</v>
      </c>
      <c r="C4" s="111">
        <f>COUNTIFS(Irányelvek!B3:B49,"="&amp;B4,Irányelvek!F3:F49,1)</f>
        <v>0</v>
      </c>
      <c r="D4" s="111">
        <f t="shared" si="0"/>
        <v>17</v>
      </c>
      <c r="E4" s="120">
        <v>17</v>
      </c>
      <c r="F4" s="115">
        <f t="shared" ref="F4:F8" si="1">C4/E4</f>
        <v>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x14ac:dyDescent="0.25">
      <c r="A5" s="13"/>
      <c r="B5" s="113" t="s">
        <v>79</v>
      </c>
      <c r="C5" s="111">
        <f>COUNTIFS(Irányelvek!B4:B50,"="&amp;B5,Irányelvek!F4:F50,1)</f>
        <v>0</v>
      </c>
      <c r="D5" s="111">
        <f t="shared" si="0"/>
        <v>9</v>
      </c>
      <c r="E5" s="120">
        <v>9</v>
      </c>
      <c r="F5" s="115">
        <f t="shared" si="1"/>
        <v>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x14ac:dyDescent="0.25">
      <c r="A6" s="13"/>
      <c r="B6" s="113" t="s">
        <v>91</v>
      </c>
      <c r="C6" s="111">
        <f>COUNTIFS(Irányelvek!B5:B51,"="&amp;B6,Irányelvek!F5:F51,1)</f>
        <v>0</v>
      </c>
      <c r="D6" s="111">
        <f t="shared" si="0"/>
        <v>7</v>
      </c>
      <c r="E6" s="120">
        <v>7</v>
      </c>
      <c r="F6" s="115">
        <f t="shared" si="1"/>
        <v>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A7" s="13"/>
      <c r="B7" s="113" t="s">
        <v>108</v>
      </c>
      <c r="C7" s="111">
        <f>COUNTIFS(Irányelvek!B6:B52,"="&amp;B7,Irányelvek!F6:F52,1)</f>
        <v>0</v>
      </c>
      <c r="D7" s="111">
        <f t="shared" si="0"/>
        <v>6</v>
      </c>
      <c r="E7" s="120">
        <v>6</v>
      </c>
      <c r="F7" s="115">
        <f t="shared" si="1"/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x14ac:dyDescent="0.25">
      <c r="A8" s="13"/>
      <c r="B8" s="116" t="s">
        <v>122</v>
      </c>
      <c r="C8" s="117">
        <f>SUM(C3:C7)</f>
        <v>0</v>
      </c>
      <c r="D8" s="117">
        <f>SUM(D3:D7)</f>
        <v>47</v>
      </c>
      <c r="E8" s="117">
        <f>SUM(E3:E7)</f>
        <v>47</v>
      </c>
      <c r="F8" s="115">
        <f t="shared" si="1"/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x14ac:dyDescent="0.25">
      <c r="A9" s="13"/>
      <c r="B9" s="118"/>
      <c r="C9" s="118"/>
      <c r="D9" s="118"/>
      <c r="E9" s="118"/>
      <c r="F9" s="118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x14ac:dyDescent="0.25">
      <c r="A10" s="13"/>
      <c r="B10" s="118"/>
      <c r="C10" s="118"/>
      <c r="D10" s="118"/>
      <c r="E10" s="118"/>
      <c r="F10" s="118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x14ac:dyDescent="0.25">
      <c r="A11" s="13"/>
      <c r="B11" s="118"/>
      <c r="C11" s="118"/>
      <c r="D11" s="118"/>
      <c r="E11" s="118"/>
      <c r="F11" s="118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x14ac:dyDescent="0.25">
      <c r="A12" s="13"/>
      <c r="B12" s="118"/>
      <c r="C12" s="118"/>
      <c r="D12" s="118"/>
      <c r="E12" s="118"/>
      <c r="F12" s="118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x14ac:dyDescent="0.25">
      <c r="A13" s="13"/>
      <c r="B13" s="118"/>
      <c r="C13" s="118"/>
      <c r="D13" s="118"/>
      <c r="E13" s="118"/>
      <c r="F13" s="11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x14ac:dyDescent="0.25">
      <c r="A14" s="13"/>
      <c r="B14" s="118"/>
      <c r="C14" s="118"/>
      <c r="D14" s="118"/>
      <c r="E14" s="118"/>
      <c r="F14" s="118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x14ac:dyDescent="0.25">
      <c r="A15" s="13"/>
      <c r="B15" s="118"/>
      <c r="C15" s="118"/>
      <c r="D15" s="118"/>
      <c r="E15" s="118"/>
      <c r="F15" s="118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x14ac:dyDescent="0.25">
      <c r="A16" s="13"/>
      <c r="B16" s="118"/>
      <c r="C16" s="118"/>
      <c r="D16" s="118"/>
      <c r="E16" s="118"/>
      <c r="F16" s="11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x14ac:dyDescent="0.25">
      <c r="A17" s="13"/>
      <c r="B17" s="118"/>
      <c r="C17" s="118"/>
      <c r="D17" s="118"/>
      <c r="E17" s="118"/>
      <c r="F17" s="11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x14ac:dyDescent="0.25">
      <c r="A18" s="13"/>
      <c r="B18" s="118"/>
      <c r="C18" s="118"/>
      <c r="D18" s="118"/>
      <c r="E18" s="118"/>
      <c r="F18" s="11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x14ac:dyDescent="0.25">
      <c r="A19" s="13"/>
      <c r="B19" s="118"/>
      <c r="C19" s="118"/>
      <c r="D19" s="118"/>
      <c r="E19" s="118"/>
      <c r="F19" s="118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x14ac:dyDescent="0.25">
      <c r="A20" s="13"/>
      <c r="B20" s="118"/>
      <c r="C20" s="118"/>
      <c r="D20" s="118"/>
      <c r="E20" s="118"/>
      <c r="F20" s="118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x14ac:dyDescent="0.25">
      <c r="A21" s="13"/>
      <c r="B21" s="118"/>
      <c r="C21" s="118"/>
      <c r="D21" s="118"/>
      <c r="E21" s="118"/>
      <c r="F21" s="118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x14ac:dyDescent="0.25">
      <c r="A22" s="13"/>
      <c r="B22" s="118"/>
      <c r="C22" s="118"/>
      <c r="D22" s="118"/>
      <c r="E22" s="118"/>
      <c r="F22" s="11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x14ac:dyDescent="0.25">
      <c r="A23" s="13"/>
      <c r="B23" s="118"/>
      <c r="C23" s="118"/>
      <c r="D23" s="118"/>
      <c r="E23" s="118"/>
      <c r="F23" s="118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x14ac:dyDescent="0.25">
      <c r="A24" s="13"/>
      <c r="B24" s="118"/>
      <c r="C24" s="118"/>
      <c r="D24" s="118"/>
      <c r="E24" s="118"/>
      <c r="F24" s="118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x14ac:dyDescent="0.25">
      <c r="A25" s="13"/>
      <c r="B25" s="118"/>
      <c r="C25" s="118"/>
      <c r="D25" s="118"/>
      <c r="E25" s="118"/>
      <c r="F25" s="119" t="s">
        <v>123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x14ac:dyDescent="0.25">
      <c r="A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</sheetData>
  <sheetProtection sheet="1" sort="0" algorithmName="SHA-512" hashValue="uClzBDmqT4EfCfUxmD1W3hBRZby/ihnaHfycEQEixNBbpXvGpvxHUfo9F5H3jvJS3nBxQ9ugyq+Slf9X51kCyQ==" saltValue="Rp/rKQsBQX9XJ2I+/SaqVw==" spinCount="100000" scenarios="1"/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 zoomScale="154" zoomScaleNormal="154">
      <pane ySplit="1" topLeftCell="A39" activePane="bottomLeft" state="frozen"/>
      <selection pane="bottomLeft" activeCell="E41" sqref="E41"/>
    </sheetView>
  </sheetViews>
  <sheetFormatPr defaultRowHeight="15" outlineLevelRow="0" outlineLevelCol="0" x14ac:dyDescent="0.25"/>
  <cols>
    <col min="1" max="1" width="3.140625" style="41" customWidth="1"/>
    <col min="2" max="2" width="15.85546875" style="42" customWidth="1"/>
    <col min="3" max="3" width="54.140625" style="43" customWidth="1"/>
    <col min="4" max="4" width="11.42578125" style="44" customWidth="1"/>
    <col min="5" max="5" width="24.7109375" style="45" customWidth="1"/>
    <col min="6" max="6" width="10.5703125" style="46" customWidth="1"/>
    <col min="7" max="7" width="22.42578125" style="45" customWidth="1"/>
    <col min="8" max="8" width="9.85546875" style="47" customWidth="1"/>
    <col min="9" max="10" width="9.140625" customWidth="1"/>
    <col min="11" max="13" width="10.85546875" customWidth="1"/>
    <col min="14" max="14" width="9.7109375" customWidth="1"/>
  </cols>
  <sheetData>
    <row r="1" ht="84" customHeight="1" spans="1:14" s="48" customFormat="1" x14ac:dyDescent="0.25">
      <c r="A1" s="49"/>
      <c r="B1" s="50" t="s">
        <v>32</v>
      </c>
      <c r="C1" s="51" t="s">
        <v>33</v>
      </c>
      <c r="D1" s="52" t="s">
        <v>34</v>
      </c>
      <c r="E1" s="51" t="s">
        <v>35</v>
      </c>
      <c r="F1" s="52" t="s">
        <v>36</v>
      </c>
      <c r="G1" s="51" t="s">
        <v>37</v>
      </c>
      <c r="H1" s="52" t="s">
        <v>38</v>
      </c>
      <c r="I1" s="51" t="s">
        <v>39</v>
      </c>
      <c r="J1" s="51" t="s">
        <v>40</v>
      </c>
      <c r="K1" s="51" t="s">
        <v>41</v>
      </c>
      <c r="L1" s="53" t="s">
        <v>42</v>
      </c>
      <c r="M1" s="53" t="s">
        <v>43</v>
      </c>
      <c r="N1" s="54"/>
    </row>
    <row r="2" ht="79.5" customHeight="1" spans="1:13" s="55" customFormat="1" x14ac:dyDescent="0.25">
      <c r="A2" s="56">
        <v>1</v>
      </c>
      <c r="B2" s="57" t="s">
        <v>44</v>
      </c>
      <c r="C2" s="58" t="s">
        <v>45</v>
      </c>
      <c r="D2" s="59">
        <v>1</v>
      </c>
      <c r="E2" s="60"/>
      <c r="F2" s="59">
        <v>1</v>
      </c>
      <c r="G2" s="61" t="s">
        <v>46</v>
      </c>
      <c r="H2" s="62" t="b">
        <v>1</v>
      </c>
      <c r="I2" s="63">
        <v>3</v>
      </c>
      <c r="J2" s="63">
        <f>IF(D2=1,I2,IF(H2=TRUE,-5,""))</f>
        <v>3</v>
      </c>
      <c r="K2" s="64">
        <f>IF(F2=1,I2,IF(H2=TRUE,-5,""))</f>
        <v>-5</v>
      </c>
      <c r="L2" s="63">
        <f>IF(J2=K2,0,1)</f>
        <v>1</v>
      </c>
      <c r="M2" s="65" t="s">
        <v>31</v>
      </c>
    </row>
    <row r="3" ht="50.25" customHeight="1" spans="1:13" s="55" customFormat="1" x14ac:dyDescent="0.25">
      <c r="A3" s="56">
        <f>A2+1</f>
        <v>2</v>
      </c>
      <c r="B3" s="57" t="s">
        <v>44</v>
      </c>
      <c r="C3" s="66" t="s">
        <v>47</v>
      </c>
      <c r="D3" s="59">
        <v>1</v>
      </c>
      <c r="E3" s="67"/>
      <c r="F3" s="59">
        <v>1</v>
      </c>
      <c r="G3" s="68" t="s">
        <v>46</v>
      </c>
      <c r="H3" s="69" t="b">
        <v>1</v>
      </c>
      <c r="I3" s="70">
        <v>2</v>
      </c>
      <c r="J3" s="63">
        <f t="shared" ref="J3:J48" si="0">IF(D3=1,I3,IF(H3=TRUE,-5,""))</f>
        <v>2</v>
      </c>
      <c r="K3" s="64">
        <f t="shared" ref="K3:K48" si="1">IF(F3=1,I3,IF(H3=TRUE,-5,""))</f>
        <v>-5</v>
      </c>
      <c r="L3" s="70">
        <f t="shared" ref="L3:L48" si="2">IF(J3=K3,0,1)</f>
        <v>1</v>
      </c>
      <c r="M3" s="65" t="s">
        <v>31</v>
      </c>
    </row>
    <row r="4" ht="48.75" customHeight="1" spans="1:14" s="55" customFormat="1" x14ac:dyDescent="0.25">
      <c r="A4" s="56">
        <f t="shared" ref="A4:A48" si="3">A3+1</f>
        <v>3</v>
      </c>
      <c r="B4" s="71" t="s">
        <v>44</v>
      </c>
      <c r="C4" s="72" t="s">
        <v>48</v>
      </c>
      <c r="D4" s="59">
        <v>1</v>
      </c>
      <c r="E4" s="67"/>
      <c r="F4" s="59">
        <v>1</v>
      </c>
      <c r="G4" s="68" t="s">
        <v>46</v>
      </c>
      <c r="H4" s="69" t="b">
        <v>1</v>
      </c>
      <c r="I4" s="70">
        <v>3</v>
      </c>
      <c r="J4" s="63">
        <f t="shared" si="0"/>
        <v>3</v>
      </c>
      <c r="K4" s="64">
        <f t="shared" si="1"/>
        <v>-5</v>
      </c>
      <c r="L4" s="70">
        <f t="shared" si="2"/>
        <v>1</v>
      </c>
      <c r="M4" s="65" t="s">
        <v>31</v>
      </c>
      <c r="N4" s="73"/>
    </row>
    <row r="5" ht="93.75" customHeight="1" spans="1:14" s="55" customFormat="1" x14ac:dyDescent="0.25">
      <c r="A5" s="56">
        <f t="shared" si="3"/>
        <v>4</v>
      </c>
      <c r="B5" s="57" t="s">
        <v>44</v>
      </c>
      <c r="C5" s="72" t="s">
        <v>49</v>
      </c>
      <c r="D5" s="59">
        <v>1</v>
      </c>
      <c r="E5" s="67" t="s">
        <v>50</v>
      </c>
      <c r="F5" s="59">
        <v>1</v>
      </c>
      <c r="G5" s="68" t="s">
        <v>46</v>
      </c>
      <c r="H5" s="69" t="b">
        <v>1</v>
      </c>
      <c r="I5" s="70">
        <v>3</v>
      </c>
      <c r="J5" s="63">
        <f t="shared" si="0"/>
        <v>3</v>
      </c>
      <c r="K5" s="64">
        <f t="shared" si="1"/>
        <v>-5</v>
      </c>
      <c r="L5" s="70">
        <f t="shared" si="2"/>
        <v>1</v>
      </c>
      <c r="M5" s="65" t="s">
        <v>31</v>
      </c>
      <c r="N5" s="74"/>
    </row>
    <row r="6" ht="75" customHeight="1" spans="1:14" s="55" customFormat="1" x14ac:dyDescent="0.25">
      <c r="A6" s="56">
        <f t="shared" si="3"/>
        <v>5</v>
      </c>
      <c r="B6" s="57" t="s">
        <v>44</v>
      </c>
      <c r="C6" s="72" t="s">
        <v>51</v>
      </c>
      <c r="D6" s="59">
        <v>1</v>
      </c>
      <c r="E6" s="67" t="s">
        <v>52</v>
      </c>
      <c r="F6" s="59">
        <v>1</v>
      </c>
      <c r="G6" s="68" t="s">
        <v>46</v>
      </c>
      <c r="H6" s="69" t="b">
        <v>1</v>
      </c>
      <c r="I6" s="70">
        <v>3</v>
      </c>
      <c r="J6" s="63">
        <f t="shared" si="0"/>
        <v>3</v>
      </c>
      <c r="K6" s="64">
        <f t="shared" si="1"/>
        <v>-5</v>
      </c>
      <c r="L6" s="70">
        <f t="shared" si="2"/>
        <v>1</v>
      </c>
      <c r="M6" s="65" t="s">
        <v>31</v>
      </c>
      <c r="N6" s="74"/>
    </row>
    <row r="7" ht="75.75" customHeight="1" spans="1:13" s="55" customFormat="1" x14ac:dyDescent="0.25">
      <c r="A7" s="56">
        <f t="shared" si="3"/>
        <v>6</v>
      </c>
      <c r="B7" s="57" t="s">
        <v>44</v>
      </c>
      <c r="C7" s="72" t="s">
        <v>53</v>
      </c>
      <c r="D7" s="59">
        <v>1</v>
      </c>
      <c r="E7" s="67" t="s">
        <v>54</v>
      </c>
      <c r="F7" s="59">
        <v>1</v>
      </c>
      <c r="G7" s="68" t="s">
        <v>46</v>
      </c>
      <c r="H7" s="69" t="b">
        <v>1</v>
      </c>
      <c r="I7" s="70">
        <v>3</v>
      </c>
      <c r="J7" s="63">
        <f t="shared" si="0"/>
        <v>3</v>
      </c>
      <c r="K7" s="64">
        <f t="shared" si="1"/>
        <v>-5</v>
      </c>
      <c r="L7" s="70">
        <f t="shared" si="2"/>
        <v>1</v>
      </c>
      <c r="M7" s="65" t="s">
        <v>31</v>
      </c>
    </row>
    <row r="8" ht="103.5" customHeight="1" spans="1:13" s="55" customFormat="1" x14ac:dyDescent="0.25">
      <c r="A8" s="56">
        <f t="shared" si="3"/>
        <v>7</v>
      </c>
      <c r="B8" s="57" t="s">
        <v>44</v>
      </c>
      <c r="C8" s="72" t="s">
        <v>55</v>
      </c>
      <c r="D8" s="59">
        <v>1</v>
      </c>
      <c r="E8" s="67" t="s">
        <v>56</v>
      </c>
      <c r="F8" s="59">
        <v>1</v>
      </c>
      <c r="G8" s="68" t="s">
        <v>46</v>
      </c>
      <c r="H8" s="69" t="b">
        <v>1</v>
      </c>
      <c r="I8" s="70">
        <v>2</v>
      </c>
      <c r="J8" s="63">
        <f t="shared" si="0"/>
        <v>2</v>
      </c>
      <c r="K8" s="64">
        <f t="shared" si="1"/>
        <v>-5</v>
      </c>
      <c r="L8" s="70">
        <f t="shared" si="2"/>
        <v>1</v>
      </c>
      <c r="M8" s="65" t="s">
        <v>31</v>
      </c>
    </row>
    <row r="9" ht="105.75" customHeight="1" spans="1:13" s="75" customFormat="1" x14ac:dyDescent="0.25">
      <c r="A9" s="76">
        <f t="shared" si="3"/>
        <v>8</v>
      </c>
      <c r="B9" s="77" t="s">
        <v>44</v>
      </c>
      <c r="C9" s="78" t="s">
        <v>57</v>
      </c>
      <c r="D9" s="79">
        <v>1</v>
      </c>
      <c r="E9" s="80" t="s">
        <v>58</v>
      </c>
      <c r="F9" s="79">
        <v>1</v>
      </c>
      <c r="G9" s="81" t="s">
        <v>46</v>
      </c>
      <c r="H9" s="82" t="b">
        <v>1</v>
      </c>
      <c r="I9" s="83">
        <v>4</v>
      </c>
      <c r="J9" s="84">
        <f t="shared" si="0"/>
        <v>4</v>
      </c>
      <c r="K9" s="85">
        <f t="shared" si="1"/>
        <v>-5</v>
      </c>
      <c r="L9" s="83">
        <f t="shared" si="2"/>
        <v>1</v>
      </c>
      <c r="M9" s="65" t="s">
        <v>31</v>
      </c>
    </row>
    <row r="10" ht="139.5" customHeight="1" spans="1:13" x14ac:dyDescent="0.25">
      <c r="A10" s="86">
        <f t="shared" si="3"/>
        <v>9</v>
      </c>
      <c r="B10" s="87" t="s">
        <v>59</v>
      </c>
      <c r="C10" s="88" t="s">
        <v>60</v>
      </c>
      <c r="D10" s="59">
        <v>1</v>
      </c>
      <c r="E10" s="60"/>
      <c r="F10" s="59">
        <v>1</v>
      </c>
      <c r="G10" s="61" t="s">
        <v>46</v>
      </c>
      <c r="H10" s="62" t="b">
        <v>1</v>
      </c>
      <c r="I10" s="63">
        <v>5</v>
      </c>
      <c r="J10" s="63">
        <f t="shared" si="0"/>
        <v>5</v>
      </c>
      <c r="K10" s="64">
        <f t="shared" si="1"/>
        <v>-5</v>
      </c>
      <c r="L10" s="63">
        <f t="shared" si="2"/>
        <v>1</v>
      </c>
      <c r="M10" s="65" t="s">
        <v>31</v>
      </c>
    </row>
    <row r="11" ht="63" customHeight="1" spans="1:13" x14ac:dyDescent="0.25">
      <c r="A11" s="56">
        <f t="shared" si="3"/>
        <v>10</v>
      </c>
      <c r="B11" s="89" t="s">
        <v>59</v>
      </c>
      <c r="C11" s="72" t="s">
        <v>61</v>
      </c>
      <c r="D11" s="59">
        <v>1</v>
      </c>
      <c r="E11" s="67"/>
      <c r="F11" s="59">
        <v>1</v>
      </c>
      <c r="G11" s="68" t="s">
        <v>46</v>
      </c>
      <c r="H11" s="69" t="b">
        <v>1</v>
      </c>
      <c r="I11" s="70">
        <v>3</v>
      </c>
      <c r="J11" s="63">
        <f t="shared" si="0"/>
        <v>3</v>
      </c>
      <c r="K11" s="64">
        <f t="shared" si="1"/>
        <v>-5</v>
      </c>
      <c r="L11" s="70">
        <f t="shared" si="2"/>
        <v>1</v>
      </c>
      <c r="M11" s="65" t="s">
        <v>31</v>
      </c>
    </row>
    <row r="12" ht="60" customHeight="1" spans="1:13" x14ac:dyDescent="0.25">
      <c r="A12" s="56">
        <f t="shared" si="3"/>
        <v>11</v>
      </c>
      <c r="B12" s="89" t="s">
        <v>59</v>
      </c>
      <c r="C12" s="72" t="s">
        <v>62</v>
      </c>
      <c r="D12" s="59">
        <v>1</v>
      </c>
      <c r="E12" s="67"/>
      <c r="F12" s="59">
        <v>1</v>
      </c>
      <c r="G12" s="68" t="s">
        <v>46</v>
      </c>
      <c r="H12" s="69"/>
      <c r="I12" s="70">
        <v>1</v>
      </c>
      <c r="J12" s="63">
        <f t="shared" si="0"/>
        <v>1</v>
      </c>
      <c r="K12" s="64">
        <f t="shared" si="1"/>
      </c>
      <c r="L12" s="70">
        <f t="shared" si="2"/>
        <v>1</v>
      </c>
      <c r="M12" s="65" t="s">
        <v>31</v>
      </c>
    </row>
    <row r="13" ht="22.5" customHeight="1" spans="1:13" x14ac:dyDescent="0.25">
      <c r="A13" s="56">
        <f t="shared" si="3"/>
        <v>12</v>
      </c>
      <c r="B13" s="89" t="s">
        <v>59</v>
      </c>
      <c r="C13" s="72" t="s">
        <v>63</v>
      </c>
      <c r="D13" s="59">
        <v>1</v>
      </c>
      <c r="E13" s="67" t="s">
        <v>64</v>
      </c>
      <c r="F13" s="59">
        <v>1</v>
      </c>
      <c r="G13" s="68" t="s">
        <v>46</v>
      </c>
      <c r="H13" s="69"/>
      <c r="I13" s="70">
        <v>1</v>
      </c>
      <c r="J13" s="63">
        <f t="shared" si="0"/>
        <v>1</v>
      </c>
      <c r="K13" s="64">
        <f t="shared" si="1"/>
      </c>
      <c r="L13" s="70">
        <f t="shared" si="2"/>
        <v>1</v>
      </c>
      <c r="M13" s="65" t="s">
        <v>31</v>
      </c>
    </row>
    <row r="14" ht="68.25" customHeight="1" spans="1:13" x14ac:dyDescent="0.25">
      <c r="A14" s="56">
        <f t="shared" si="3"/>
        <v>13</v>
      </c>
      <c r="B14" s="89" t="s">
        <v>59</v>
      </c>
      <c r="C14" s="72" t="s">
        <v>65</v>
      </c>
      <c r="D14" s="59">
        <v>1</v>
      </c>
      <c r="E14" s="67"/>
      <c r="F14" s="59">
        <v>1</v>
      </c>
      <c r="G14" s="68" t="s">
        <v>46</v>
      </c>
      <c r="H14" s="69"/>
      <c r="I14" s="70">
        <v>1</v>
      </c>
      <c r="J14" s="63">
        <f t="shared" si="0"/>
        <v>1</v>
      </c>
      <c r="K14" s="64">
        <f t="shared" si="1"/>
      </c>
      <c r="L14" s="70">
        <f t="shared" si="2"/>
        <v>1</v>
      </c>
      <c r="M14" s="65" t="s">
        <v>31</v>
      </c>
    </row>
    <row r="15" ht="45" customHeight="1" spans="1:13" x14ac:dyDescent="0.25">
      <c r="A15" s="56">
        <f t="shared" si="3"/>
        <v>14</v>
      </c>
      <c r="B15" s="89" t="s">
        <v>59</v>
      </c>
      <c r="C15" s="72" t="s">
        <v>66</v>
      </c>
      <c r="D15" s="59">
        <v>1</v>
      </c>
      <c r="E15" s="67"/>
      <c r="F15" s="59">
        <v>1</v>
      </c>
      <c r="G15" s="68" t="s">
        <v>46</v>
      </c>
      <c r="H15" s="69"/>
      <c r="I15" s="70">
        <v>1</v>
      </c>
      <c r="J15" s="63">
        <f t="shared" si="0"/>
        <v>1</v>
      </c>
      <c r="K15" s="64">
        <f t="shared" si="1"/>
      </c>
      <c r="L15" s="70">
        <f t="shared" si="2"/>
        <v>1</v>
      </c>
      <c r="M15" s="65" t="s">
        <v>31</v>
      </c>
    </row>
    <row r="16" ht="30" customHeight="1" spans="1:13" x14ac:dyDescent="0.25">
      <c r="A16" s="56">
        <f t="shared" si="3"/>
        <v>15</v>
      </c>
      <c r="B16" s="89" t="s">
        <v>59</v>
      </c>
      <c r="C16" s="72" t="s">
        <v>67</v>
      </c>
      <c r="D16" s="59">
        <v>1</v>
      </c>
      <c r="E16" s="67"/>
      <c r="F16" s="59">
        <v>1</v>
      </c>
      <c r="G16" s="68" t="s">
        <v>46</v>
      </c>
      <c r="H16" s="69"/>
      <c r="I16" s="70">
        <v>1</v>
      </c>
      <c r="J16" s="63">
        <f t="shared" si="0"/>
        <v>1</v>
      </c>
      <c r="K16" s="64">
        <f t="shared" si="1"/>
      </c>
      <c r="L16" s="70">
        <f t="shared" si="2"/>
        <v>1</v>
      </c>
      <c r="M16" s="65" t="s">
        <v>31</v>
      </c>
    </row>
    <row r="17" ht="62.25" customHeight="1" spans="1:13" x14ac:dyDescent="0.25">
      <c r="A17" s="56">
        <f t="shared" si="3"/>
        <v>16</v>
      </c>
      <c r="B17" s="89" t="s">
        <v>59</v>
      </c>
      <c r="C17" s="72" t="s">
        <v>68</v>
      </c>
      <c r="D17" s="59">
        <v>1</v>
      </c>
      <c r="E17" s="67"/>
      <c r="F17" s="59">
        <v>1</v>
      </c>
      <c r="G17" s="68" t="s">
        <v>46</v>
      </c>
      <c r="H17" s="69"/>
      <c r="I17" s="70">
        <v>1</v>
      </c>
      <c r="J17" s="63">
        <f t="shared" si="0"/>
        <v>1</v>
      </c>
      <c r="K17" s="64">
        <f t="shared" si="1"/>
      </c>
      <c r="L17" s="70">
        <f t="shared" si="2"/>
        <v>1</v>
      </c>
      <c r="M17" s="65" t="s">
        <v>31</v>
      </c>
    </row>
    <row r="18" ht="27.75" customHeight="1" spans="1:13" x14ac:dyDescent="0.25">
      <c r="A18" s="56">
        <f t="shared" si="3"/>
        <v>17</v>
      </c>
      <c r="B18" s="89" t="s">
        <v>59</v>
      </c>
      <c r="C18" s="72" t="s">
        <v>69</v>
      </c>
      <c r="D18" s="59">
        <v>1</v>
      </c>
      <c r="E18" s="67"/>
      <c r="F18" s="59">
        <v>1</v>
      </c>
      <c r="G18" s="68" t="s">
        <v>46</v>
      </c>
      <c r="H18" s="69"/>
      <c r="I18" s="70">
        <v>1</v>
      </c>
      <c r="J18" s="63">
        <f t="shared" si="0"/>
        <v>1</v>
      </c>
      <c r="K18" s="64">
        <f t="shared" si="1"/>
      </c>
      <c r="L18" s="70">
        <f t="shared" si="2"/>
        <v>1</v>
      </c>
      <c r="M18" s="65" t="s">
        <v>31</v>
      </c>
    </row>
    <row r="19" ht="75" customHeight="1" spans="1:13" x14ac:dyDescent="0.25">
      <c r="A19" s="56">
        <f t="shared" si="3"/>
        <v>18</v>
      </c>
      <c r="B19" s="89" t="s">
        <v>59</v>
      </c>
      <c r="C19" s="72" t="s">
        <v>70</v>
      </c>
      <c r="D19" s="59">
        <v>1</v>
      </c>
      <c r="E19" s="67"/>
      <c r="F19" s="59">
        <v>1</v>
      </c>
      <c r="G19" s="68" t="s">
        <v>46</v>
      </c>
      <c r="H19" s="69"/>
      <c r="I19" s="70">
        <v>1</v>
      </c>
      <c r="J19" s="63">
        <f t="shared" si="0"/>
        <v>1</v>
      </c>
      <c r="K19" s="64">
        <f t="shared" si="1"/>
      </c>
      <c r="L19" s="70">
        <f t="shared" si="2"/>
        <v>1</v>
      </c>
      <c r="M19" s="65" t="s">
        <v>31</v>
      </c>
    </row>
    <row r="20" ht="141" customHeight="1" spans="1:13" x14ac:dyDescent="0.25">
      <c r="A20" s="56">
        <f t="shared" si="3"/>
        <v>19</v>
      </c>
      <c r="B20" s="89" t="s">
        <v>59</v>
      </c>
      <c r="C20" s="72" t="s">
        <v>71</v>
      </c>
      <c r="D20" s="59">
        <v>1</v>
      </c>
      <c r="E20" s="67"/>
      <c r="F20" s="59">
        <v>1</v>
      </c>
      <c r="G20" s="68" t="s">
        <v>46</v>
      </c>
      <c r="H20" s="69"/>
      <c r="I20" s="70">
        <v>3</v>
      </c>
      <c r="J20" s="63">
        <f t="shared" si="0"/>
        <v>3</v>
      </c>
      <c r="K20" s="64">
        <f t="shared" si="1"/>
      </c>
      <c r="L20" s="70">
        <f t="shared" si="2"/>
        <v>1</v>
      </c>
      <c r="M20" s="65" t="s">
        <v>31</v>
      </c>
    </row>
    <row r="21" ht="45" customHeight="1" spans="1:13" x14ac:dyDescent="0.25">
      <c r="A21" s="56">
        <f t="shared" si="3"/>
        <v>20</v>
      </c>
      <c r="B21" s="89" t="s">
        <v>59</v>
      </c>
      <c r="C21" s="72" t="s">
        <v>72</v>
      </c>
      <c r="D21" s="59">
        <v>1</v>
      </c>
      <c r="E21" s="67"/>
      <c r="F21" s="59">
        <v>1</v>
      </c>
      <c r="G21" s="68" t="s">
        <v>46</v>
      </c>
      <c r="H21" s="69"/>
      <c r="I21" s="70">
        <v>3</v>
      </c>
      <c r="J21" s="63">
        <f t="shared" si="0"/>
        <v>3</v>
      </c>
      <c r="K21" s="64">
        <f t="shared" si="1"/>
      </c>
      <c r="L21" s="70">
        <f t="shared" si="2"/>
        <v>1</v>
      </c>
      <c r="M21" s="65" t="s">
        <v>31</v>
      </c>
    </row>
    <row r="22" ht="75" customHeight="1" spans="1:13" x14ac:dyDescent="0.25">
      <c r="A22" s="56">
        <f t="shared" si="3"/>
        <v>21</v>
      </c>
      <c r="B22" s="89" t="s">
        <v>59</v>
      </c>
      <c r="C22" s="72" t="s">
        <v>73</v>
      </c>
      <c r="D22" s="59">
        <v>1</v>
      </c>
      <c r="E22" s="67"/>
      <c r="F22" s="59">
        <v>1</v>
      </c>
      <c r="G22" s="68" t="s">
        <v>46</v>
      </c>
      <c r="H22" s="69"/>
      <c r="I22" s="70">
        <v>1</v>
      </c>
      <c r="J22" s="63">
        <f t="shared" si="0"/>
        <v>1</v>
      </c>
      <c r="K22" s="64">
        <f t="shared" si="1"/>
      </c>
      <c r="L22" s="70">
        <f t="shared" si="2"/>
        <v>1</v>
      </c>
      <c r="M22" s="65" t="s">
        <v>31</v>
      </c>
    </row>
    <row r="23" ht="30" customHeight="1" spans="1:13" x14ac:dyDescent="0.25">
      <c r="A23" s="56">
        <f t="shared" si="3"/>
        <v>22</v>
      </c>
      <c r="B23" s="89" t="s">
        <v>59</v>
      </c>
      <c r="C23" s="72" t="s">
        <v>74</v>
      </c>
      <c r="D23" s="59">
        <v>1</v>
      </c>
      <c r="E23" s="67"/>
      <c r="F23" s="59">
        <v>1</v>
      </c>
      <c r="G23" s="68" t="s">
        <v>46</v>
      </c>
      <c r="H23" s="69"/>
      <c r="I23" s="70">
        <v>1</v>
      </c>
      <c r="J23" s="63">
        <f t="shared" si="0"/>
        <v>1</v>
      </c>
      <c r="K23" s="64">
        <f t="shared" si="1"/>
      </c>
      <c r="L23" s="70">
        <f t="shared" si="2"/>
        <v>1</v>
      </c>
      <c r="M23" s="65" t="s">
        <v>31</v>
      </c>
    </row>
    <row r="24" ht="30" customHeight="1" spans="1:13" x14ac:dyDescent="0.25">
      <c r="A24" s="56">
        <f t="shared" si="3"/>
        <v>23</v>
      </c>
      <c r="B24" s="89" t="s">
        <v>59</v>
      </c>
      <c r="C24" s="72" t="s">
        <v>75</v>
      </c>
      <c r="D24" s="59">
        <v>1</v>
      </c>
      <c r="E24" s="67"/>
      <c r="F24" s="59">
        <v>1</v>
      </c>
      <c r="G24" s="68" t="s">
        <v>46</v>
      </c>
      <c r="H24" s="69"/>
      <c r="I24" s="70">
        <v>1</v>
      </c>
      <c r="J24" s="63">
        <f t="shared" si="0"/>
        <v>1</v>
      </c>
      <c r="K24" s="64">
        <f t="shared" si="1"/>
      </c>
      <c r="L24" s="70">
        <f t="shared" si="2"/>
        <v>1</v>
      </c>
      <c r="M24" s="65" t="s">
        <v>31</v>
      </c>
    </row>
    <row r="25" ht="30" customHeight="1" spans="1:13" x14ac:dyDescent="0.25">
      <c r="A25" s="56">
        <f t="shared" si="3"/>
        <v>24</v>
      </c>
      <c r="B25" s="89" t="s">
        <v>59</v>
      </c>
      <c r="C25" s="72" t="s">
        <v>76</v>
      </c>
      <c r="D25" s="59">
        <v>1</v>
      </c>
      <c r="E25" s="67" t="s">
        <v>77</v>
      </c>
      <c r="F25" s="59">
        <v>1</v>
      </c>
      <c r="G25" s="68" t="s">
        <v>46</v>
      </c>
      <c r="H25" s="69"/>
      <c r="I25" s="70">
        <v>1</v>
      </c>
      <c r="J25" s="63">
        <f t="shared" si="0"/>
        <v>1</v>
      </c>
      <c r="K25" s="64">
        <f t="shared" si="1"/>
      </c>
      <c r="L25" s="70">
        <f t="shared" si="2"/>
        <v>1</v>
      </c>
      <c r="M25" s="65" t="s">
        <v>31</v>
      </c>
    </row>
    <row r="26" ht="30.75" customHeight="1" spans="1:13" s="90" customFormat="1" x14ac:dyDescent="0.25">
      <c r="A26" s="76">
        <f t="shared" si="3"/>
        <v>25</v>
      </c>
      <c r="B26" s="91" t="s">
        <v>59</v>
      </c>
      <c r="C26" s="78" t="s">
        <v>78</v>
      </c>
      <c r="D26" s="79">
        <v>1</v>
      </c>
      <c r="E26" s="80"/>
      <c r="F26" s="79">
        <v>1</v>
      </c>
      <c r="G26" s="81" t="s">
        <v>46</v>
      </c>
      <c r="H26" s="82"/>
      <c r="I26" s="83">
        <v>1</v>
      </c>
      <c r="J26" s="84">
        <f t="shared" si="0"/>
        <v>1</v>
      </c>
      <c r="K26" s="85">
        <f t="shared" si="1"/>
      </c>
      <c r="L26" s="83">
        <f t="shared" si="2"/>
        <v>1</v>
      </c>
      <c r="M26" s="65" t="s">
        <v>31</v>
      </c>
    </row>
    <row r="27" ht="45.75" customHeight="1" spans="1:13" x14ac:dyDescent="0.25">
      <c r="A27" s="86">
        <f t="shared" si="3"/>
        <v>26</v>
      </c>
      <c r="B27" s="92" t="s">
        <v>79</v>
      </c>
      <c r="C27" s="88" t="s">
        <v>80</v>
      </c>
      <c r="D27" s="59">
        <v>1</v>
      </c>
      <c r="E27" s="60"/>
      <c r="F27" s="59">
        <v>1</v>
      </c>
      <c r="G27" s="61" t="s">
        <v>46</v>
      </c>
      <c r="H27" s="62"/>
      <c r="I27" s="63">
        <v>2</v>
      </c>
      <c r="J27" s="63">
        <f t="shared" si="0"/>
        <v>2</v>
      </c>
      <c r="K27" s="64">
        <f t="shared" si="1"/>
      </c>
      <c r="L27" s="63">
        <f t="shared" si="2"/>
        <v>1</v>
      </c>
      <c r="M27" s="65" t="s">
        <v>31</v>
      </c>
    </row>
    <row r="28" ht="94.5" customHeight="1" spans="1:13" x14ac:dyDescent="0.25">
      <c r="A28" s="56">
        <f t="shared" si="3"/>
        <v>27</v>
      </c>
      <c r="B28" s="93" t="s">
        <v>79</v>
      </c>
      <c r="C28" s="94" t="s">
        <v>81</v>
      </c>
      <c r="D28" s="59">
        <v>1</v>
      </c>
      <c r="E28" s="67"/>
      <c r="F28" s="59">
        <v>1</v>
      </c>
      <c r="G28" s="68" t="s">
        <v>46</v>
      </c>
      <c r="H28" s="69"/>
      <c r="I28" s="70">
        <v>2</v>
      </c>
      <c r="J28" s="63">
        <f t="shared" si="0"/>
        <v>2</v>
      </c>
      <c r="K28" s="64">
        <f t="shared" si="1"/>
      </c>
      <c r="L28" s="70">
        <f t="shared" si="2"/>
        <v>1</v>
      </c>
      <c r="M28" s="65" t="s">
        <v>31</v>
      </c>
    </row>
    <row r="29" ht="129" customHeight="1" spans="1:13" x14ac:dyDescent="0.25">
      <c r="A29" s="56">
        <f t="shared" si="3"/>
        <v>28</v>
      </c>
      <c r="B29" s="93" t="s">
        <v>79</v>
      </c>
      <c r="C29" s="72" t="s">
        <v>82</v>
      </c>
      <c r="D29" s="59">
        <v>1</v>
      </c>
      <c r="E29" s="67"/>
      <c r="F29" s="59">
        <v>1</v>
      </c>
      <c r="G29" s="68" t="s">
        <v>46</v>
      </c>
      <c r="H29" s="69"/>
      <c r="I29" s="70">
        <v>2</v>
      </c>
      <c r="J29" s="63">
        <f t="shared" si="0"/>
        <v>2</v>
      </c>
      <c r="K29" s="64">
        <f t="shared" si="1"/>
      </c>
      <c r="L29" s="70">
        <f t="shared" si="2"/>
        <v>1</v>
      </c>
      <c r="M29" s="65" t="s">
        <v>31</v>
      </c>
    </row>
    <row r="30" ht="30" customHeight="1" spans="1:13" x14ac:dyDescent="0.25">
      <c r="A30" s="56">
        <f t="shared" si="3"/>
        <v>29</v>
      </c>
      <c r="B30" s="93" t="s">
        <v>79</v>
      </c>
      <c r="C30" s="72" t="s">
        <v>83</v>
      </c>
      <c r="D30" s="59">
        <v>1</v>
      </c>
      <c r="E30" s="67"/>
      <c r="F30" s="59">
        <v>1</v>
      </c>
      <c r="G30" s="68" t="s">
        <v>46</v>
      </c>
      <c r="H30" s="69"/>
      <c r="I30" s="70">
        <v>1</v>
      </c>
      <c r="J30" s="63">
        <f t="shared" si="0"/>
        <v>1</v>
      </c>
      <c r="K30" s="64">
        <f t="shared" si="1"/>
      </c>
      <c r="L30" s="70">
        <f t="shared" si="2"/>
        <v>1</v>
      </c>
      <c r="M30" s="65" t="s">
        <v>31</v>
      </c>
    </row>
    <row r="31" ht="30" customHeight="1" spans="1:13" x14ac:dyDescent="0.25">
      <c r="A31" s="56">
        <f t="shared" si="3"/>
        <v>30</v>
      </c>
      <c r="B31" s="93" t="s">
        <v>79</v>
      </c>
      <c r="C31" s="72" t="s">
        <v>84</v>
      </c>
      <c r="D31" s="59">
        <v>1</v>
      </c>
      <c r="E31" s="67"/>
      <c r="F31" s="59">
        <v>1</v>
      </c>
      <c r="G31" s="68" t="s">
        <v>46</v>
      </c>
      <c r="H31" s="69"/>
      <c r="I31" s="70">
        <v>1</v>
      </c>
      <c r="J31" s="63">
        <f t="shared" si="0"/>
        <v>1</v>
      </c>
      <c r="K31" s="64">
        <f t="shared" si="1"/>
      </c>
      <c r="L31" s="70">
        <f t="shared" si="2"/>
        <v>1</v>
      </c>
      <c r="M31" s="65" t="s">
        <v>31</v>
      </c>
    </row>
    <row r="32" ht="60" customHeight="1" spans="1:13" x14ac:dyDescent="0.25">
      <c r="A32" s="56">
        <f t="shared" si="3"/>
        <v>31</v>
      </c>
      <c r="B32" s="93" t="s">
        <v>79</v>
      </c>
      <c r="C32" s="72" t="s">
        <v>85</v>
      </c>
      <c r="D32" s="59">
        <v>1</v>
      </c>
      <c r="E32" s="67"/>
      <c r="F32" s="59">
        <v>1</v>
      </c>
      <c r="G32" s="68" t="s">
        <v>46</v>
      </c>
      <c r="H32" s="69"/>
      <c r="I32" s="70">
        <v>3</v>
      </c>
      <c r="J32" s="63">
        <f t="shared" si="0"/>
        <v>3</v>
      </c>
      <c r="K32" s="64">
        <f t="shared" si="1"/>
      </c>
      <c r="L32" s="70">
        <f t="shared" si="2"/>
        <v>1</v>
      </c>
      <c r="M32" s="65" t="s">
        <v>31</v>
      </c>
    </row>
    <row r="33" ht="30" customHeight="1" spans="1:13" x14ac:dyDescent="0.25">
      <c r="A33" s="56">
        <f t="shared" si="3"/>
        <v>32</v>
      </c>
      <c r="B33" s="93" t="s">
        <v>79</v>
      </c>
      <c r="C33" s="88" t="s">
        <v>86</v>
      </c>
      <c r="D33" s="59">
        <v>1</v>
      </c>
      <c r="E33" s="60"/>
      <c r="F33" s="59">
        <v>1</v>
      </c>
      <c r="G33" s="61" t="s">
        <v>46</v>
      </c>
      <c r="H33" s="62"/>
      <c r="I33" s="63">
        <v>1</v>
      </c>
      <c r="J33" s="63">
        <f t="shared" si="0"/>
        <v>1</v>
      </c>
      <c r="K33" s="64">
        <f t="shared" si="1"/>
      </c>
      <c r="L33" s="63">
        <f t="shared" si="2"/>
        <v>1</v>
      </c>
      <c r="M33" s="65" t="s">
        <v>31</v>
      </c>
    </row>
    <row r="34" ht="48" customHeight="1" spans="1:13" x14ac:dyDescent="0.25">
      <c r="A34" s="56">
        <f t="shared" si="3"/>
        <v>33</v>
      </c>
      <c r="B34" s="93" t="s">
        <v>79</v>
      </c>
      <c r="C34" s="94" t="s">
        <v>87</v>
      </c>
      <c r="D34" s="59">
        <v>1</v>
      </c>
      <c r="E34" s="67"/>
      <c r="F34" s="59">
        <v>1</v>
      </c>
      <c r="G34" s="68" t="s">
        <v>88</v>
      </c>
      <c r="H34" s="69"/>
      <c r="I34" s="70">
        <v>1</v>
      </c>
      <c r="J34" s="63">
        <f t="shared" si="0"/>
        <v>1</v>
      </c>
      <c r="K34" s="64">
        <f t="shared" si="1"/>
      </c>
      <c r="L34" s="70">
        <f t="shared" si="2"/>
        <v>1</v>
      </c>
      <c r="M34" s="65" t="s">
        <v>31</v>
      </c>
    </row>
    <row r="35" ht="90.75" customHeight="1" spans="1:13" s="90" customFormat="1" x14ac:dyDescent="0.25">
      <c r="A35" s="76">
        <f t="shared" si="3"/>
        <v>34</v>
      </c>
      <c r="B35" s="95" t="s">
        <v>79</v>
      </c>
      <c r="C35" s="78" t="s">
        <v>89</v>
      </c>
      <c r="D35" s="79">
        <v>1</v>
      </c>
      <c r="E35" s="80"/>
      <c r="F35" s="79">
        <v>1</v>
      </c>
      <c r="G35" s="81" t="s">
        <v>90</v>
      </c>
      <c r="H35" s="82"/>
      <c r="I35" s="83">
        <v>2</v>
      </c>
      <c r="J35" s="84">
        <f t="shared" si="0"/>
        <v>2</v>
      </c>
      <c r="K35" s="85">
        <f t="shared" si="1"/>
      </c>
      <c r="L35" s="83">
        <f t="shared" si="2"/>
        <v>1</v>
      </c>
      <c r="M35" s="65" t="s">
        <v>31</v>
      </c>
    </row>
    <row r="36" ht="33.75" customHeight="1" spans="1:13" x14ac:dyDescent="0.25">
      <c r="A36" s="86">
        <f t="shared" si="3"/>
        <v>35</v>
      </c>
      <c r="B36" s="96" t="s">
        <v>91</v>
      </c>
      <c r="C36" s="88" t="s">
        <v>92</v>
      </c>
      <c r="D36" s="59">
        <v>1</v>
      </c>
      <c r="E36" s="60"/>
      <c r="F36" s="59">
        <v>1</v>
      </c>
      <c r="G36" s="61" t="s">
        <v>93</v>
      </c>
      <c r="H36" s="62" t="b">
        <v>1</v>
      </c>
      <c r="I36" s="63">
        <v>4</v>
      </c>
      <c r="J36" s="63">
        <f t="shared" si="0"/>
        <v>4</v>
      </c>
      <c r="K36" s="64">
        <f t="shared" si="1"/>
        <v>-5</v>
      </c>
      <c r="L36" s="63">
        <f t="shared" si="2"/>
        <v>1</v>
      </c>
      <c r="M36" s="65" t="s">
        <v>31</v>
      </c>
    </row>
    <row r="37" ht="30" customHeight="1" spans="1:13" x14ac:dyDescent="0.25">
      <c r="A37" s="56">
        <f t="shared" si="3"/>
        <v>36</v>
      </c>
      <c r="B37" s="97" t="s">
        <v>91</v>
      </c>
      <c r="C37" s="98" t="s">
        <v>94</v>
      </c>
      <c r="D37" s="59">
        <v>1</v>
      </c>
      <c r="E37" s="67" t="s">
        <v>95</v>
      </c>
      <c r="F37" s="59">
        <v>1</v>
      </c>
      <c r="G37" s="68" t="s">
        <v>96</v>
      </c>
      <c r="H37" s="69"/>
      <c r="I37" s="70">
        <v>1</v>
      </c>
      <c r="J37" s="63">
        <f t="shared" si="0"/>
        <v>1</v>
      </c>
      <c r="K37" s="64">
        <f t="shared" si="1"/>
      </c>
      <c r="L37" s="70">
        <f t="shared" si="2"/>
        <v>1</v>
      </c>
      <c r="M37" s="65" t="s">
        <v>31</v>
      </c>
    </row>
    <row r="38" ht="45" customHeight="1" spans="1:13" x14ac:dyDescent="0.25">
      <c r="A38" s="56">
        <f t="shared" si="3"/>
        <v>37</v>
      </c>
      <c r="B38" s="97" t="s">
        <v>91</v>
      </c>
      <c r="C38" s="72" t="s">
        <v>97</v>
      </c>
      <c r="D38" s="59">
        <v>1</v>
      </c>
      <c r="E38" s="67" t="s">
        <v>98</v>
      </c>
      <c r="F38" s="59">
        <v>1</v>
      </c>
      <c r="G38" s="68" t="s">
        <v>99</v>
      </c>
      <c r="H38" s="69" t="b">
        <v>1</v>
      </c>
      <c r="I38" s="70">
        <v>2</v>
      </c>
      <c r="J38" s="63">
        <f t="shared" si="0"/>
        <v>2</v>
      </c>
      <c r="K38" s="64">
        <f t="shared" si="1"/>
        <v>-5</v>
      </c>
      <c r="L38" s="70">
        <f t="shared" si="2"/>
        <v>1</v>
      </c>
      <c r="M38" s="65" t="s">
        <v>31</v>
      </c>
    </row>
    <row r="39" ht="45" customHeight="1" spans="1:13" x14ac:dyDescent="0.25">
      <c r="A39" s="56">
        <f t="shared" si="3"/>
        <v>38</v>
      </c>
      <c r="B39" s="97" t="s">
        <v>91</v>
      </c>
      <c r="C39" s="98" t="s">
        <v>100</v>
      </c>
      <c r="D39" s="59">
        <v>0</v>
      </c>
      <c r="E39" s="67" t="s">
        <v>101</v>
      </c>
      <c r="F39" s="59">
        <v>0</v>
      </c>
      <c r="G39" s="68" t="s">
        <v>102</v>
      </c>
      <c r="H39" s="69"/>
      <c r="I39" s="70">
        <v>5</v>
      </c>
      <c r="J39" s="63">
        <f t="shared" si="0"/>
      </c>
      <c r="K39" s="64">
        <f t="shared" si="1"/>
      </c>
      <c r="L39" s="70">
        <f t="shared" si="2"/>
        <v>0</v>
      </c>
      <c r="M39" s="65" t="s">
        <v>31</v>
      </c>
    </row>
    <row r="40" ht="137.25" customHeight="1" spans="1:13" x14ac:dyDescent="0.25">
      <c r="A40" s="56">
        <f t="shared" si="3"/>
        <v>39</v>
      </c>
      <c r="B40" s="97" t="s">
        <v>91</v>
      </c>
      <c r="C40" s="72" t="s">
        <v>103</v>
      </c>
      <c r="D40" s="59">
        <v>1</v>
      </c>
      <c r="E40" s="67" t="s">
        <v>104</v>
      </c>
      <c r="F40" s="59">
        <v>1</v>
      </c>
      <c r="G40" s="68" t="s">
        <v>105</v>
      </c>
      <c r="H40" s="69" t="b">
        <v>1</v>
      </c>
      <c r="I40" s="70">
        <v>3</v>
      </c>
      <c r="J40" s="63">
        <f t="shared" si="0"/>
        <v>3</v>
      </c>
      <c r="K40" s="64">
        <f t="shared" si="1"/>
        <v>-5</v>
      </c>
      <c r="L40" s="70">
        <f t="shared" si="2"/>
        <v>1</v>
      </c>
      <c r="M40" s="65" t="s">
        <v>31</v>
      </c>
    </row>
    <row r="41" ht="159" customHeight="1" spans="1:13" x14ac:dyDescent="0.25">
      <c r="A41" s="56">
        <f t="shared" si="3"/>
        <v>40</v>
      </c>
      <c r="B41" s="99" t="s">
        <v>91</v>
      </c>
      <c r="C41" s="100" t="s">
        <v>106</v>
      </c>
      <c r="D41" s="59">
        <v>1</v>
      </c>
      <c r="E41" s="101"/>
      <c r="F41" s="59">
        <v>1</v>
      </c>
      <c r="G41" s="102" t="s">
        <v>46</v>
      </c>
      <c r="H41" s="103"/>
      <c r="I41" s="104">
        <v>5</v>
      </c>
      <c r="J41" s="63">
        <f t="shared" si="0"/>
        <v>5</v>
      </c>
      <c r="K41" s="64">
        <f t="shared" si="1"/>
      </c>
      <c r="L41" s="70">
        <f t="shared" si="2"/>
        <v>1</v>
      </c>
      <c r="M41" s="65" t="s">
        <v>31</v>
      </c>
    </row>
    <row r="42" ht="45.75" customHeight="1" spans="1:13" s="90" customFormat="1" x14ac:dyDescent="0.25">
      <c r="A42" s="76">
        <f t="shared" si="3"/>
        <v>41</v>
      </c>
      <c r="B42" s="105" t="s">
        <v>91</v>
      </c>
      <c r="C42" s="78" t="s">
        <v>107</v>
      </c>
      <c r="D42" s="79">
        <v>1</v>
      </c>
      <c r="E42" s="80"/>
      <c r="F42" s="79">
        <v>1</v>
      </c>
      <c r="G42" s="81" t="s">
        <v>46</v>
      </c>
      <c r="H42" s="82"/>
      <c r="I42" s="83">
        <v>2</v>
      </c>
      <c r="J42" s="84">
        <f t="shared" si="0"/>
        <v>2</v>
      </c>
      <c r="K42" s="85">
        <f t="shared" si="1"/>
      </c>
      <c r="L42" s="83">
        <f t="shared" si="2"/>
        <v>1</v>
      </c>
      <c r="M42" s="65" t="s">
        <v>31</v>
      </c>
    </row>
    <row r="43" ht="30.75" customHeight="1" spans="1:13" x14ac:dyDescent="0.25">
      <c r="A43" s="86">
        <f t="shared" si="3"/>
        <v>42</v>
      </c>
      <c r="B43" s="106" t="s">
        <v>108</v>
      </c>
      <c r="C43" s="88" t="s">
        <v>109</v>
      </c>
      <c r="D43" s="59">
        <v>1</v>
      </c>
      <c r="E43" s="60"/>
      <c r="F43" s="59">
        <v>1</v>
      </c>
      <c r="G43" s="61" t="s">
        <v>46</v>
      </c>
      <c r="H43" s="62" t="b">
        <v>1</v>
      </c>
      <c r="I43" s="63">
        <v>2</v>
      </c>
      <c r="J43" s="63">
        <f t="shared" si="0"/>
        <v>2</v>
      </c>
      <c r="K43" s="64">
        <f t="shared" si="1"/>
        <v>-5</v>
      </c>
      <c r="L43" s="63">
        <f t="shared" si="2"/>
        <v>1</v>
      </c>
      <c r="M43" s="65" t="s">
        <v>31</v>
      </c>
    </row>
    <row r="44" ht="30" customHeight="1" spans="1:13" x14ac:dyDescent="0.25">
      <c r="A44" s="56">
        <f t="shared" si="3"/>
        <v>43</v>
      </c>
      <c r="B44" s="107" t="s">
        <v>108</v>
      </c>
      <c r="C44" s="72" t="s">
        <v>110</v>
      </c>
      <c r="D44" s="59">
        <v>1</v>
      </c>
      <c r="E44" s="67"/>
      <c r="F44" s="59">
        <v>1</v>
      </c>
      <c r="G44" s="68" t="s">
        <v>46</v>
      </c>
      <c r="H44" s="69" t="b">
        <v>1</v>
      </c>
      <c r="I44" s="70">
        <v>2</v>
      </c>
      <c r="J44" s="63">
        <f t="shared" si="0"/>
        <v>2</v>
      </c>
      <c r="K44" s="64">
        <f t="shared" si="1"/>
        <v>-5</v>
      </c>
      <c r="L44" s="70">
        <f t="shared" si="2"/>
        <v>1</v>
      </c>
      <c r="M44" s="65" t="s">
        <v>31</v>
      </c>
    </row>
    <row r="45" ht="75" customHeight="1" spans="1:13" x14ac:dyDescent="0.25">
      <c r="A45" s="56">
        <f t="shared" si="3"/>
        <v>44</v>
      </c>
      <c r="B45" s="107" t="s">
        <v>108</v>
      </c>
      <c r="C45" s="72" t="s">
        <v>111</v>
      </c>
      <c r="D45" s="59">
        <v>1</v>
      </c>
      <c r="E45" s="67"/>
      <c r="F45" s="59">
        <v>1</v>
      </c>
      <c r="G45" s="68" t="s">
        <v>46</v>
      </c>
      <c r="H45" s="69" t="b">
        <v>1</v>
      </c>
      <c r="I45" s="70">
        <v>2</v>
      </c>
      <c r="J45" s="63">
        <f t="shared" si="0"/>
        <v>2</v>
      </c>
      <c r="K45" s="64">
        <f t="shared" si="1"/>
        <v>-5</v>
      </c>
      <c r="L45" s="70">
        <f t="shared" si="2"/>
        <v>1</v>
      </c>
      <c r="M45" s="65" t="s">
        <v>31</v>
      </c>
    </row>
    <row r="46" ht="35.25" customHeight="1" spans="1:13" s="55" customFormat="1" x14ac:dyDescent="0.25">
      <c r="A46" s="56">
        <f t="shared" si="3"/>
        <v>45</v>
      </c>
      <c r="B46" s="107" t="s">
        <v>108</v>
      </c>
      <c r="C46" s="72" t="s">
        <v>112</v>
      </c>
      <c r="D46" s="59">
        <v>1</v>
      </c>
      <c r="E46" s="67"/>
      <c r="F46" s="59">
        <v>1</v>
      </c>
      <c r="G46" s="108" t="s">
        <v>46</v>
      </c>
      <c r="H46" s="69" t="b">
        <v>1</v>
      </c>
      <c r="I46" s="70">
        <v>3</v>
      </c>
      <c r="J46" s="63">
        <f t="shared" si="0"/>
        <v>3</v>
      </c>
      <c r="K46" s="64">
        <f t="shared" si="1"/>
        <v>-5</v>
      </c>
      <c r="L46" s="70">
        <f t="shared" si="2"/>
        <v>1</v>
      </c>
      <c r="M46" s="65" t="s">
        <v>31</v>
      </c>
    </row>
    <row r="47" ht="51" customHeight="1" spans="1:13" s="55" customFormat="1" x14ac:dyDescent="0.25">
      <c r="A47" s="56">
        <f t="shared" si="3"/>
        <v>46</v>
      </c>
      <c r="B47" s="107" t="s">
        <v>108</v>
      </c>
      <c r="C47" s="72" t="s">
        <v>113</v>
      </c>
      <c r="D47" s="59">
        <v>1</v>
      </c>
      <c r="E47" s="67" t="s">
        <v>114</v>
      </c>
      <c r="F47" s="59">
        <v>1</v>
      </c>
      <c r="G47" s="108" t="s">
        <v>46</v>
      </c>
      <c r="H47" s="69" t="b">
        <v>1</v>
      </c>
      <c r="I47" s="70">
        <v>1</v>
      </c>
      <c r="J47" s="63">
        <f t="shared" si="0"/>
        <v>1</v>
      </c>
      <c r="K47" s="64">
        <f t="shared" si="1"/>
        <v>-5</v>
      </c>
      <c r="L47" s="70">
        <f t="shared" si="2"/>
        <v>1</v>
      </c>
      <c r="M47" s="65" t="s">
        <v>31</v>
      </c>
    </row>
    <row r="48" ht="101.25" customHeight="1" spans="1:13" s="55" customFormat="1" x14ac:dyDescent="0.25">
      <c r="A48" s="56">
        <f t="shared" si="3"/>
        <v>47</v>
      </c>
      <c r="B48" s="107" t="s">
        <v>108</v>
      </c>
      <c r="C48" s="72" t="s">
        <v>115</v>
      </c>
      <c r="D48" s="59">
        <v>1</v>
      </c>
      <c r="E48" s="67" t="s">
        <v>116</v>
      </c>
      <c r="F48" s="59">
        <v>1</v>
      </c>
      <c r="G48" s="108" t="s">
        <v>46</v>
      </c>
      <c r="H48" s="69" t="b">
        <v>1</v>
      </c>
      <c r="I48" s="70">
        <v>3</v>
      </c>
      <c r="J48" s="63">
        <f t="shared" si="0"/>
        <v>3</v>
      </c>
      <c r="K48" s="64">
        <f t="shared" si="1"/>
        <v>-5</v>
      </c>
      <c r="L48" s="70">
        <f t="shared" si="2"/>
        <v>1</v>
      </c>
      <c r="M48" s="65" t="s">
        <v>31</v>
      </c>
    </row>
  </sheetData>
  <sheetProtection sheet="1" sort="0" algorithmName="SHA-512" hashValue="trsSq4fLfTKgCpFiRFvzqm8rpMXGE+llKbOXtg+1T1VqAHQmB93POEYt+xWWLSMIRYztMUsIeyKZ/JA162u/Pg==" saltValue="jkDTrvL/TjAf7VSOz6DCqg==" spinCount="100000" scenarios="1"/>
  <autoFilter ref="M1:M48"/>
  <conditionalFormatting sqref="C2:C48">
    <cfRule type="expression" dxfId="3" priority="6">
      <formula>H2=TRUE</formula>
    </cfRule>
  </conditionalFormatting>
  <conditionalFormatting sqref="D1:D1048576 F1:F1048576">
    <cfRule type="cellIs" dxfId="4" priority="11" operator="equal">
      <formula>1</formula>
    </cfRule>
  </conditionalFormatting>
  <conditionalFormatting sqref="D2:D48 F2:F48">
    <cfRule type="cellIs" dxfId="5" priority="1" operator="notEqual">
      <formula>1</formula>
    </cfRule>
  </conditionalFormatting>
  <dataValidations count="2">
    <dataValidation type="list" allowBlank="1" showInputMessage="1" showErrorMessage="1" sqref="D10:D48">
      <formula1>"1,0"</formula1>
    </dataValidation>
    <dataValidation type="list" allowBlank="1" showInputMessage="1" showErrorMessage="1" sqref="D2:D48">
      <formula1>"1,0"</formula1>
    </dataValidation>
  </dataValidations>
  <pageMargins left="0.7" right="0.7" top="0.75" bottom="0.75" header="0.3" footer="0.3"/>
  <pageSetup paperSize="9" orientation="portrait" horizontalDpi="4294967293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 zoomScale="100" zoomScaleNormal="100">
      <selection activeCell="H10" sqref="H10"/>
    </sheetView>
  </sheetViews>
  <sheetFormatPr defaultRowHeight="15" outlineLevelRow="0" outlineLevelCol="0" x14ac:dyDescent="0.25"/>
  <cols>
    <col min="1" max="1" width="9.140625" style="121" customWidth="1"/>
    <col min="3" max="3" width="11.7109375" customWidth="1"/>
    <col min="4" max="4" width="17.7109375" customWidth="1"/>
    <col min="7" max="7" width="16.42578125" customWidth="1"/>
    <col min="8" max="8" width="13.7109375" customWidth="1"/>
    <col min="13" max="13" width="13.28515625" customWidth="1"/>
  </cols>
  <sheetData>
    <row r="1" spans="2:4" x14ac:dyDescent="0.25">
      <c r="B1" s="122" t="s">
        <v>125</v>
      </c>
      <c r="C1" s="123"/>
      <c r="D1" s="123"/>
    </row>
    <row r="2" spans="2:4" x14ac:dyDescent="0.25">
      <c r="B2" s="70"/>
      <c r="C2" s="70">
        <f>Fedőlap!D11</f>
        <v>100</v>
      </c>
      <c r="D2" s="70"/>
    </row>
    <row r="3" spans="2:10" x14ac:dyDescent="0.25">
      <c r="B3" s="124">
        <v>0.49</v>
      </c>
      <c r="C3" s="125">
        <v>-100</v>
      </c>
      <c r="D3" s="70" t="s">
        <v>126</v>
      </c>
      <c r="H3" s="126">
        <v>56</v>
      </c>
      <c r="I3" s="126">
        <v>29</v>
      </c>
      <c r="J3" s="126">
        <f>(H3-I3)*16/56</f>
        <v>7.714285714285714</v>
      </c>
    </row>
    <row r="4" spans="2:8" x14ac:dyDescent="0.25">
      <c r="B4" s="124">
        <v>0.62</v>
      </c>
      <c r="C4" s="125">
        <f>ROUNDDOWN($C$2*B3+1,0)</f>
        <v>50</v>
      </c>
      <c r="D4" s="70" t="s">
        <v>127</v>
      </c>
      <c r="H4" s="126">
        <f>H3/2</f>
        <v>28</v>
      </c>
    </row>
    <row r="5" spans="2:4" x14ac:dyDescent="0.25">
      <c r="B5" s="124">
        <v>0.75</v>
      </c>
      <c r="C5" s="125">
        <f>ROUNDDOWN($C$2*B4+1,0)</f>
        <v>63</v>
      </c>
      <c r="D5" s="70" t="s">
        <v>128</v>
      </c>
    </row>
    <row r="6" spans="2:4" x14ac:dyDescent="0.25">
      <c r="B6" s="124">
        <v>0.88</v>
      </c>
      <c r="C6" s="125">
        <f>ROUNDDOWN($C$2*B5+1,0)</f>
        <v>76</v>
      </c>
      <c r="D6" s="70" t="s">
        <v>129</v>
      </c>
    </row>
    <row r="7" spans="2:4" x14ac:dyDescent="0.25">
      <c r="B7" s="124">
        <v>1</v>
      </c>
      <c r="C7" s="125">
        <f>ROUNDDOWN($C$2*B6+1,0)</f>
        <v>89</v>
      </c>
      <c r="D7" s="70" t="s">
        <v>130</v>
      </c>
    </row>
    <row r="8" spans="4:4" x14ac:dyDescent="0.25">
      <c r="D8" s="127"/>
    </row>
    <row r="9" spans="4:4" x14ac:dyDescent="0.25">
      <c r="D9" s="126" t="b">
        <v>1</v>
      </c>
    </row>
    <row r="10" spans="4:4" x14ac:dyDescent="0.25">
      <c r="D10" s="126" t="b">
        <v>0</v>
      </c>
    </row>
    <row r="19" spans="2:2" x14ac:dyDescent="0.25">
      <c r="B19" s="55"/>
    </row>
  </sheetData>
  <sheetProtection sheet="1" sort="0" algorithmName="SHA-512" hashValue="7yk+Fb2xwi08X8PgGrlGzlOUaXg0l7WE1pbpqAUN8ND2qFEJEyEGfiyBZSHELiVNulbHGR/7Jf1S7OUupH5QOg==" saltValue="aqS2BLXPAMexsCeZLjgmKw==" spinCount="100000" scenarios="1"/>
  <pageMargins left="0.7" right="0.7" top="0.75" bottom="0.75" header="0.3" footer="0.3"/>
  <pageSetup paperSize="9" orientation="portrait" horizontalDpi="4294967293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Fedőlap</vt:lpstr>
      <vt:lpstr>Irányelvek</vt:lpstr>
      <vt:lpstr>Statisztika (hallgatói)</vt:lpstr>
      <vt:lpstr>Statisztika (tutori)</vt:lpstr>
      <vt:lpstr>Ponthatárok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dcterms:created xsi:type="dcterms:W3CDTF">2011-03-17T10:44:48Z</dcterms:created>
  <dcterms:modified xsi:type="dcterms:W3CDTF">2025-05-19T19:42:39Z</dcterms:modified>
</cp:coreProperties>
</file>