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" i="1" l="1"/>
  <c r="D3" i="1" s="1"/>
  <c r="E3" i="1"/>
  <c r="C3" i="1" l="1"/>
  <c r="B23" i="1"/>
  <c r="B22" i="1"/>
  <c r="B16" i="1"/>
  <c r="B20" i="1" s="1"/>
  <c r="B28" i="1" s="1"/>
  <c r="B4" i="1"/>
  <c r="C4" i="1" s="1"/>
  <c r="D4" i="1" s="1"/>
  <c r="E4" i="1" s="1"/>
  <c r="E6" i="1" s="1"/>
  <c r="E7" i="1" s="1"/>
  <c r="E8" i="1" s="1"/>
  <c r="C5" i="1"/>
  <c r="D5" i="1" s="1"/>
  <c r="E5" i="1" s="1"/>
  <c r="E11" i="1" l="1"/>
  <c r="C6" i="1"/>
  <c r="C7" i="1" s="1"/>
  <c r="D6" i="1"/>
  <c r="D7" i="1" s="1"/>
  <c r="D8" i="1" l="1"/>
  <c r="D11" i="1" s="1"/>
  <c r="D12" i="1" s="1"/>
  <c r="D15" i="1" s="1"/>
  <c r="C8" i="1"/>
  <c r="C11" i="1" s="1"/>
  <c r="C12" i="1" s="1"/>
  <c r="C15" i="1" s="1"/>
  <c r="E12" i="1"/>
  <c r="E15" i="1" s="1"/>
  <c r="D13" i="1" l="1"/>
  <c r="D14" i="1" s="1"/>
  <c r="D16" i="1" s="1"/>
  <c r="D20" i="1" s="1"/>
  <c r="D28" i="1" s="1"/>
  <c r="E13" i="1"/>
  <c r="E14" i="1" s="1"/>
  <c r="E16" i="1" s="1"/>
  <c r="E20" i="1" s="1"/>
  <c r="E28" i="1" s="1"/>
  <c r="C13" i="1"/>
  <c r="C14" i="1" s="1"/>
  <c r="C16" i="1" s="1"/>
  <c r="C20" i="1" s="1"/>
  <c r="C28" i="1" s="1"/>
  <c r="C29" i="1" s="1"/>
  <c r="E30" i="1" l="1"/>
  <c r="D29" i="1"/>
  <c r="B24" i="1"/>
  <c r="B21" i="1"/>
  <c r="B30" i="1" l="1"/>
  <c r="E29" i="1"/>
</calcChain>
</file>

<file path=xl/comments1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每年的活跃总人次</t>
        </r>
      </text>
    </comment>
  </commentList>
</comments>
</file>

<file path=xl/sharedStrings.xml><?xml version="1.0" encoding="utf-8"?>
<sst xmlns="http://schemas.openxmlformats.org/spreadsheetml/2006/main" count="59" uniqueCount="48">
  <si>
    <t>用户数量</t>
    <phoneticPr fontId="1" type="noConversion"/>
  </si>
  <si>
    <t>基础假设</t>
    <phoneticPr fontId="1" type="noConversion"/>
  </si>
  <si>
    <t>值</t>
    <phoneticPr fontId="1" type="noConversion"/>
  </si>
  <si>
    <t>广告点击率</t>
    <phoneticPr fontId="1" type="noConversion"/>
  </si>
  <si>
    <t>初始广告交易笔数</t>
    <phoneticPr fontId="1" type="noConversion"/>
  </si>
  <si>
    <t>基线收入</t>
    <phoneticPr fontId="1" type="noConversion"/>
  </si>
  <si>
    <t>初始一次性广告投入</t>
    <phoneticPr fontId="1" type="noConversion"/>
  </si>
  <si>
    <t>活跃用户量</t>
    <phoneticPr fontId="1" type="noConversion"/>
  </si>
  <si>
    <t>用户点击量</t>
    <phoneticPr fontId="1" type="noConversion"/>
  </si>
  <si>
    <t>广告交易笔数</t>
    <phoneticPr fontId="1" type="noConversion"/>
  </si>
  <si>
    <t>初始用户量</t>
    <phoneticPr fontId="1" type="noConversion"/>
  </si>
  <si>
    <t>税率</t>
    <phoneticPr fontId="1" type="noConversion"/>
  </si>
  <si>
    <t>现金折旧率</t>
    <phoneticPr fontId="1" type="noConversion"/>
  </si>
  <si>
    <t>用户点击广告补贴（/条）</t>
    <phoneticPr fontId="1" type="noConversion"/>
  </si>
  <si>
    <t>活跃用户率（/天）</t>
    <phoneticPr fontId="1" type="noConversion"/>
  </si>
  <si>
    <t>用户增长率（/年）</t>
    <phoneticPr fontId="1" type="noConversion"/>
  </si>
  <si>
    <t>广告交易笔数增长率（/年）</t>
    <phoneticPr fontId="1" type="noConversion"/>
  </si>
  <si>
    <t>一次性广告投入费用增长率（/年）</t>
    <phoneticPr fontId="1" type="noConversion"/>
  </si>
  <si>
    <t>项目</t>
    <phoneticPr fontId="1" type="noConversion"/>
  </si>
  <si>
    <t>净收入</t>
    <phoneticPr fontId="1" type="noConversion"/>
  </si>
  <si>
    <t>最初建设投入</t>
    <phoneticPr fontId="1" type="noConversion"/>
  </si>
  <si>
    <t>维护升级和宣传</t>
    <phoneticPr fontId="1" type="noConversion"/>
  </si>
  <si>
    <t>资本折旧</t>
    <phoneticPr fontId="1" type="noConversion"/>
  </si>
  <si>
    <t>收益</t>
    <phoneticPr fontId="1" type="noConversion"/>
  </si>
  <si>
    <t>折旧转回补偿</t>
    <phoneticPr fontId="1" type="noConversion"/>
  </si>
  <si>
    <t>税后现金流</t>
    <phoneticPr fontId="1" type="noConversion"/>
  </si>
  <si>
    <t>税后净收益</t>
    <phoneticPr fontId="1" type="noConversion"/>
  </si>
  <si>
    <t>现金流增长</t>
    <phoneticPr fontId="1" type="noConversion"/>
  </si>
  <si>
    <t>净现值</t>
    <phoneticPr fontId="1" type="noConversion"/>
  </si>
  <si>
    <t>3年内部收益率(IRR)</t>
    <phoneticPr fontId="1" type="noConversion"/>
  </si>
  <si>
    <t>基本情况分析</t>
    <phoneticPr fontId="1" type="noConversion"/>
  </si>
  <si>
    <t>第0年</t>
    <phoneticPr fontId="1" type="noConversion"/>
  </si>
  <si>
    <t>第1年</t>
    <phoneticPr fontId="1" type="noConversion"/>
  </si>
  <si>
    <t>第2年</t>
    <phoneticPr fontId="1" type="noConversion"/>
  </si>
  <si>
    <t>第3年</t>
    <phoneticPr fontId="1" type="noConversion"/>
  </si>
  <si>
    <t>投资回收期</t>
    <phoneticPr fontId="1" type="noConversion"/>
  </si>
  <si>
    <t>机会成本率(WACC)</t>
  </si>
  <si>
    <t>现金流净增长</t>
    <phoneticPr fontId="1" type="noConversion"/>
  </si>
  <si>
    <t>现金流净增长</t>
  </si>
  <si>
    <t>累计现金流</t>
    <phoneticPr fontId="1" type="noConversion"/>
  </si>
  <si>
    <t>=========&gt;</t>
    <phoneticPr fontId="1" type="noConversion"/>
  </si>
  <si>
    <t>机会成本率(WACC)</t>
    <phoneticPr fontId="1" type="noConversion"/>
  </si>
  <si>
    <t>入驻举办方增长率（/年）</t>
    <phoneticPr fontId="1" type="noConversion"/>
  </si>
  <si>
    <t>入驻举办方</t>
    <phoneticPr fontId="1" type="noConversion"/>
  </si>
  <si>
    <t>举办方平均投入成本（/年）</t>
    <phoneticPr fontId="1" type="noConversion"/>
  </si>
  <si>
    <t>基线收入=广告商初始投入*广告笔数+用户点击量*用户点击广告补贴+举办方收益</t>
    <phoneticPr fontId="1" type="noConversion"/>
  </si>
  <si>
    <t>初始入驻举办方数量</t>
    <phoneticPr fontId="1" type="noConversion"/>
  </si>
  <si>
    <t>of year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</si>
</sst>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 "/>
    <numFmt numFmtId="178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9" fontId="0" fillId="4" borderId="0" xfId="0" applyNumberFormat="1" applyFill="1"/>
    <xf numFmtId="177" fontId="0" fillId="4" borderId="0" xfId="0" applyNumberFormat="1" applyFill="1"/>
    <xf numFmtId="0" fontId="0" fillId="4" borderId="0" xfId="0" applyNumberFormat="1" applyFill="1"/>
    <xf numFmtId="0" fontId="0" fillId="5" borderId="0" xfId="0" applyFill="1"/>
    <xf numFmtId="176" fontId="0" fillId="5" borderId="0" xfId="0" applyNumberFormat="1" applyFill="1"/>
    <xf numFmtId="0" fontId="0" fillId="0" borderId="0" xfId="0" applyFill="1"/>
    <xf numFmtId="10" fontId="0" fillId="4" borderId="0" xfId="0" applyNumberFormat="1" applyFill="1"/>
    <xf numFmtId="177" fontId="0" fillId="5" borderId="0" xfId="0" applyNumberFormat="1" applyFill="1"/>
    <xf numFmtId="0" fontId="0" fillId="6" borderId="0" xfId="0" applyFill="1"/>
    <xf numFmtId="177" fontId="0" fillId="6" borderId="0" xfId="0" applyNumberFormat="1" applyFill="1"/>
    <xf numFmtId="0" fontId="0" fillId="7" borderId="0" xfId="0" applyFill="1"/>
    <xf numFmtId="9" fontId="0" fillId="5" borderId="0" xfId="0" applyNumberFormat="1" applyFill="1"/>
    <xf numFmtId="0" fontId="0" fillId="5" borderId="0" xfId="0" quotePrefix="1" applyFill="1"/>
    <xf numFmtId="0" fontId="0" fillId="8" borderId="0" xfId="0" applyFill="1"/>
    <xf numFmtId="9" fontId="0" fillId="8" borderId="0" xfId="0" applyNumberFormat="1" applyFill="1"/>
    <xf numFmtId="178" fontId="0" fillId="8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10" sqref="C10"/>
    </sheetView>
  </sheetViews>
  <sheetFormatPr defaultRowHeight="13.5" x14ac:dyDescent="0.15"/>
  <cols>
    <col min="1" max="1" width="18.5" customWidth="1"/>
    <col min="3" max="4" width="12.75" bestFit="1" customWidth="1"/>
    <col min="5" max="5" width="11.75" bestFit="1" customWidth="1"/>
    <col min="8" max="8" width="28.875" customWidth="1"/>
    <col min="9" max="9" width="9.625" customWidth="1"/>
  </cols>
  <sheetData>
    <row r="1" spans="1:8" x14ac:dyDescent="0.15">
      <c r="A1" s="14" t="s">
        <v>30</v>
      </c>
    </row>
    <row r="2" spans="1:8" x14ac:dyDescent="0.15">
      <c r="A2" s="1" t="s">
        <v>18</v>
      </c>
      <c r="B2" s="1" t="s">
        <v>31</v>
      </c>
      <c r="C2" s="1" t="s">
        <v>32</v>
      </c>
      <c r="D2" s="1" t="s">
        <v>33</v>
      </c>
      <c r="E2" s="1" t="s">
        <v>34</v>
      </c>
    </row>
    <row r="3" spans="1:8" x14ac:dyDescent="0.15">
      <c r="A3" s="7" t="s">
        <v>43</v>
      </c>
      <c r="B3" s="8">
        <f>I45</f>
        <v>50</v>
      </c>
      <c r="C3" s="8">
        <f>B3*(I35+1)^1</f>
        <v>60</v>
      </c>
      <c r="D3" s="8">
        <f>B3*(I35+1)^2</f>
        <v>72</v>
      </c>
      <c r="E3" s="8">
        <f>B3*(I35+1)^3</f>
        <v>86.4</v>
      </c>
    </row>
    <row r="4" spans="1:8" x14ac:dyDescent="0.15">
      <c r="A4" s="7" t="s">
        <v>0</v>
      </c>
      <c r="B4" s="8">
        <f>I44</f>
        <v>2000</v>
      </c>
      <c r="C4" s="8">
        <f xml:space="preserve"> B4*(I34+1)</f>
        <v>2400</v>
      </c>
      <c r="D4" s="8">
        <f xml:space="preserve"> C4*(I34+1)</f>
        <v>2880</v>
      </c>
      <c r="E4" s="8">
        <f>D4*(I34+1)</f>
        <v>3456</v>
      </c>
    </row>
    <row r="5" spans="1:8" x14ac:dyDescent="0.15">
      <c r="A5" s="7" t="s">
        <v>9</v>
      </c>
      <c r="B5" s="8"/>
      <c r="C5" s="8">
        <f>I41</f>
        <v>100</v>
      </c>
      <c r="D5" s="8">
        <f>(1+I43)*C5</f>
        <v>103</v>
      </c>
      <c r="E5" s="8">
        <f>(1+I43)*D5</f>
        <v>106.09</v>
      </c>
    </row>
    <row r="6" spans="1:8" x14ac:dyDescent="0.15">
      <c r="A6" s="7" t="s">
        <v>7</v>
      </c>
      <c r="B6" s="8"/>
      <c r="C6" s="8">
        <f xml:space="preserve"> C4*I37*240</f>
        <v>57600</v>
      </c>
      <c r="D6" s="8">
        <f>D4*I37*240</f>
        <v>69120</v>
      </c>
      <c r="E6" s="8">
        <f>E4*I37*240</f>
        <v>82944</v>
      </c>
    </row>
    <row r="7" spans="1:8" x14ac:dyDescent="0.15">
      <c r="A7" s="7" t="s">
        <v>8</v>
      </c>
      <c r="B7" s="8"/>
      <c r="C7" s="8">
        <f>C6*I38</f>
        <v>576</v>
      </c>
      <c r="D7" s="8">
        <f>D6*I38</f>
        <v>691.2</v>
      </c>
      <c r="E7" s="8">
        <f>E6*I38</f>
        <v>829.44</v>
      </c>
      <c r="H7" t="s">
        <v>45</v>
      </c>
    </row>
    <row r="8" spans="1:8" x14ac:dyDescent="0.15">
      <c r="A8" s="12" t="s">
        <v>5</v>
      </c>
      <c r="B8" s="12"/>
      <c r="C8" s="13">
        <f>I42*C5+C7*I39+C3*I36</f>
        <v>310028.79999999999</v>
      </c>
      <c r="D8" s="13">
        <f>I42*D5+D7*I39+D3*I36</f>
        <v>329534.56</v>
      </c>
      <c r="E8" s="13">
        <f>I42*E5+E7*I39+E3*I36</f>
        <v>351666.47200000001</v>
      </c>
    </row>
    <row r="9" spans="1:8" x14ac:dyDescent="0.15">
      <c r="A9" s="7" t="s">
        <v>20</v>
      </c>
      <c r="B9" s="7">
        <v>200000</v>
      </c>
      <c r="C9" s="7"/>
      <c r="D9" s="7"/>
      <c r="E9" s="7"/>
    </row>
    <row r="10" spans="1:8" x14ac:dyDescent="0.15">
      <c r="A10" s="7" t="s">
        <v>21</v>
      </c>
      <c r="B10" s="7"/>
      <c r="C10" s="7">
        <v>137500</v>
      </c>
      <c r="D10" s="7">
        <v>137500</v>
      </c>
      <c r="E10" s="7">
        <v>137500</v>
      </c>
    </row>
    <row r="11" spans="1:8" s="9" customFormat="1" x14ac:dyDescent="0.15">
      <c r="A11" s="12" t="s">
        <v>19</v>
      </c>
      <c r="B11" s="12"/>
      <c r="C11" s="13">
        <f>C8-C10</f>
        <v>172528.8</v>
      </c>
      <c r="D11" s="13">
        <f>D8-D10</f>
        <v>192034.56</v>
      </c>
      <c r="E11" s="13">
        <f>E8-E10</f>
        <v>214166.47200000001</v>
      </c>
    </row>
    <row r="12" spans="1:8" x14ac:dyDescent="0.15">
      <c r="A12" s="7" t="s">
        <v>22</v>
      </c>
      <c r="B12" s="7"/>
      <c r="C12" s="11">
        <f>C11*I47</f>
        <v>690.11519999999996</v>
      </c>
      <c r="D12" s="11">
        <f>D11*I47</f>
        <v>768.13824</v>
      </c>
      <c r="E12" s="11">
        <f>E11*I47</f>
        <v>856.66588800000011</v>
      </c>
    </row>
    <row r="13" spans="1:8" x14ac:dyDescent="0.15">
      <c r="A13" s="7" t="s">
        <v>23</v>
      </c>
      <c r="B13" s="7"/>
      <c r="C13" s="11">
        <f>C11-C12</f>
        <v>171838.68479999999</v>
      </c>
      <c r="D13" s="11">
        <f>D11-D12</f>
        <v>191266.42176</v>
      </c>
      <c r="E13" s="11">
        <f>E11-E12</f>
        <v>213309.80611200002</v>
      </c>
    </row>
    <row r="14" spans="1:8" x14ac:dyDescent="0.15">
      <c r="A14" s="7" t="s">
        <v>26</v>
      </c>
      <c r="B14" s="7"/>
      <c r="C14" s="11">
        <f>(1-I46)*C13</f>
        <v>111695.14512</v>
      </c>
      <c r="D14" s="11">
        <f>(1-I46)*D13</f>
        <v>124323.174144</v>
      </c>
      <c r="E14" s="11">
        <f>(1-I46)*E13</f>
        <v>138651.37397280001</v>
      </c>
    </row>
    <row r="15" spans="1:8" x14ac:dyDescent="0.15">
      <c r="A15" s="7" t="s">
        <v>24</v>
      </c>
      <c r="B15" s="7"/>
      <c r="C15" s="11">
        <f>C12</f>
        <v>690.11519999999996</v>
      </c>
      <c r="D15" s="11">
        <f>D12</f>
        <v>768.13824</v>
      </c>
      <c r="E15" s="11">
        <f>E12</f>
        <v>856.66588800000011</v>
      </c>
    </row>
    <row r="16" spans="1:8" x14ac:dyDescent="0.15">
      <c r="A16" s="12" t="s">
        <v>25</v>
      </c>
      <c r="B16" s="12">
        <f>0-B9</f>
        <v>-200000</v>
      </c>
      <c r="C16" s="13">
        <f>C14+C15</f>
        <v>112385.26032</v>
      </c>
      <c r="D16" s="13">
        <f>D14+D15</f>
        <v>125091.312384</v>
      </c>
      <c r="E16" s="13">
        <f>E14+E15</f>
        <v>139508.0398608</v>
      </c>
    </row>
    <row r="18" spans="1:5" x14ac:dyDescent="0.15">
      <c r="A18" s="14" t="s">
        <v>27</v>
      </c>
    </row>
    <row r="19" spans="1:5" x14ac:dyDescent="0.15">
      <c r="A19" s="1" t="s">
        <v>18</v>
      </c>
      <c r="B19" s="1" t="s">
        <v>31</v>
      </c>
      <c r="C19" s="1" t="s">
        <v>32</v>
      </c>
      <c r="D19" s="1" t="s">
        <v>33</v>
      </c>
      <c r="E19" s="1" t="s">
        <v>34</v>
      </c>
    </row>
    <row r="20" spans="1:5" x14ac:dyDescent="0.15">
      <c r="A20" s="7" t="s">
        <v>37</v>
      </c>
      <c r="B20" s="7">
        <f>B16</f>
        <v>-200000</v>
      </c>
      <c r="C20" s="11">
        <f>C16</f>
        <v>112385.26032</v>
      </c>
      <c r="D20" s="11">
        <f>D16</f>
        <v>125091.312384</v>
      </c>
      <c r="E20" s="11">
        <f>E16</f>
        <v>139508.0398608</v>
      </c>
    </row>
    <row r="21" spans="1:5" x14ac:dyDescent="0.15">
      <c r="A21" s="7" t="s">
        <v>28</v>
      </c>
      <c r="B21" s="17">
        <f>B20+C20/(1+B22)+D20/(1+B22)^2+E20/(1+B22)^3</f>
        <v>99365.077980001763</v>
      </c>
      <c r="C21" s="7"/>
      <c r="D21" s="7"/>
      <c r="E21" s="7"/>
    </row>
    <row r="22" spans="1:5" x14ac:dyDescent="0.15">
      <c r="A22" s="7" t="s">
        <v>41</v>
      </c>
      <c r="B22" s="15">
        <f>I48</f>
        <v>0.12</v>
      </c>
      <c r="C22" s="7"/>
      <c r="D22" s="7"/>
      <c r="E22" s="7"/>
    </row>
    <row r="23" spans="1:5" x14ac:dyDescent="0.15">
      <c r="A23" s="7" t="s">
        <v>11</v>
      </c>
      <c r="B23" s="15">
        <f>I46</f>
        <v>0.35</v>
      </c>
      <c r="C23" s="7"/>
      <c r="D23" s="7"/>
      <c r="E23" s="7"/>
    </row>
    <row r="24" spans="1:5" x14ac:dyDescent="0.15">
      <c r="A24" s="7" t="s">
        <v>29</v>
      </c>
      <c r="B24" s="18">
        <f>IRR(B20:E20)</f>
        <v>0.38077147499871411</v>
      </c>
      <c r="C24" s="7"/>
      <c r="D24" s="7"/>
      <c r="E24" s="7"/>
    </row>
    <row r="26" spans="1:5" x14ac:dyDescent="0.15">
      <c r="A26" s="14" t="s">
        <v>35</v>
      </c>
    </row>
    <row r="27" spans="1:5" x14ac:dyDescent="0.15">
      <c r="A27" s="1" t="s">
        <v>18</v>
      </c>
      <c r="B27" s="1" t="s">
        <v>31</v>
      </c>
      <c r="C27" s="1" t="s">
        <v>32</v>
      </c>
      <c r="D27" s="1" t="s">
        <v>33</v>
      </c>
      <c r="E27" s="1" t="s">
        <v>34</v>
      </c>
    </row>
    <row r="28" spans="1:5" x14ac:dyDescent="0.15">
      <c r="A28" s="7" t="s">
        <v>38</v>
      </c>
      <c r="B28" s="7">
        <f>B20</f>
        <v>-200000</v>
      </c>
      <c r="C28" s="11">
        <f>C20</f>
        <v>112385.26032</v>
      </c>
      <c r="D28" s="11">
        <f>D20</f>
        <v>125091.312384</v>
      </c>
      <c r="E28" s="11">
        <f>E20</f>
        <v>139508.0398608</v>
      </c>
    </row>
    <row r="29" spans="1:5" x14ac:dyDescent="0.15">
      <c r="A29" s="7" t="s">
        <v>39</v>
      </c>
      <c r="B29" s="7"/>
      <c r="C29" s="11">
        <f>B28+C28</f>
        <v>-87614.739679999999</v>
      </c>
      <c r="D29" s="11">
        <f>C29+D28</f>
        <v>37476.572704000006</v>
      </c>
      <c r="E29" s="11">
        <f>D29+E28</f>
        <v>176984.61256480002</v>
      </c>
    </row>
    <row r="30" spans="1:5" x14ac:dyDescent="0.15">
      <c r="A30" s="7"/>
      <c r="B30" s="19">
        <f>12*E30+1</f>
        <v>9.4048752557054307</v>
      </c>
      <c r="C30" s="19" t="s">
        <v>47</v>
      </c>
      <c r="D30" s="16" t="s">
        <v>40</v>
      </c>
      <c r="E30" s="11">
        <f>(0-C29)/D28</f>
        <v>0.70040627130878597</v>
      </c>
    </row>
    <row r="31" spans="1:5" x14ac:dyDescent="0.15">
      <c r="A31" s="9"/>
    </row>
    <row r="33" spans="8:9" x14ac:dyDescent="0.15">
      <c r="H33" s="2" t="s">
        <v>1</v>
      </c>
      <c r="I33" s="2" t="s">
        <v>2</v>
      </c>
    </row>
    <row r="34" spans="8:9" x14ac:dyDescent="0.15">
      <c r="H34" s="3" t="s">
        <v>15</v>
      </c>
      <c r="I34" s="4">
        <v>0.2</v>
      </c>
    </row>
    <row r="35" spans="8:9" x14ac:dyDescent="0.15">
      <c r="H35" s="3" t="s">
        <v>42</v>
      </c>
      <c r="I35" s="4">
        <v>0.2</v>
      </c>
    </row>
    <row r="36" spans="8:9" x14ac:dyDescent="0.15">
      <c r="H36" s="3" t="s">
        <v>44</v>
      </c>
      <c r="I36" s="6">
        <v>1000</v>
      </c>
    </row>
    <row r="37" spans="8:9" x14ac:dyDescent="0.15">
      <c r="H37" s="3" t="s">
        <v>14</v>
      </c>
      <c r="I37" s="4">
        <v>0.1</v>
      </c>
    </row>
    <row r="38" spans="8:9" x14ac:dyDescent="0.15">
      <c r="H38" s="3" t="s">
        <v>3</v>
      </c>
      <c r="I38" s="4">
        <v>0.01</v>
      </c>
    </row>
    <row r="39" spans="8:9" x14ac:dyDescent="0.15">
      <c r="H39" s="3" t="s">
        <v>13</v>
      </c>
      <c r="I39" s="5">
        <v>0.05</v>
      </c>
    </row>
    <row r="40" spans="8:9" x14ac:dyDescent="0.15">
      <c r="H40" s="3" t="s">
        <v>16</v>
      </c>
      <c r="I40" s="4">
        <v>0.2</v>
      </c>
    </row>
    <row r="41" spans="8:9" x14ac:dyDescent="0.15">
      <c r="H41" s="3" t="s">
        <v>4</v>
      </c>
      <c r="I41" s="6">
        <v>100</v>
      </c>
    </row>
    <row r="42" spans="8:9" x14ac:dyDescent="0.15">
      <c r="H42" s="3" t="s">
        <v>6</v>
      </c>
      <c r="I42" s="6">
        <v>2500</v>
      </c>
    </row>
    <row r="43" spans="8:9" x14ac:dyDescent="0.15">
      <c r="H43" s="3" t="s">
        <v>17</v>
      </c>
      <c r="I43" s="4">
        <v>0.03</v>
      </c>
    </row>
    <row r="44" spans="8:9" x14ac:dyDescent="0.15">
      <c r="H44" s="3" t="s">
        <v>10</v>
      </c>
      <c r="I44" s="3">
        <v>2000</v>
      </c>
    </row>
    <row r="45" spans="8:9" x14ac:dyDescent="0.15">
      <c r="H45" s="3" t="s">
        <v>46</v>
      </c>
      <c r="I45" s="3">
        <v>50</v>
      </c>
    </row>
    <row r="46" spans="8:9" x14ac:dyDescent="0.15">
      <c r="H46" s="3" t="s">
        <v>11</v>
      </c>
      <c r="I46" s="4">
        <v>0.35</v>
      </c>
    </row>
    <row r="47" spans="8:9" x14ac:dyDescent="0.15">
      <c r="H47" s="3" t="s">
        <v>12</v>
      </c>
      <c r="I47" s="10">
        <v>4.0000000000000001E-3</v>
      </c>
    </row>
    <row r="48" spans="8:9" x14ac:dyDescent="0.15">
      <c r="H48" s="3" t="s">
        <v>36</v>
      </c>
      <c r="I48" s="4">
        <v>0.12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2015-03-31T03:45:45Z</dcterms:modified>
</cp:coreProperties>
</file>