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i\Desktop\School\data visualization\"/>
    </mc:Choice>
  </mc:AlternateContent>
  <xr:revisionPtr revIDLastSave="0" documentId="13_ncr:1_{C1795451-2618-4FA2-B98B-96B4F1F782D9}" xr6:coauthVersionLast="46" xr6:coauthVersionMax="46" xr10:uidLastSave="{00000000-0000-0000-0000-000000000000}"/>
  <bookViews>
    <workbookView xWindow="-120" yWindow="-120" windowWidth="20730" windowHeight="11160" xr2:uid="{86033531-E9A3-45EC-8905-9C5384F9E5A4}"/>
  </bookViews>
  <sheets>
    <sheet name="All Values" sheetId="13" r:id="rId1"/>
    <sheet name="Company" sheetId="1" r:id="rId2"/>
    <sheet name="Personal" sheetId="2" r:id="rId3"/>
    <sheet name="Company Rankings" sheetId="3" r:id="rId4"/>
    <sheet name="Personal Rankings" sheetId="4" r:id="rId5"/>
    <sheet name="Safety Features" sheetId="6" r:id="rId6"/>
    <sheet name="Safety " sheetId="5" r:id="rId7"/>
    <sheet name="Price" sheetId="7" r:id="rId8"/>
    <sheet name="Maintenance" sheetId="8" r:id="rId9"/>
    <sheet name="Fuel" sheetId="9" r:id="rId10"/>
    <sheet name="Resale" sheetId="11" r:id="rId11"/>
    <sheet name="Insurance" sheetId="12" r:id="rId12"/>
    <sheet name="Sheet1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4" l="1"/>
  <c r="C4" i="14"/>
  <c r="C3" i="14"/>
  <c r="C2" i="14"/>
  <c r="B5" i="14"/>
  <c r="B4" i="14"/>
  <c r="B3" i="14"/>
  <c r="B2" i="14"/>
  <c r="B5" i="13"/>
  <c r="B4" i="13"/>
  <c r="B3" i="13"/>
  <c r="B2" i="13"/>
  <c r="B7" i="4"/>
  <c r="B6" i="4"/>
  <c r="B5" i="4"/>
  <c r="B4" i="4"/>
  <c r="B7" i="3"/>
  <c r="B6" i="3"/>
  <c r="B5" i="3"/>
  <c r="B4" i="3"/>
  <c r="Q17" i="6"/>
  <c r="C4" i="3"/>
  <c r="D7" i="3"/>
  <c r="D6" i="3"/>
  <c r="D5" i="3"/>
  <c r="D4" i="3"/>
  <c r="C7" i="3"/>
  <c r="C6" i="3"/>
  <c r="C5" i="3"/>
  <c r="D7" i="4"/>
  <c r="D4" i="4"/>
  <c r="D6" i="4"/>
  <c r="D5" i="4"/>
  <c r="B6" i="12"/>
  <c r="C7" i="4"/>
  <c r="C6" i="4"/>
  <c r="C5" i="4"/>
  <c r="C4" i="4"/>
  <c r="H6" i="11"/>
  <c r="H5" i="11"/>
  <c r="H4" i="11"/>
  <c r="H3" i="11"/>
  <c r="D6" i="9"/>
  <c r="G6" i="8"/>
  <c r="B6" i="7"/>
  <c r="H2" i="11"/>
  <c r="G5" i="8"/>
  <c r="G4" i="8"/>
  <c r="G3" i="8"/>
  <c r="G2" i="8"/>
  <c r="R16" i="6"/>
  <c r="R15" i="6"/>
  <c r="R14" i="6"/>
  <c r="R13" i="6"/>
  <c r="Q16" i="6"/>
  <c r="Q15" i="6"/>
  <c r="Q14" i="6"/>
  <c r="Q13" i="6"/>
  <c r="D2" i="3"/>
  <c r="D3" i="3"/>
  <c r="C2" i="3"/>
  <c r="C3" i="3"/>
  <c r="B2" i="3"/>
  <c r="B3" i="3"/>
  <c r="D2" i="4"/>
  <c r="C2" i="4"/>
  <c r="B2" i="4"/>
  <c r="D3" i="4"/>
  <c r="C3" i="4"/>
  <c r="B3" i="4"/>
  <c r="A8" i="2"/>
  <c r="D5" i="2" s="1"/>
  <c r="D6" i="1"/>
  <c r="D5" i="1"/>
  <c r="D4" i="1"/>
  <c r="E5" i="3" l="1"/>
  <c r="E7" i="3"/>
  <c r="F4" i="3"/>
  <c r="E6" i="3"/>
  <c r="E4" i="3"/>
  <c r="F5" i="3"/>
  <c r="F7" i="3"/>
  <c r="F6" i="3"/>
  <c r="D6" i="2"/>
  <c r="D4" i="2"/>
  <c r="E4" i="4" l="1"/>
  <c r="F4" i="4"/>
  <c r="F7" i="4"/>
  <c r="E7" i="4"/>
  <c r="F5" i="4"/>
  <c r="E5" i="4"/>
  <c r="E6" i="4"/>
  <c r="F6" i="4"/>
</calcChain>
</file>

<file path=xl/sharedStrings.xml><?xml version="1.0" encoding="utf-8"?>
<sst xmlns="http://schemas.openxmlformats.org/spreadsheetml/2006/main" count="231" uniqueCount="81">
  <si>
    <t xml:space="preserve">Company Criteria </t>
  </si>
  <si>
    <t>Safety Features</t>
  </si>
  <si>
    <t>Price Point</t>
  </si>
  <si>
    <t>Maintenance Cost</t>
  </si>
  <si>
    <t>Weight</t>
  </si>
  <si>
    <t>Criteria</t>
  </si>
  <si>
    <t>Rank</t>
  </si>
  <si>
    <t>% of Decision</t>
  </si>
  <si>
    <t>Total Weight</t>
  </si>
  <si>
    <t xml:space="preserve">Personal Criteria </t>
  </si>
  <si>
    <t>Fuel Economy</t>
  </si>
  <si>
    <t>Resale Value</t>
  </si>
  <si>
    <t>Insurance</t>
  </si>
  <si>
    <t>Options</t>
  </si>
  <si>
    <t xml:space="preserve">2019 Ford Escape </t>
  </si>
  <si>
    <t>2019 Honda CRV</t>
  </si>
  <si>
    <t>2019 Toyota Rav4</t>
  </si>
  <si>
    <t>Results</t>
  </si>
  <si>
    <t>Weights</t>
  </si>
  <si>
    <t>RAW SCORE</t>
  </si>
  <si>
    <t>WEIGHTED SCORE</t>
  </si>
  <si>
    <t>RANK</t>
  </si>
  <si>
    <t>Resale Value (5 Years)</t>
  </si>
  <si>
    <t>https://www.edmunds.com/ford/escape/2019/cost-to-own/</t>
  </si>
  <si>
    <t>https://www.edmunds.com/honda/cr-v/2019/cost-to-own/</t>
  </si>
  <si>
    <t>https://www.edmunds.com/hyundai/santa-fe/2019/cost-to-own/</t>
  </si>
  <si>
    <t>https://www.edmunds.com/toyota/rav4/2019/cost-to-own/</t>
  </si>
  <si>
    <t>Insurance Cost (5 Years)</t>
  </si>
  <si>
    <t>FORWARD COLLISION WARNING (FCW)</t>
  </si>
  <si>
    <t>2019 Ford Escape</t>
  </si>
  <si>
    <t>2019 Hyundai Santa Fe</t>
  </si>
  <si>
    <t>AUTOMATIC EMERGENCY BRAKING (AEB) CITY</t>
  </si>
  <si>
    <t>AUTOMATIC EMERGENCY BRAKING (AEB) HIGHWAY</t>
  </si>
  <si>
    <t>PEDESTRIAN DETECTION</t>
  </si>
  <si>
    <t>LANE DEPARTURE WARNING</t>
  </si>
  <si>
    <t xml:space="preserve">LANE KEEPING ASSISTANCE </t>
  </si>
  <si>
    <t>BLIND SPOT WARNING</t>
  </si>
  <si>
    <t>REAR CROSS TRAFFIC WARNING</t>
  </si>
  <si>
    <t>REAR VIEW CAMERA</t>
  </si>
  <si>
    <t>ANTI LOCK BRAKES</t>
  </si>
  <si>
    <t>TRACTION CONTROL</t>
  </si>
  <si>
    <t>STABILITY CONTROL</t>
  </si>
  <si>
    <t>DAYTIME RUNNING LIGHTS</t>
  </si>
  <si>
    <t>AIRBAG SIDE (FRONT, REAR)</t>
  </si>
  <si>
    <t>HEAD PROTECTION</t>
  </si>
  <si>
    <t>Optional</t>
  </si>
  <si>
    <t>Standard</t>
  </si>
  <si>
    <t>Standard Front</t>
  </si>
  <si>
    <t>Standard with rollover</t>
  </si>
  <si>
    <t>NA</t>
  </si>
  <si>
    <t>https://www.consumerreports.org/cars/toyota/rav4/2019/ratings/?pagestop</t>
  </si>
  <si>
    <t>https://www.consumerreports.org/cars/hyundai/santa-fe/2019/ratings/?pagestop</t>
  </si>
  <si>
    <t>https://www.consumerreports.org/cars/honda/cr-v/2019/ratings/?pagestop</t>
  </si>
  <si>
    <t>https://www.consumerreports.org/cars/ford/escape/2019/ratings/?pagestop</t>
  </si>
  <si>
    <t>SUM</t>
  </si>
  <si>
    <t>Percentage of Safety Features</t>
  </si>
  <si>
    <t>Safety Features (Standard)</t>
  </si>
  <si>
    <t>Safety Features (NA)</t>
  </si>
  <si>
    <t>Safety Features (Optional)</t>
  </si>
  <si>
    <t>Option</t>
  </si>
  <si>
    <t>Year 1</t>
  </si>
  <si>
    <t>Year 2</t>
  </si>
  <si>
    <t>Year 3</t>
  </si>
  <si>
    <t>Year 4</t>
  </si>
  <si>
    <t>Year 5</t>
  </si>
  <si>
    <t>Total Cost (5 years)</t>
  </si>
  <si>
    <t>MPG City</t>
  </si>
  <si>
    <t>MPG Highway</t>
  </si>
  <si>
    <t>MPG Combined</t>
  </si>
  <si>
    <t>Original Price</t>
  </si>
  <si>
    <t>Depreciation Year 1</t>
  </si>
  <si>
    <t>Depreciation Year 5</t>
  </si>
  <si>
    <t>Depreciation Year 4</t>
  </si>
  <si>
    <t>Depreciation Year 3</t>
  </si>
  <si>
    <t>Depreciation Year 2</t>
  </si>
  <si>
    <t>Total</t>
  </si>
  <si>
    <t>https://www.fueleconomy.gov/feg/pdfs/guides/FEG2019.pdf</t>
  </si>
  <si>
    <t>Maintenance Costs</t>
  </si>
  <si>
    <t>Insurance Cost</t>
  </si>
  <si>
    <t>personal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</si>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</sst>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000"/>
  </numFmts>
  <fonts count="11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30"/>
      <color theme="1"/>
      <name val="Rockwell"/>
      <family val="1"/>
    </font>
    <font>
      <sz val="13"/>
      <color theme="1"/>
      <name val="Calibri"/>
      <family val="2"/>
      <scheme val="minor"/>
    </font>
    <font>
      <b/>
      <sz val="16"/>
      <color theme="1"/>
      <name val="Rockwell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1"/>
      <scheme val="minor"/>
    </font>
    <font>
      <b/>
      <sz val="10"/>
      <color theme="1"/>
      <name val="Rockwell"/>
      <family val="1"/>
    </font>
    <font>
      <b/>
      <sz val="10.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2" fillId="0" borderId="0" xfId="0" applyFont="1" applyAlignment="1">
      <alignment horizontal="left"/>
    </xf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9" fontId="2" fillId="0" borderId="1" xfId="0" applyNumberFormat="1" applyFont="1" applyBorder="1" applyAlignment="1">
      <alignment horizontal="left"/>
    </xf>
    <xf numFmtId="0" fontId="0" fillId="0" borderId="0" xfId="0" applyAlignment="1">
      <alignment textRotation="90"/>
    </xf>
    <xf numFmtId="0" fontId="4" fillId="0" borderId="10" xfId="0" applyFont="1" applyBorder="1"/>
    <xf numFmtId="0" fontId="4" fillId="0" borderId="11" xfId="0" applyFont="1" applyBorder="1" applyAlignment="1">
      <alignment horizontal="right"/>
    </xf>
    <xf numFmtId="0" fontId="4" fillId="0" borderId="11" xfId="0" applyFont="1" applyBorder="1"/>
    <xf numFmtId="0" fontId="4" fillId="0" borderId="12" xfId="0" applyFont="1" applyBorder="1"/>
    <xf numFmtId="0" fontId="4" fillId="4" borderId="5" xfId="0" applyFont="1" applyFill="1" applyBorder="1"/>
    <xf numFmtId="0" fontId="4" fillId="4" borderId="1" xfId="0" applyFont="1" applyFill="1" applyBorder="1"/>
    <xf numFmtId="0" fontId="4" fillId="4" borderId="6" xfId="0" applyFont="1" applyFill="1" applyBorder="1"/>
    <xf numFmtId="0" fontId="4" fillId="0" borderId="5" xfId="0" applyFont="1" applyBorder="1" applyAlignment="1">
      <alignment horizontal="center" textRotation="90"/>
    </xf>
    <xf numFmtId="0" fontId="4" fillId="0" borderId="1" xfId="0" applyFont="1" applyBorder="1" applyAlignment="1">
      <alignment horizontal="center" textRotation="90"/>
    </xf>
    <xf numFmtId="0" fontId="4" fillId="0" borderId="6" xfId="0" applyFont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  <xf numFmtId="0" fontId="1" fillId="3" borderId="1" xfId="0" applyFont="1" applyFill="1" applyBorder="1"/>
    <xf numFmtId="0" fontId="4" fillId="2" borderId="1" xfId="0" applyFont="1" applyFill="1" applyBorder="1" applyAlignment="1">
      <alignment horizontal="center" textRotation="90"/>
    </xf>
    <xf numFmtId="164" fontId="0" fillId="0" borderId="0" xfId="0" applyNumberFormat="1"/>
    <xf numFmtId="0" fontId="4" fillId="0" borderId="0" xfId="0" applyFont="1" applyFill="1" applyBorder="1"/>
    <xf numFmtId="0" fontId="0" fillId="0" borderId="0" xfId="0" applyNumberFormat="1"/>
    <xf numFmtId="0" fontId="4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horizontal="center" wrapText="1"/>
    </xf>
    <xf numFmtId="0" fontId="6" fillId="4" borderId="1" xfId="0" applyFont="1" applyFill="1" applyBorder="1" applyAlignment="1">
      <alignment horizontal="right" textRotation="90" wrapText="1"/>
    </xf>
    <xf numFmtId="0" fontId="9" fillId="4" borderId="1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wrapText="1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7" xfId="0" applyBorder="1" applyAlignment="1">
      <alignment wrapText="1"/>
    </xf>
    <xf numFmtId="0" fontId="0" fillId="0" borderId="17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Fill="1" applyBorder="1" applyAlignment="1">
      <alignment horizontal="right" textRotation="90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3" borderId="2" xfId="0" applyFont="1" applyFill="1" applyBorder="1" applyAlignment="1">
      <alignment horizontal="center" textRotation="90" wrapText="1"/>
    </xf>
    <xf numFmtId="0" fontId="8" fillId="3" borderId="3" xfId="0" applyFont="1" applyFill="1" applyBorder="1" applyAlignment="1">
      <alignment horizontal="center" textRotation="90" wrapText="1"/>
    </xf>
    <xf numFmtId="0" fontId="8" fillId="3" borderId="4" xfId="0" applyFont="1" applyFill="1" applyBorder="1" applyAlignment="1">
      <alignment horizontal="center" textRotation="90" wrapText="1"/>
    </xf>
    <xf numFmtId="0" fontId="4" fillId="0" borderId="8" xfId="0" applyFont="1" applyBorder="1" applyAlignment="1">
      <alignment horizontal="center"/>
    </xf>
    <xf numFmtId="0" fontId="7" fillId="4" borderId="10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 textRotation="90" wrapText="1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8" fillId="2" borderId="10" xfId="0" applyFont="1" applyFill="1" applyBorder="1" applyAlignment="1">
      <alignment horizontal="center" textRotation="90" wrapText="1"/>
    </xf>
    <xf numFmtId="0" fontId="10" fillId="0" borderId="0" xfId="1"/>
    <xf numFmtId="0" fontId="8" fillId="0" borderId="0" xfId="0" applyFont="1" applyFill="1" applyBorder="1" applyAlignment="1">
      <alignment horizontal="center" textRotation="90" wrapText="1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/>
    <xf numFmtId="0" fontId="0" fillId="0" borderId="11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10" fillId="0" borderId="0" xfId="1" applyAlignment="1"/>
    <xf numFmtId="0" fontId="4" fillId="0" borderId="1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2" fontId="4" fillId="0" borderId="5" xfId="0" applyNumberFormat="1" applyFont="1" applyBorder="1" applyAlignment="1" applyProtection="1">
      <alignment horizontal="center"/>
    </xf>
    <xf numFmtId="2" fontId="4" fillId="2" borderId="1" xfId="0" applyNumberFormat="1" applyFont="1" applyFill="1" applyBorder="1" applyAlignment="1" applyProtection="1">
      <alignment horizontal="center"/>
    </xf>
    <xf numFmtId="0" fontId="4" fillId="0" borderId="8" xfId="0" applyNumberFormat="1" applyFont="1" applyBorder="1" applyAlignment="1">
      <alignment horizontal="center"/>
    </xf>
    <xf numFmtId="0" fontId="4" fillId="0" borderId="9" xfId="0" applyNumberFormat="1" applyFont="1" applyBorder="1" applyAlignment="1">
      <alignment horizontal="center"/>
    </xf>
    <xf numFmtId="2" fontId="4" fillId="0" borderId="7" xfId="0" applyNumberFormat="1" applyFont="1" applyBorder="1" applyAlignment="1" applyProtection="1">
      <alignment horizontal="center"/>
    </xf>
    <xf numFmtId="0" fontId="0" fillId="0" borderId="0" xfId="0" applyAlignment="1">
      <alignment horizontal="center"/>
    </xf>
    <xf numFmtId="2" fontId="4" fillId="3" borderId="1" xfId="0" applyNumberFormat="1" applyFont="1" applyFill="1" applyBorder="1" applyAlignment="1" applyProtection="1">
      <alignment horizontal="center"/>
    </xf>
    <xf numFmtId="0" fontId="4" fillId="0" borderId="0" xfId="0" applyNumberFormat="1" applyFont="1" applyBorder="1"/>
    <xf numFmtId="2" fontId="4" fillId="3" borderId="8" xfId="0" applyNumberFormat="1" applyFont="1" applyFill="1" applyBorder="1" applyAlignment="1" applyProtection="1">
      <alignment horizontal="center"/>
    </xf>
    <xf numFmtId="0" fontId="0" fillId="0" borderId="18" xfId="0" applyFill="1" applyBorder="1" applyAlignment="1">
      <alignment horizontal="center"/>
    </xf>
    <xf numFmtId="9" fontId="0" fillId="0" borderId="18" xfId="0" applyNumberFormat="1" applyFill="1" applyBorder="1" applyAlignment="1">
      <alignment horizontal="center"/>
    </xf>
    <xf numFmtId="165" fontId="0" fillId="0" borderId="0" xfId="0" applyNumberFormat="1" applyAlignment="1">
      <alignment textRotation="90"/>
    </xf>
    <xf numFmtId="165" fontId="0" fillId="0" borderId="0" xfId="0" applyNumberFormat="1"/>
    <xf numFmtId="0" fontId="0" fillId="0" borderId="1" xfId="0" applyBorder="1"/>
    <xf numFmtId="0" fontId="4" fillId="0" borderId="1" xfId="0" applyFont="1" applyBorder="1"/>
    <xf numFmtId="9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2" fontId="0" fillId="0" borderId="0" xfId="0" applyNumberFormat="1"/>
    <xf numFmtId="0" fontId="0" fillId="3" borderId="1" xfId="0" applyFill="1" applyBorder="1" applyAlignment="1">
      <alignment horizontal="center" textRotation="90"/>
    </xf>
    <xf numFmtId="0" fontId="0" fillId="5" borderId="1" xfId="0" applyFill="1" applyBorder="1" applyAlignment="1">
      <alignment horizont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munds.com/hyundai/santa-fe/2019/cost-to-own/" TargetMode="External"/><Relationship Id="rId2" Type="http://schemas.openxmlformats.org/officeDocument/2006/relationships/hyperlink" Target="https://www.edmunds.com/honda/cr-v/2019/cost-to-own/" TargetMode="External"/><Relationship Id="rId1" Type="http://schemas.openxmlformats.org/officeDocument/2006/relationships/hyperlink" Target="https://www.edmunds.com/ford/escape/2019/cost-to-own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edmunds.com/toyota/rav4/2019/cost-to-ow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fueleconomy.gov/feg/pdfs/guides/FEG2019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sumerreports.org/cars/toyota/rav4/2019/ratings/?pagestop" TargetMode="External"/><Relationship Id="rId2" Type="http://schemas.openxmlformats.org/officeDocument/2006/relationships/hyperlink" Target="https://www.consumerreports.org/cars/hyundai/santa-fe/2019/ratings/?pagestop" TargetMode="External"/><Relationship Id="rId1" Type="http://schemas.openxmlformats.org/officeDocument/2006/relationships/hyperlink" Target="https://www.consumerreports.org/cars/honda/cr-v/2019/ratings/?pagesto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7FEC-C4DD-4E09-BE69-57CFA4280E35}">
  <dimension ref="A1:G5"/>
  <sheetViews>
    <sheetView tabSelected="1" workbookViewId="0">
      <selection activeCell="K4" sqref="K4"/>
    </sheetView>
  </sheetViews>
  <sheetFormatPr defaultRowHeight="15" x14ac:dyDescent="0.25"/>
  <cols>
    <col min="1" max="1" width="24.7109375" bestFit="1" customWidth="1"/>
  </cols>
  <sheetData>
    <row r="1" spans="1:7" ht="95.25" x14ac:dyDescent="0.25">
      <c r="A1" s="82"/>
      <c r="B1" s="96" t="s">
        <v>1</v>
      </c>
      <c r="C1" s="96" t="s">
        <v>2</v>
      </c>
      <c r="D1" s="96" t="s">
        <v>77</v>
      </c>
      <c r="E1" s="97" t="s">
        <v>10</v>
      </c>
      <c r="F1" s="97" t="s">
        <v>11</v>
      </c>
      <c r="G1" s="97" t="s">
        <v>78</v>
      </c>
    </row>
    <row r="2" spans="1:7" ht="17.25" x14ac:dyDescent="0.3">
      <c r="A2" s="83" t="s">
        <v>14</v>
      </c>
      <c r="B2" s="84">
        <f>26/45</f>
        <v>0.57777777777777772</v>
      </c>
      <c r="C2" s="85">
        <v>21283</v>
      </c>
      <c r="D2" s="86">
        <v>4458</v>
      </c>
      <c r="E2" s="87">
        <v>24</v>
      </c>
      <c r="F2" s="86">
        <v>10705</v>
      </c>
      <c r="G2" s="85">
        <v>4135</v>
      </c>
    </row>
    <row r="3" spans="1:7" ht="17.25" x14ac:dyDescent="0.3">
      <c r="A3" s="83" t="s">
        <v>15</v>
      </c>
      <c r="B3" s="84">
        <f>29/45</f>
        <v>0.64444444444444449</v>
      </c>
      <c r="C3" s="85">
        <v>29229</v>
      </c>
      <c r="D3" s="86">
        <v>4401</v>
      </c>
      <c r="E3" s="87">
        <v>29</v>
      </c>
      <c r="F3" s="86">
        <v>16158</v>
      </c>
      <c r="G3" s="85">
        <v>3971</v>
      </c>
    </row>
    <row r="4" spans="1:7" ht="17.25" x14ac:dyDescent="0.3">
      <c r="A4" s="83" t="s">
        <v>30</v>
      </c>
      <c r="B4" s="84">
        <f>45/45</f>
        <v>1</v>
      </c>
      <c r="C4" s="85">
        <v>22822</v>
      </c>
      <c r="D4" s="86">
        <v>4096</v>
      </c>
      <c r="E4" s="87">
        <v>21</v>
      </c>
      <c r="F4" s="86">
        <v>10762</v>
      </c>
      <c r="G4" s="85">
        <v>4269</v>
      </c>
    </row>
    <row r="5" spans="1:7" ht="17.25" x14ac:dyDescent="0.3">
      <c r="A5" s="83" t="s">
        <v>16</v>
      </c>
      <c r="B5" s="84">
        <f>41/45</f>
        <v>0.91111111111111109</v>
      </c>
      <c r="C5" s="85">
        <v>24662</v>
      </c>
      <c r="D5" s="86">
        <v>4628</v>
      </c>
      <c r="E5" s="87">
        <v>30</v>
      </c>
      <c r="F5" s="86">
        <v>13582</v>
      </c>
      <c r="G5" s="85">
        <v>4199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654D-6A82-43DA-B7D4-C61C8595E5FE}">
  <dimension ref="A1:D10"/>
  <sheetViews>
    <sheetView workbookViewId="0">
      <selection activeCell="G7" sqref="G7"/>
    </sheetView>
  </sheetViews>
  <sheetFormatPr defaultRowHeight="15" x14ac:dyDescent="0.25"/>
  <cols>
    <col min="1" max="1" width="14.85546875" customWidth="1"/>
    <col min="2" max="2" width="21.28515625" bestFit="1" customWidth="1"/>
    <col min="4" max="4" width="16.5703125" bestFit="1" customWidth="1"/>
  </cols>
  <sheetData>
    <row r="1" spans="1:4" ht="37.5" x14ac:dyDescent="0.5">
      <c r="A1" s="88" t="s">
        <v>0</v>
      </c>
      <c r="B1" s="88"/>
      <c r="C1" s="88"/>
      <c r="D1" s="88"/>
    </row>
    <row r="3" spans="1:4" ht="18.75" x14ac:dyDescent="0.3">
      <c r="A3" s="19" t="s">
        <v>4</v>
      </c>
      <c r="B3" s="19" t="s">
        <v>5</v>
      </c>
      <c r="C3" s="19" t="s">
        <v>6</v>
      </c>
      <c r="D3" s="19" t="s">
        <v>7</v>
      </c>
    </row>
    <row r="4" spans="1:4" ht="18.75" x14ac:dyDescent="0.3">
      <c r="A4" s="5">
        <v>10</v>
      </c>
      <c r="B4" s="5" t="s">
        <v>1</v>
      </c>
      <c r="C4" s="5">
        <v>1</v>
      </c>
      <c r="D4" s="6">
        <f>(A4/A$8)</f>
        <v>0.45454545454545453</v>
      </c>
    </row>
    <row r="5" spans="1:4" ht="18.75" x14ac:dyDescent="0.3">
      <c r="A5" s="5">
        <v>7</v>
      </c>
      <c r="B5" s="5" t="s">
        <v>2</v>
      </c>
      <c r="C5" s="5">
        <v>2</v>
      </c>
      <c r="D5" s="6">
        <f>(A5/A$8)</f>
        <v>0.31818181818181818</v>
      </c>
    </row>
    <row r="6" spans="1:4" ht="18.75" x14ac:dyDescent="0.3">
      <c r="A6" s="5">
        <v>5</v>
      </c>
      <c r="B6" s="5" t="s">
        <v>3</v>
      </c>
      <c r="C6" s="5">
        <v>3</v>
      </c>
      <c r="D6" s="6">
        <f>(A6/A$8)</f>
        <v>0.22727272727272727</v>
      </c>
    </row>
    <row r="7" spans="1:4" ht="18.75" x14ac:dyDescent="0.3">
      <c r="A7" s="1"/>
      <c r="B7" s="1"/>
      <c r="C7" s="1"/>
      <c r="D7" s="2"/>
    </row>
    <row r="8" spans="1:4" ht="18.75" x14ac:dyDescent="0.3">
      <c r="A8" s="3">
        <v>22</v>
      </c>
      <c r="B8" s="3" t="s">
        <v>8</v>
      </c>
      <c r="C8" s="3"/>
      <c r="D8" s="3"/>
    </row>
    <row r="9" spans="1:4" ht="18.75" x14ac:dyDescent="0.3">
      <c r="A9" s="1"/>
      <c r="B9" s="1"/>
      <c r="C9" s="1"/>
      <c r="D9" s="1"/>
    </row>
    <row r="10" spans="1:4" ht="18.75" x14ac:dyDescent="0.3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1D4B-2B3D-489D-A70A-B46219F7691E}">
  <dimension ref="A1:D8"/>
  <sheetViews>
    <sheetView workbookViewId="0">
      <selection activeCell="A6" sqref="A6"/>
    </sheetView>
  </sheetViews>
  <sheetFormatPr defaultRowHeight="15" x14ac:dyDescent="0.25"/>
  <cols>
    <col min="1" max="1" width="9.5703125" bestFit="1" customWidth="1"/>
    <col min="2" max="2" width="21.28515625" bestFit="1" customWidth="1"/>
    <col min="4" max="4" width="16.5703125" bestFit="1" customWidth="1"/>
  </cols>
  <sheetData>
    <row r="1" spans="1:4" ht="37.5" x14ac:dyDescent="0.5">
      <c r="A1" s="88" t="s">
        <v>9</v>
      </c>
      <c r="B1" s="88"/>
      <c r="C1" s="88"/>
      <c r="D1" s="88"/>
    </row>
    <row r="3" spans="1:4" ht="18.75" x14ac:dyDescent="0.3">
      <c r="A3" s="4" t="s">
        <v>4</v>
      </c>
      <c r="B3" s="4" t="s">
        <v>5</v>
      </c>
      <c r="C3" s="4" t="s">
        <v>6</v>
      </c>
      <c r="D3" s="4" t="s">
        <v>7</v>
      </c>
    </row>
    <row r="4" spans="1:4" ht="18.75" x14ac:dyDescent="0.3">
      <c r="A4" s="5">
        <v>5</v>
      </c>
      <c r="B4" s="5" t="s">
        <v>10</v>
      </c>
      <c r="C4" s="5">
        <v>1</v>
      </c>
      <c r="D4" s="6">
        <f>(A4/A$8)</f>
        <v>0.625</v>
      </c>
    </row>
    <row r="5" spans="1:4" ht="18.75" x14ac:dyDescent="0.3">
      <c r="A5" s="5">
        <v>2</v>
      </c>
      <c r="B5" s="5" t="s">
        <v>11</v>
      </c>
      <c r="C5" s="5">
        <v>2</v>
      </c>
      <c r="D5" s="6">
        <f>(A5/A$8)</f>
        <v>0.25</v>
      </c>
    </row>
    <row r="6" spans="1:4" ht="18.75" x14ac:dyDescent="0.3">
      <c r="A6" s="5">
        <v>1</v>
      </c>
      <c r="B6" s="5" t="s">
        <v>12</v>
      </c>
      <c r="C6" s="5">
        <v>3</v>
      </c>
      <c r="D6" s="6">
        <f>(A6/A$8)</f>
        <v>0.125</v>
      </c>
    </row>
    <row r="7" spans="1:4" ht="18.75" x14ac:dyDescent="0.3">
      <c r="A7" s="1"/>
      <c r="B7" s="1"/>
      <c r="C7" s="1"/>
      <c r="D7" s="2"/>
    </row>
    <row r="8" spans="1:4" ht="18.75" x14ac:dyDescent="0.3">
      <c r="A8" s="3">
        <f>SUM(A4:A6)</f>
        <v>8</v>
      </c>
      <c r="B8" s="3" t="s">
        <v>8</v>
      </c>
      <c r="C8" s="3"/>
      <c r="D8" s="3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A1E8-68AB-49CA-8D0D-DC0D29E5F2BC}">
  <dimension ref="A1:O18"/>
  <sheetViews>
    <sheetView workbookViewId="0">
      <selection activeCell="A4" sqref="A4:A7"/>
    </sheetView>
  </sheetViews>
  <sheetFormatPr defaultRowHeight="15" x14ac:dyDescent="0.25"/>
  <cols>
    <col min="1" max="1" width="24.85546875" customWidth="1"/>
    <col min="6" max="6" width="9.85546875" bestFit="1" customWidth="1"/>
    <col min="9" max="9" width="23.42578125" bestFit="1" customWidth="1"/>
  </cols>
  <sheetData>
    <row r="1" spans="1:15" ht="21" thickBot="1" x14ac:dyDescent="0.35">
      <c r="A1" s="8"/>
      <c r="B1" s="92" t="s">
        <v>5</v>
      </c>
      <c r="C1" s="93"/>
      <c r="D1" s="94"/>
      <c r="E1" s="89" t="s">
        <v>17</v>
      </c>
      <c r="F1" s="90"/>
      <c r="G1" s="91"/>
    </row>
    <row r="2" spans="1:15" ht="17.25" x14ac:dyDescent="0.3">
      <c r="A2" s="9" t="s">
        <v>18</v>
      </c>
      <c r="B2" s="25">
        <f>Company!A4</f>
        <v>10</v>
      </c>
      <c r="C2" s="26">
        <f>Company!A5</f>
        <v>7</v>
      </c>
      <c r="D2" s="27">
        <f>Company!A6</f>
        <v>5</v>
      </c>
      <c r="E2" s="12"/>
      <c r="F2" s="13"/>
      <c r="G2" s="14"/>
    </row>
    <row r="3" spans="1:15" ht="103.5" x14ac:dyDescent="0.3">
      <c r="A3" s="10" t="s">
        <v>13</v>
      </c>
      <c r="B3" s="15" t="str">
        <f>Company!B4</f>
        <v>Safety Features</v>
      </c>
      <c r="C3" s="16" t="str">
        <f>Company!B5</f>
        <v>Price Point</v>
      </c>
      <c r="D3" s="17" t="str">
        <f>Company!B6</f>
        <v>Maintenance Cost</v>
      </c>
      <c r="E3" s="15" t="s">
        <v>19</v>
      </c>
      <c r="F3" s="18" t="s">
        <v>20</v>
      </c>
      <c r="G3" s="17" t="s">
        <v>21</v>
      </c>
      <c r="J3" s="7"/>
      <c r="K3" s="7"/>
      <c r="L3" s="7"/>
    </row>
    <row r="4" spans="1:15" ht="17.25" x14ac:dyDescent="0.3">
      <c r="A4" s="10" t="s">
        <v>14</v>
      </c>
      <c r="B4" s="48">
        <f>'Safety Features'!Q13/'Safety Features'!Q17</f>
        <v>0.18439716312056736</v>
      </c>
      <c r="C4" s="29">
        <f>-(Price!B2/Price!B6)</f>
        <v>-0.21718233397281522</v>
      </c>
      <c r="D4" s="45">
        <f>-(Maintenance!G2/Maintenance!G6)</f>
        <v>-0.25354035147585735</v>
      </c>
      <c r="E4" s="69">
        <f>SUM(B4:D4)</f>
        <v>-0.28632552232810521</v>
      </c>
      <c r="F4" s="75">
        <f>B4*B$2+C4*C$2+D4*D$2</f>
        <v>-0.94400646398331967</v>
      </c>
      <c r="G4" s="45">
        <v>3</v>
      </c>
      <c r="I4" s="76"/>
      <c r="J4" s="23"/>
      <c r="K4" s="23"/>
      <c r="L4" s="23"/>
      <c r="M4" s="23"/>
      <c r="N4" s="23"/>
      <c r="O4" s="23"/>
    </row>
    <row r="5" spans="1:15" ht="17.25" x14ac:dyDescent="0.3">
      <c r="A5" s="10" t="s">
        <v>15</v>
      </c>
      <c r="B5" s="48">
        <f>'Safety Features'!Q14/'Safety Features'!Q17</f>
        <v>0.20567375886524822</v>
      </c>
      <c r="C5" s="29">
        <f>-(Price!B3/Price!B6)</f>
        <v>-0.2982672762153557</v>
      </c>
      <c r="D5" s="45">
        <f>-(Maintenance!G3/Maintenance!G6)</f>
        <v>-0.25029858385940967</v>
      </c>
      <c r="E5" s="69">
        <f>SUM(B5:D5)</f>
        <v>-0.34289210120951719</v>
      </c>
      <c r="F5" s="75">
        <f>B5*B$2+C5*C$2+D5*D$2</f>
        <v>-1.2826262641520561</v>
      </c>
      <c r="G5" s="45">
        <v>4</v>
      </c>
      <c r="I5" s="76"/>
      <c r="J5" s="23"/>
      <c r="K5" s="23"/>
      <c r="L5" s="23"/>
      <c r="M5" s="23"/>
      <c r="N5" s="23"/>
      <c r="O5" s="23"/>
    </row>
    <row r="6" spans="1:15" ht="17.25" x14ac:dyDescent="0.3">
      <c r="A6" s="10" t="s">
        <v>30</v>
      </c>
      <c r="B6" s="48">
        <f>'Safety Features'!Q15/'Safety Features'!Q17</f>
        <v>0.31914893617021278</v>
      </c>
      <c r="C6" s="29">
        <f>-(Price!B4/Price!B6)</f>
        <v>-0.23288705661455569</v>
      </c>
      <c r="D6" s="45">
        <f>-(Maintenance!G4/Maintenance!G6)</f>
        <v>-0.23295228345561053</v>
      </c>
      <c r="E6" s="69">
        <f>SUM(B6:D6)</f>
        <v>-0.14669040389995344</v>
      </c>
      <c r="F6" s="75">
        <f>B6*B$2+C6*C$2+D6*D$2</f>
        <v>0.39651854812218512</v>
      </c>
      <c r="G6" s="45">
        <v>1</v>
      </c>
      <c r="I6" s="76"/>
      <c r="J6" s="23"/>
      <c r="K6" s="23"/>
      <c r="L6" s="23"/>
      <c r="M6" s="23"/>
      <c r="N6" s="23"/>
      <c r="O6" s="23"/>
    </row>
    <row r="7" spans="1:15" ht="18" thickBot="1" x14ac:dyDescent="0.35">
      <c r="A7" s="11" t="s">
        <v>16</v>
      </c>
      <c r="B7" s="49">
        <f>'Safety Features'!Q16/'Safety Features'!Q17</f>
        <v>0.29078014184397161</v>
      </c>
      <c r="C7" s="53">
        <f>-(Price!B5/Price!B6)</f>
        <v>-0.25166333319727335</v>
      </c>
      <c r="D7" s="46">
        <f>-(Maintenance!G5/Maintenance!G6)</f>
        <v>-0.26320878120912244</v>
      </c>
      <c r="E7" s="73">
        <f>SUM(B7:D7)</f>
        <v>-0.22409197256242419</v>
      </c>
      <c r="F7" s="77">
        <f>B7*B$2+C7*C$2+D7*D$2</f>
        <v>-0.16988581998680985</v>
      </c>
      <c r="G7" s="46">
        <v>2</v>
      </c>
      <c r="I7" s="76"/>
      <c r="J7" s="23"/>
      <c r="K7" s="23"/>
      <c r="L7" s="23"/>
      <c r="M7" s="23"/>
      <c r="N7" s="23"/>
      <c r="O7" s="23"/>
    </row>
    <row r="8" spans="1:15" ht="17.25" x14ac:dyDescent="0.3">
      <c r="I8" s="22"/>
      <c r="K8" s="21"/>
      <c r="L8" s="21"/>
    </row>
    <row r="10" spans="1:15" x14ac:dyDescent="0.25">
      <c r="A10" s="59" t="s">
        <v>23</v>
      </c>
    </row>
    <row r="11" spans="1:15" x14ac:dyDescent="0.25">
      <c r="A11" s="59" t="s">
        <v>24</v>
      </c>
    </row>
    <row r="12" spans="1:15" x14ac:dyDescent="0.25">
      <c r="A12" s="59" t="s">
        <v>25</v>
      </c>
    </row>
    <row r="13" spans="1:15" x14ac:dyDescent="0.25">
      <c r="A13" s="59" t="s">
        <v>26</v>
      </c>
    </row>
    <row r="15" spans="1:15" x14ac:dyDescent="0.25">
      <c r="A15" t="s">
        <v>53</v>
      </c>
    </row>
    <row r="16" spans="1:15" x14ac:dyDescent="0.25">
      <c r="A16" t="s">
        <v>52</v>
      </c>
    </row>
    <row r="17" spans="1:1" x14ac:dyDescent="0.25">
      <c r="A17" s="31" t="s">
        <v>51</v>
      </c>
    </row>
    <row r="18" spans="1:1" x14ac:dyDescent="0.25">
      <c r="A18" t="s">
        <v>50</v>
      </c>
    </row>
  </sheetData>
  <mergeCells count="2">
    <mergeCell ref="E1:G1"/>
    <mergeCell ref="B1:D1"/>
  </mergeCells>
  <hyperlinks>
    <hyperlink ref="A10" r:id="rId1" xr:uid="{465704B0-095C-4829-AC6B-6D88DFB2F4A2}"/>
    <hyperlink ref="A11" r:id="rId2" xr:uid="{11A6A975-1331-4265-A53B-5BED85108414}"/>
    <hyperlink ref="A12" r:id="rId3" xr:uid="{843618C1-33AE-4655-8496-E6E5E0012B21}"/>
    <hyperlink ref="A13" r:id="rId4" xr:uid="{10A0D67B-5D79-4750-BC74-B25737520321}"/>
  </hyperlinks>
  <pageMargins left="0.7" right="0.7" top="0.75" bottom="0.75" header="0.3" footer="0.3"/>
  <pageSetup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2A61-3F6F-42A8-B9AC-067F27699476}">
  <dimension ref="A1:N15"/>
  <sheetViews>
    <sheetView topLeftCell="A2" workbookViewId="0">
      <selection activeCell="F4" sqref="F4:F8"/>
    </sheetView>
  </sheetViews>
  <sheetFormatPr defaultRowHeight="15" x14ac:dyDescent="0.25"/>
  <cols>
    <col min="1" max="1" width="24.7109375" customWidth="1"/>
    <col min="9" max="9" width="23.42578125" bestFit="1" customWidth="1"/>
  </cols>
  <sheetData>
    <row r="1" spans="1:14" ht="21" thickBot="1" x14ac:dyDescent="0.35">
      <c r="A1" s="8"/>
      <c r="B1" s="92" t="s">
        <v>5</v>
      </c>
      <c r="C1" s="93"/>
      <c r="D1" s="94"/>
      <c r="E1" s="89" t="s">
        <v>17</v>
      </c>
      <c r="F1" s="90"/>
      <c r="G1" s="91"/>
    </row>
    <row r="2" spans="1:14" ht="17.25" x14ac:dyDescent="0.3">
      <c r="A2" s="9" t="s">
        <v>18</v>
      </c>
      <c r="B2" s="25">
        <f>Personal!A4</f>
        <v>5</v>
      </c>
      <c r="C2" s="26">
        <f>Personal!A5</f>
        <v>2</v>
      </c>
      <c r="D2" s="27">
        <f>Personal!A6</f>
        <v>1</v>
      </c>
      <c r="E2" s="12"/>
      <c r="F2" s="13"/>
      <c r="G2" s="14"/>
    </row>
    <row r="3" spans="1:14" ht="102" x14ac:dyDescent="0.3">
      <c r="A3" s="10" t="s">
        <v>13</v>
      </c>
      <c r="B3" s="15" t="str">
        <f>Personal!B4</f>
        <v>Fuel Economy</v>
      </c>
      <c r="C3" s="16" t="str">
        <f>Personal!B5</f>
        <v>Resale Value</v>
      </c>
      <c r="D3" s="17" t="str">
        <f>Personal!B6</f>
        <v>Insurance</v>
      </c>
      <c r="E3" s="15" t="s">
        <v>19</v>
      </c>
      <c r="F3" s="20" t="s">
        <v>20</v>
      </c>
      <c r="G3" s="17" t="s">
        <v>21</v>
      </c>
      <c r="I3" s="47"/>
      <c r="J3" s="7"/>
      <c r="K3" s="80"/>
      <c r="L3" s="80"/>
      <c r="M3" s="80"/>
      <c r="N3" s="81"/>
    </row>
    <row r="4" spans="1:14" ht="17.25" x14ac:dyDescent="0.3">
      <c r="A4" s="10" t="s">
        <v>14</v>
      </c>
      <c r="B4" s="48">
        <f>(Fuel!D2/Fuel!D6)</f>
        <v>0.23076923076923078</v>
      </c>
      <c r="C4" s="67">
        <f>Resale!H2/Resale!H6</f>
        <v>0.2090534497236706</v>
      </c>
      <c r="D4" s="68">
        <f>-(Insurance!B2/Insurance!B6)</f>
        <v>-0.24948714854591528</v>
      </c>
      <c r="E4" s="69">
        <f>SUM(B4:D4)</f>
        <v>0.19033553194698613</v>
      </c>
      <c r="F4" s="70">
        <f>B4*B$2+C4*C$2+D4*D$2</f>
        <v>1.3224659047475797</v>
      </c>
      <c r="G4" s="45">
        <v>3</v>
      </c>
      <c r="I4" s="24"/>
      <c r="K4" s="81"/>
      <c r="L4" s="81"/>
      <c r="M4" s="81"/>
      <c r="N4" s="81"/>
    </row>
    <row r="5" spans="1:14" ht="17.25" x14ac:dyDescent="0.3">
      <c r="A5" s="10" t="s">
        <v>15</v>
      </c>
      <c r="B5" s="48">
        <f>(Fuel!D3/Fuel!D6)</f>
        <v>0.27884615384615385</v>
      </c>
      <c r="C5" s="67">
        <f>Resale!H3/Resale!H6</f>
        <v>0.31554279688323861</v>
      </c>
      <c r="D5" s="68">
        <f>-(Insurance!B3/Insurance!B6)</f>
        <v>-0.23959213225533968</v>
      </c>
      <c r="E5" s="69">
        <f>SUM(B5:D5)</f>
        <v>0.35479681847405276</v>
      </c>
      <c r="F5" s="70">
        <f>B5*B$2+C5*C$2+D5*D$2</f>
        <v>1.785724230741907</v>
      </c>
      <c r="G5" s="45">
        <v>1</v>
      </c>
      <c r="I5" s="24"/>
      <c r="K5" s="81"/>
      <c r="L5" s="81"/>
      <c r="M5" s="81"/>
      <c r="N5" s="81"/>
    </row>
    <row r="6" spans="1:14" ht="17.25" x14ac:dyDescent="0.3">
      <c r="A6" s="10" t="s">
        <v>30</v>
      </c>
      <c r="B6" s="48">
        <f>(Fuel!D4/Fuel!D6)</f>
        <v>0.20192307692307693</v>
      </c>
      <c r="C6" s="67">
        <f>Resale!H4/Resale!H6</f>
        <v>0.21016657878805631</v>
      </c>
      <c r="D6" s="68">
        <f>-(Insurance!B4/Insurance!B6)</f>
        <v>-0.25757210088089777</v>
      </c>
      <c r="E6" s="69">
        <f>SUM(B6:D6)</f>
        <v>0.15451755483023544</v>
      </c>
      <c r="F6" s="70">
        <f>B6*B$2+C6*C$2+D6*D$2</f>
        <v>1.1723764413105995</v>
      </c>
      <c r="G6" s="45">
        <v>4</v>
      </c>
      <c r="I6" s="24"/>
      <c r="K6" s="81"/>
      <c r="L6" s="81"/>
      <c r="M6" s="81"/>
      <c r="N6" s="81"/>
    </row>
    <row r="7" spans="1:14" ht="18" thickBot="1" x14ac:dyDescent="0.35">
      <c r="A7" s="11" t="s">
        <v>16</v>
      </c>
      <c r="B7" s="49">
        <f>(Fuel!D5/Fuel!D6)</f>
        <v>0.28846153846153844</v>
      </c>
      <c r="C7" s="71">
        <f>Resale!H5/Resale!H6</f>
        <v>0.26523717460503449</v>
      </c>
      <c r="D7" s="72">
        <f>-(Insurance!B5/Insurance!B6)</f>
        <v>-0.25334861831784722</v>
      </c>
      <c r="E7" s="73">
        <f>SUM(B7:D7)</f>
        <v>0.3003500947487257</v>
      </c>
      <c r="F7" s="70">
        <f>B7*B$2+C7*C$2+D7*D$2</f>
        <v>1.7194334231999138</v>
      </c>
      <c r="G7" s="46">
        <v>2</v>
      </c>
      <c r="I7" s="24"/>
      <c r="K7" s="81"/>
      <c r="L7" s="81"/>
      <c r="M7" s="81"/>
      <c r="N7" s="81"/>
    </row>
    <row r="8" spans="1:14" x14ac:dyDescent="0.25">
      <c r="B8" s="74"/>
      <c r="C8" s="74"/>
      <c r="D8" s="74"/>
      <c r="E8" s="74"/>
      <c r="F8" s="74"/>
      <c r="G8" s="74"/>
      <c r="K8" s="81"/>
      <c r="L8" s="81"/>
      <c r="M8" s="81"/>
      <c r="N8" s="81"/>
    </row>
    <row r="9" spans="1:14" x14ac:dyDescent="0.25">
      <c r="K9" s="81"/>
      <c r="L9" s="81"/>
      <c r="M9" s="81"/>
      <c r="N9" s="81"/>
    </row>
    <row r="10" spans="1:14" x14ac:dyDescent="0.25">
      <c r="A10" t="s">
        <v>23</v>
      </c>
      <c r="K10" s="81"/>
      <c r="L10" s="81"/>
      <c r="M10" s="81"/>
      <c r="N10" s="81"/>
    </row>
    <row r="11" spans="1:14" x14ac:dyDescent="0.25">
      <c r="A11" t="s">
        <v>24</v>
      </c>
    </row>
    <row r="12" spans="1:14" x14ac:dyDescent="0.25">
      <c r="A12" t="s">
        <v>25</v>
      </c>
    </row>
    <row r="13" spans="1:14" x14ac:dyDescent="0.25">
      <c r="A13" t="s">
        <v>26</v>
      </c>
    </row>
    <row r="15" spans="1:14" x14ac:dyDescent="0.25">
      <c r="A15" s="59" t="s">
        <v>76</v>
      </c>
    </row>
  </sheetData>
  <sortState xmlns:xlrd2="http://schemas.microsoft.com/office/spreadsheetml/2017/richdata2" ref="J5:K9">
    <sortCondition ref="K5:K9"/>
  </sortState>
  <mergeCells count="2">
    <mergeCell ref="B1:D1"/>
    <mergeCell ref="E1:G1"/>
  </mergeCells>
  <hyperlinks>
    <hyperlink ref="A15" r:id="rId1" xr:uid="{DCBEAE56-3116-4ECC-A22B-5ACB123C875C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FCF5-CA64-480E-95E1-1B2D20EBDAF0}">
  <dimension ref="A1:R28"/>
  <sheetViews>
    <sheetView topLeftCell="I6" workbookViewId="0">
      <selection activeCell="S17" sqref="S17"/>
    </sheetView>
  </sheetViews>
  <sheetFormatPr defaultRowHeight="15" x14ac:dyDescent="0.25"/>
  <cols>
    <col min="1" max="1" width="12.5703125" style="28" customWidth="1"/>
    <col min="2" max="14" width="13.7109375" customWidth="1"/>
    <col min="15" max="16" width="13.7109375" style="28" customWidth="1"/>
    <col min="17" max="44" width="13.7109375" customWidth="1"/>
  </cols>
  <sheetData>
    <row r="1" spans="1:18" s="34" customFormat="1" ht="79.5" x14ac:dyDescent="0.25">
      <c r="A1" s="35" t="s">
        <v>1</v>
      </c>
      <c r="B1" s="36" t="s">
        <v>28</v>
      </c>
      <c r="C1" s="36" t="s">
        <v>31</v>
      </c>
      <c r="D1" s="36" t="s">
        <v>32</v>
      </c>
      <c r="E1" s="36" t="s">
        <v>33</v>
      </c>
      <c r="F1" s="36" t="s">
        <v>34</v>
      </c>
      <c r="G1" s="36" t="s">
        <v>35</v>
      </c>
      <c r="H1" s="36" t="s">
        <v>36</v>
      </c>
      <c r="I1" s="36" t="s">
        <v>37</v>
      </c>
      <c r="J1" s="36" t="s">
        <v>38</v>
      </c>
      <c r="K1" s="36" t="s">
        <v>39</v>
      </c>
      <c r="L1" s="36" t="s">
        <v>40</v>
      </c>
      <c r="M1" s="36" t="s">
        <v>41</v>
      </c>
      <c r="N1" s="36" t="s">
        <v>42</v>
      </c>
      <c r="O1" s="36" t="s">
        <v>43</v>
      </c>
      <c r="P1" s="36" t="s">
        <v>44</v>
      </c>
    </row>
    <row r="2" spans="1:18" ht="30" x14ac:dyDescent="0.25">
      <c r="A2" s="33" t="s">
        <v>29</v>
      </c>
      <c r="B2" s="30" t="s">
        <v>45</v>
      </c>
      <c r="C2" s="30" t="s">
        <v>49</v>
      </c>
      <c r="D2" s="30" t="s">
        <v>49</v>
      </c>
      <c r="E2" s="30" t="s">
        <v>49</v>
      </c>
      <c r="F2" s="30" t="s">
        <v>45</v>
      </c>
      <c r="G2" s="30" t="s">
        <v>45</v>
      </c>
      <c r="H2" s="30" t="s">
        <v>45</v>
      </c>
      <c r="I2" s="30" t="s">
        <v>45</v>
      </c>
      <c r="J2" s="30" t="s">
        <v>46</v>
      </c>
      <c r="K2" s="30" t="s">
        <v>46</v>
      </c>
      <c r="L2" s="30" t="s">
        <v>46</v>
      </c>
      <c r="M2" s="30" t="s">
        <v>46</v>
      </c>
      <c r="N2" s="30" t="s">
        <v>46</v>
      </c>
      <c r="O2" s="32" t="s">
        <v>47</v>
      </c>
      <c r="P2" s="32" t="s">
        <v>48</v>
      </c>
    </row>
    <row r="3" spans="1:18" ht="30" x14ac:dyDescent="0.25">
      <c r="A3" s="33" t="s">
        <v>15</v>
      </c>
      <c r="B3" s="30" t="s">
        <v>45</v>
      </c>
      <c r="C3" s="30" t="s">
        <v>45</v>
      </c>
      <c r="D3" s="30" t="s">
        <v>45</v>
      </c>
      <c r="E3" s="30" t="s">
        <v>45</v>
      </c>
      <c r="F3" s="30" t="s">
        <v>45</v>
      </c>
      <c r="G3" s="30" t="s">
        <v>45</v>
      </c>
      <c r="H3" s="30" t="s">
        <v>45</v>
      </c>
      <c r="I3" s="30" t="s">
        <v>45</v>
      </c>
      <c r="J3" s="30" t="s">
        <v>46</v>
      </c>
      <c r="K3" s="30" t="s">
        <v>46</v>
      </c>
      <c r="L3" s="30" t="s">
        <v>46</v>
      </c>
      <c r="M3" s="30" t="s">
        <v>46</v>
      </c>
      <c r="N3" s="30" t="s">
        <v>46</v>
      </c>
      <c r="O3" s="32" t="s">
        <v>47</v>
      </c>
      <c r="P3" s="32" t="s">
        <v>46</v>
      </c>
    </row>
    <row r="4" spans="1:18" ht="30" customHeight="1" x14ac:dyDescent="0.25">
      <c r="A4" s="33" t="s">
        <v>30</v>
      </c>
      <c r="B4" s="30" t="s">
        <v>46</v>
      </c>
      <c r="C4" s="30" t="s">
        <v>46</v>
      </c>
      <c r="D4" s="30" t="s">
        <v>46</v>
      </c>
      <c r="E4" s="30" t="s">
        <v>46</v>
      </c>
      <c r="F4" s="30" t="s">
        <v>46</v>
      </c>
      <c r="G4" s="30" t="s">
        <v>46</v>
      </c>
      <c r="H4" s="30" t="s">
        <v>46</v>
      </c>
      <c r="I4" s="30" t="s">
        <v>46</v>
      </c>
      <c r="J4" s="30" t="s">
        <v>46</v>
      </c>
      <c r="K4" s="30" t="s">
        <v>46</v>
      </c>
      <c r="L4" s="30" t="s">
        <v>46</v>
      </c>
      <c r="M4" s="30" t="s">
        <v>46</v>
      </c>
      <c r="N4" s="30" t="s">
        <v>46</v>
      </c>
      <c r="O4" s="32" t="s">
        <v>47</v>
      </c>
      <c r="P4" s="32" t="s">
        <v>46</v>
      </c>
    </row>
    <row r="5" spans="1:18" ht="30" x14ac:dyDescent="0.25">
      <c r="A5" s="33" t="s">
        <v>16</v>
      </c>
      <c r="B5" s="30" t="s">
        <v>46</v>
      </c>
      <c r="C5" s="30" t="s">
        <v>46</v>
      </c>
      <c r="D5" s="30" t="s">
        <v>46</v>
      </c>
      <c r="E5" s="30" t="s">
        <v>46</v>
      </c>
      <c r="F5" s="30" t="s">
        <v>46</v>
      </c>
      <c r="G5" s="30" t="s">
        <v>46</v>
      </c>
      <c r="H5" s="30" t="s">
        <v>45</v>
      </c>
      <c r="I5" s="30" t="s">
        <v>45</v>
      </c>
      <c r="J5" s="30" t="s">
        <v>46</v>
      </c>
      <c r="K5" s="30" t="s">
        <v>46</v>
      </c>
      <c r="L5" s="30" t="s">
        <v>46</v>
      </c>
      <c r="M5" s="30" t="s">
        <v>46</v>
      </c>
      <c r="N5" s="30" t="s">
        <v>46</v>
      </c>
      <c r="O5" s="32" t="s">
        <v>47</v>
      </c>
      <c r="P5" s="32" t="s">
        <v>48</v>
      </c>
    </row>
    <row r="7" spans="1:18" x14ac:dyDescent="0.25">
      <c r="A7" t="s">
        <v>53</v>
      </c>
    </row>
    <row r="8" spans="1:18" x14ac:dyDescent="0.25">
      <c r="A8" s="59" t="s">
        <v>52</v>
      </c>
    </row>
    <row r="9" spans="1:18" x14ac:dyDescent="0.25">
      <c r="A9" s="66" t="s">
        <v>51</v>
      </c>
      <c r="D9" s="28"/>
    </row>
    <row r="10" spans="1:18" x14ac:dyDescent="0.25">
      <c r="A10" s="59" t="s">
        <v>50</v>
      </c>
    </row>
    <row r="12" spans="1:18" ht="67.5" x14ac:dyDescent="0.25">
      <c r="A12" s="35" t="s">
        <v>1</v>
      </c>
      <c r="B12" s="36" t="s">
        <v>28</v>
      </c>
      <c r="C12" s="36" t="s">
        <v>31</v>
      </c>
      <c r="D12" s="36" t="s">
        <v>32</v>
      </c>
      <c r="E12" s="36" t="s">
        <v>33</v>
      </c>
      <c r="F12" s="36" t="s">
        <v>34</v>
      </c>
      <c r="G12" s="36" t="s">
        <v>35</v>
      </c>
      <c r="H12" s="36" t="s">
        <v>36</v>
      </c>
      <c r="I12" s="36" t="s">
        <v>37</v>
      </c>
      <c r="J12" s="36" t="s">
        <v>38</v>
      </c>
      <c r="K12" s="36" t="s">
        <v>39</v>
      </c>
      <c r="L12" s="36" t="s">
        <v>40</v>
      </c>
      <c r="M12" s="36" t="s">
        <v>41</v>
      </c>
      <c r="N12" s="36" t="s">
        <v>42</v>
      </c>
      <c r="O12" s="36" t="s">
        <v>43</v>
      </c>
      <c r="P12" s="36" t="s">
        <v>44</v>
      </c>
      <c r="Q12" s="36" t="s">
        <v>54</v>
      </c>
      <c r="R12" s="36" t="s">
        <v>55</v>
      </c>
    </row>
    <row r="13" spans="1:18" ht="30" x14ac:dyDescent="0.25">
      <c r="A13" s="33" t="s">
        <v>29</v>
      </c>
      <c r="B13" s="30">
        <v>1</v>
      </c>
      <c r="C13" s="30">
        <v>0</v>
      </c>
      <c r="D13" s="30">
        <v>0</v>
      </c>
      <c r="E13" s="30">
        <v>0</v>
      </c>
      <c r="F13" s="30">
        <v>1</v>
      </c>
      <c r="G13" s="30">
        <v>1</v>
      </c>
      <c r="H13" s="30">
        <v>1</v>
      </c>
      <c r="I13" s="30">
        <v>1</v>
      </c>
      <c r="J13" s="30">
        <v>3</v>
      </c>
      <c r="K13" s="30">
        <v>3</v>
      </c>
      <c r="L13" s="30">
        <v>3</v>
      </c>
      <c r="M13" s="30">
        <v>3</v>
      </c>
      <c r="N13" s="30">
        <v>3</v>
      </c>
      <c r="O13" s="32">
        <v>3</v>
      </c>
      <c r="P13" s="32">
        <v>3</v>
      </c>
      <c r="Q13" s="30">
        <f>SUM(B13:P13)</f>
        <v>26</v>
      </c>
      <c r="R13" s="44">
        <f>Q13/45</f>
        <v>0.57777777777777772</v>
      </c>
    </row>
    <row r="14" spans="1:18" ht="30" x14ac:dyDescent="0.25">
      <c r="A14" s="33" t="s">
        <v>15</v>
      </c>
      <c r="B14" s="30">
        <v>1</v>
      </c>
      <c r="C14" s="30">
        <v>1</v>
      </c>
      <c r="D14" s="30">
        <v>1</v>
      </c>
      <c r="E14" s="30">
        <v>1</v>
      </c>
      <c r="F14" s="30">
        <v>1</v>
      </c>
      <c r="G14" s="30">
        <v>1</v>
      </c>
      <c r="H14" s="30">
        <v>1</v>
      </c>
      <c r="I14" s="30">
        <v>1</v>
      </c>
      <c r="J14" s="30">
        <v>3</v>
      </c>
      <c r="K14" s="30">
        <v>3</v>
      </c>
      <c r="L14" s="30">
        <v>3</v>
      </c>
      <c r="M14" s="30">
        <v>3</v>
      </c>
      <c r="N14" s="30">
        <v>3</v>
      </c>
      <c r="O14" s="32">
        <v>3</v>
      </c>
      <c r="P14" s="32">
        <v>3</v>
      </c>
      <c r="Q14" s="30">
        <f>SUM(B14:P14)</f>
        <v>29</v>
      </c>
      <c r="R14" s="44">
        <f>Q14/45</f>
        <v>0.64444444444444449</v>
      </c>
    </row>
    <row r="15" spans="1:18" ht="45" x14ac:dyDescent="0.25">
      <c r="A15" s="33" t="s">
        <v>30</v>
      </c>
      <c r="B15" s="30">
        <v>3</v>
      </c>
      <c r="C15" s="30">
        <v>3</v>
      </c>
      <c r="D15" s="30">
        <v>3</v>
      </c>
      <c r="E15" s="30">
        <v>3</v>
      </c>
      <c r="F15" s="30">
        <v>3</v>
      </c>
      <c r="G15" s="30">
        <v>3</v>
      </c>
      <c r="H15" s="30">
        <v>3</v>
      </c>
      <c r="I15" s="30">
        <v>3</v>
      </c>
      <c r="J15" s="30">
        <v>3</v>
      </c>
      <c r="K15" s="30">
        <v>3</v>
      </c>
      <c r="L15" s="30">
        <v>3</v>
      </c>
      <c r="M15" s="30">
        <v>3</v>
      </c>
      <c r="N15" s="30">
        <v>3</v>
      </c>
      <c r="O15" s="32">
        <v>3</v>
      </c>
      <c r="P15" s="32">
        <v>3</v>
      </c>
      <c r="Q15" s="30">
        <f>SUM(B15:P15)</f>
        <v>45</v>
      </c>
      <c r="R15" s="44">
        <f>Q15/45</f>
        <v>1</v>
      </c>
    </row>
    <row r="16" spans="1:18" ht="30" x14ac:dyDescent="0.25">
      <c r="A16" s="37" t="s">
        <v>16</v>
      </c>
      <c r="B16" s="38">
        <v>3</v>
      </c>
      <c r="C16" s="38">
        <v>3</v>
      </c>
      <c r="D16" s="38">
        <v>3</v>
      </c>
      <c r="E16" s="38">
        <v>3</v>
      </c>
      <c r="F16" s="38">
        <v>3</v>
      </c>
      <c r="G16" s="38">
        <v>3</v>
      </c>
      <c r="H16" s="38">
        <v>1</v>
      </c>
      <c r="I16" s="38">
        <v>1</v>
      </c>
      <c r="J16" s="38">
        <v>3</v>
      </c>
      <c r="K16" s="38">
        <v>3</v>
      </c>
      <c r="L16" s="38">
        <v>3</v>
      </c>
      <c r="M16" s="38">
        <v>3</v>
      </c>
      <c r="N16" s="38">
        <v>3</v>
      </c>
      <c r="O16" s="39">
        <v>3</v>
      </c>
      <c r="P16" s="39">
        <v>3</v>
      </c>
      <c r="Q16" s="30">
        <f>SUM(B16:P16)</f>
        <v>41</v>
      </c>
      <c r="R16" s="44">
        <f>Q16/45</f>
        <v>0.91111111111111109</v>
      </c>
    </row>
    <row r="17" spans="1:18" x14ac:dyDescent="0.25">
      <c r="A17" s="42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2"/>
      <c r="P17" s="42"/>
      <c r="Q17" s="78">
        <f>SUM(Q13:Q16)</f>
        <v>141</v>
      </c>
      <c r="R17" s="79"/>
    </row>
    <row r="18" spans="1:18" x14ac:dyDescent="0.25">
      <c r="A18" s="40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0"/>
      <c r="P18" s="40"/>
    </row>
    <row r="19" spans="1:18" x14ac:dyDescent="0.25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0"/>
      <c r="P19" s="40"/>
    </row>
    <row r="20" spans="1:18" x14ac:dyDescent="0.25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0"/>
      <c r="P20" s="40"/>
    </row>
    <row r="21" spans="1:18" x14ac:dyDescent="0.25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0"/>
      <c r="P21" s="40"/>
    </row>
    <row r="22" spans="1:18" x14ac:dyDescent="0.2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0"/>
      <c r="P22" s="40"/>
    </row>
    <row r="23" spans="1:18" x14ac:dyDescent="0.25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0"/>
      <c r="P23" s="40"/>
    </row>
    <row r="24" spans="1:18" x14ac:dyDescent="0.25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0"/>
      <c r="P24" s="40"/>
    </row>
    <row r="25" spans="1:18" x14ac:dyDescent="0.25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0"/>
      <c r="P25" s="40"/>
    </row>
    <row r="26" spans="1:18" x14ac:dyDescent="0.25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0"/>
      <c r="P26" s="40"/>
    </row>
    <row r="27" spans="1:18" x14ac:dyDescent="0.25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0"/>
      <c r="P27" s="40"/>
    </row>
    <row r="28" spans="1:18" x14ac:dyDescent="0.25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0"/>
      <c r="P28" s="40"/>
    </row>
  </sheetData>
  <hyperlinks>
    <hyperlink ref="A8" r:id="rId1" xr:uid="{453E0973-E22A-40B4-9E2E-DC137B6B4A8E}"/>
    <hyperlink ref="A9" r:id="rId2" xr:uid="{14998AA0-F2FE-44A8-A2D9-876EBCDD0CA8}"/>
    <hyperlink ref="A10" r:id="rId3" xr:uid="{1883AD4D-A332-44DF-937F-5B3E5B16B1D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9D9D-F669-4F86-947B-67B6DFC3BD6D}">
  <dimension ref="A1:I10"/>
  <sheetViews>
    <sheetView workbookViewId="0">
      <selection activeCell="A2" sqref="A2:A5"/>
    </sheetView>
  </sheetViews>
  <sheetFormatPr defaultRowHeight="15" x14ac:dyDescent="0.25"/>
  <cols>
    <col min="1" max="1" width="23.42578125" bestFit="1" customWidth="1"/>
    <col min="2" max="4" width="8.140625" customWidth="1"/>
  </cols>
  <sheetData>
    <row r="1" spans="1:9" ht="170.25" customHeight="1" x14ac:dyDescent="0.35">
      <c r="A1" s="54" t="s">
        <v>59</v>
      </c>
      <c r="B1" s="50" t="s">
        <v>56</v>
      </c>
      <c r="C1" s="51" t="s">
        <v>58</v>
      </c>
      <c r="D1" s="52" t="s">
        <v>57</v>
      </c>
      <c r="E1" s="60"/>
      <c r="F1" s="60"/>
      <c r="G1" s="60"/>
      <c r="H1" s="60"/>
      <c r="I1" s="60"/>
    </row>
    <row r="2" spans="1:9" ht="17.25" x14ac:dyDescent="0.3">
      <c r="A2" s="10" t="s">
        <v>14</v>
      </c>
      <c r="B2" s="48">
        <v>7</v>
      </c>
      <c r="C2" s="29">
        <v>5</v>
      </c>
      <c r="D2" s="45">
        <v>3</v>
      </c>
      <c r="E2" s="62"/>
      <c r="F2" s="62"/>
      <c r="G2" s="61"/>
      <c r="H2" s="62"/>
      <c r="I2" s="62"/>
    </row>
    <row r="3" spans="1:9" ht="17.25" x14ac:dyDescent="0.3">
      <c r="A3" s="10" t="s">
        <v>15</v>
      </c>
      <c r="B3" s="48">
        <v>7</v>
      </c>
      <c r="C3" s="29">
        <v>8</v>
      </c>
      <c r="D3" s="45">
        <v>0</v>
      </c>
      <c r="E3" s="62"/>
      <c r="F3" s="62"/>
      <c r="G3" s="61"/>
      <c r="H3" s="62"/>
      <c r="I3" s="62"/>
    </row>
    <row r="4" spans="1:9" ht="17.25" x14ac:dyDescent="0.3">
      <c r="A4" s="10" t="s">
        <v>30</v>
      </c>
      <c r="B4" s="48">
        <v>15</v>
      </c>
      <c r="C4" s="29">
        <v>0</v>
      </c>
      <c r="D4" s="45">
        <v>0</v>
      </c>
      <c r="E4" s="62"/>
      <c r="F4" s="62"/>
      <c r="G4" s="61"/>
      <c r="H4" s="62"/>
      <c r="I4" s="62"/>
    </row>
    <row r="5" spans="1:9" ht="18" thickBot="1" x14ac:dyDescent="0.35">
      <c r="A5" s="11" t="s">
        <v>16</v>
      </c>
      <c r="B5" s="49">
        <v>13</v>
      </c>
      <c r="C5" s="53">
        <v>2</v>
      </c>
      <c r="D5" s="46">
        <v>0</v>
      </c>
      <c r="E5" s="62"/>
      <c r="F5" s="62"/>
      <c r="G5" s="61"/>
      <c r="H5" s="62"/>
      <c r="I5" s="62"/>
    </row>
    <row r="7" spans="1:9" x14ac:dyDescent="0.25">
      <c r="A7" t="s">
        <v>53</v>
      </c>
    </row>
    <row r="8" spans="1:9" x14ac:dyDescent="0.25">
      <c r="A8" t="s">
        <v>52</v>
      </c>
    </row>
    <row r="9" spans="1:9" x14ac:dyDescent="0.25">
      <c r="A9" s="31" t="s">
        <v>51</v>
      </c>
    </row>
    <row r="10" spans="1:9" x14ac:dyDescent="0.25">
      <c r="A10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4A9F-2ABF-4952-8B9C-38840DEE31CA}">
  <dimension ref="A1:B6"/>
  <sheetViews>
    <sheetView workbookViewId="0">
      <selection activeCell="B2" sqref="B2:B5"/>
    </sheetView>
  </sheetViews>
  <sheetFormatPr defaultRowHeight="15" x14ac:dyDescent="0.25"/>
  <cols>
    <col min="1" max="1" width="23.42578125" bestFit="1" customWidth="1"/>
  </cols>
  <sheetData>
    <row r="1" spans="1:2" ht="60" x14ac:dyDescent="0.35">
      <c r="A1" s="54" t="s">
        <v>59</v>
      </c>
      <c r="B1" s="55" t="s">
        <v>2</v>
      </c>
    </row>
    <row r="2" spans="1:2" ht="17.25" x14ac:dyDescent="0.3">
      <c r="A2" s="10" t="s">
        <v>14</v>
      </c>
      <c r="B2" s="56">
        <v>21283</v>
      </c>
    </row>
    <row r="3" spans="1:2" ht="17.25" x14ac:dyDescent="0.3">
      <c r="A3" s="10" t="s">
        <v>15</v>
      </c>
      <c r="B3" s="56">
        <v>29229</v>
      </c>
    </row>
    <row r="4" spans="1:2" ht="17.25" x14ac:dyDescent="0.3">
      <c r="A4" s="10" t="s">
        <v>30</v>
      </c>
      <c r="B4" s="56">
        <v>22822</v>
      </c>
    </row>
    <row r="5" spans="1:2" ht="18" thickBot="1" x14ac:dyDescent="0.35">
      <c r="A5" s="11" t="s">
        <v>16</v>
      </c>
      <c r="B5" s="57">
        <v>24662</v>
      </c>
    </row>
    <row r="6" spans="1:2" ht="17.25" x14ac:dyDescent="0.3">
      <c r="A6" s="22" t="s">
        <v>75</v>
      </c>
      <c r="B6" s="63">
        <f>SUM(B2:B5)</f>
        <v>97996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6565-664E-4098-A76C-E10A329D2C77}">
  <dimension ref="A1:J6"/>
  <sheetViews>
    <sheetView workbookViewId="0">
      <selection activeCell="G2" sqref="G2:G5"/>
    </sheetView>
  </sheetViews>
  <sheetFormatPr defaultRowHeight="15" x14ac:dyDescent="0.25"/>
  <cols>
    <col min="1" max="1" width="23.42578125" bestFit="1" customWidth="1"/>
  </cols>
  <sheetData>
    <row r="1" spans="1:10" ht="60" customHeight="1" x14ac:dyDescent="0.35">
      <c r="A1" s="54" t="s">
        <v>59</v>
      </c>
      <c r="B1" s="50" t="s">
        <v>60</v>
      </c>
      <c r="C1" s="51" t="s">
        <v>61</v>
      </c>
      <c r="D1" s="52" t="s">
        <v>62</v>
      </c>
      <c r="E1" s="55" t="s">
        <v>63</v>
      </c>
      <c r="F1" s="55" t="s">
        <v>64</v>
      </c>
      <c r="G1" s="55" t="s">
        <v>65</v>
      </c>
      <c r="H1" s="60"/>
      <c r="I1" s="60"/>
      <c r="J1" s="60"/>
    </row>
    <row r="2" spans="1:10" ht="17.25" x14ac:dyDescent="0.3">
      <c r="A2" s="10" t="s">
        <v>14</v>
      </c>
      <c r="B2" s="48">
        <v>634</v>
      </c>
      <c r="C2" s="29">
        <v>294</v>
      </c>
      <c r="D2" s="45">
        <v>1815</v>
      </c>
      <c r="E2" s="56">
        <v>727</v>
      </c>
      <c r="F2" s="56">
        <v>988</v>
      </c>
      <c r="G2" s="56">
        <f>SUM(B2:F2)</f>
        <v>4458</v>
      </c>
      <c r="H2" s="61"/>
      <c r="I2" s="62"/>
      <c r="J2" s="62"/>
    </row>
    <row r="3" spans="1:10" ht="17.25" x14ac:dyDescent="0.3">
      <c r="A3" s="10" t="s">
        <v>15</v>
      </c>
      <c r="B3" s="48">
        <v>570</v>
      </c>
      <c r="C3" s="29">
        <v>306</v>
      </c>
      <c r="D3" s="45">
        <v>1709</v>
      </c>
      <c r="E3" s="56">
        <v>735</v>
      </c>
      <c r="F3" s="56">
        <v>1081</v>
      </c>
      <c r="G3" s="56">
        <f>SUM(B3:F3)</f>
        <v>4401</v>
      </c>
      <c r="H3" s="61"/>
      <c r="I3" s="62"/>
      <c r="J3" s="62"/>
    </row>
    <row r="4" spans="1:10" ht="17.25" x14ac:dyDescent="0.3">
      <c r="A4" s="10" t="s">
        <v>30</v>
      </c>
      <c r="B4" s="48">
        <v>499</v>
      </c>
      <c r="C4" s="29">
        <v>335</v>
      </c>
      <c r="D4" s="45">
        <v>1499</v>
      </c>
      <c r="E4" s="56">
        <v>746</v>
      </c>
      <c r="F4" s="56">
        <v>1017</v>
      </c>
      <c r="G4" s="56">
        <f>SUM(B4:F4)</f>
        <v>4096</v>
      </c>
      <c r="H4" s="61"/>
      <c r="I4" s="62"/>
      <c r="J4" s="62"/>
    </row>
    <row r="5" spans="1:10" ht="18" thickBot="1" x14ac:dyDescent="0.35">
      <c r="A5" s="11" t="s">
        <v>16</v>
      </c>
      <c r="B5" s="49">
        <v>529</v>
      </c>
      <c r="C5" s="53">
        <v>347</v>
      </c>
      <c r="D5" s="46">
        <v>1566</v>
      </c>
      <c r="E5" s="57">
        <v>1280</v>
      </c>
      <c r="F5" s="57">
        <v>906</v>
      </c>
      <c r="G5" s="57">
        <f>SUM(B5:F5)</f>
        <v>4628</v>
      </c>
      <c r="H5" s="61"/>
      <c r="I5" s="62"/>
      <c r="J5" s="62"/>
    </row>
    <row r="6" spans="1:10" x14ac:dyDescent="0.25">
      <c r="G6" s="21">
        <f>SUM(G2:G5)</f>
        <v>17583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77F5-7985-44B2-9413-3E7045306F6F}">
  <dimension ref="A1:D6"/>
  <sheetViews>
    <sheetView workbookViewId="0">
      <selection activeCell="D2" sqref="D2:D5"/>
    </sheetView>
  </sheetViews>
  <sheetFormatPr defaultRowHeight="15" x14ac:dyDescent="0.25"/>
  <cols>
    <col min="1" max="1" width="23.42578125" bestFit="1" customWidth="1"/>
  </cols>
  <sheetData>
    <row r="1" spans="1:4" ht="78.75" x14ac:dyDescent="0.35">
      <c r="A1" s="54" t="s">
        <v>59</v>
      </c>
      <c r="B1" s="58" t="s">
        <v>66</v>
      </c>
      <c r="C1" s="58" t="s">
        <v>67</v>
      </c>
      <c r="D1" s="58" t="s">
        <v>68</v>
      </c>
    </row>
    <row r="2" spans="1:4" ht="17.25" x14ac:dyDescent="0.3">
      <c r="A2" s="10" t="s">
        <v>14</v>
      </c>
      <c r="B2" s="64">
        <v>22</v>
      </c>
      <c r="C2" s="64">
        <v>28</v>
      </c>
      <c r="D2" s="64">
        <v>24</v>
      </c>
    </row>
    <row r="3" spans="1:4" ht="17.25" x14ac:dyDescent="0.3">
      <c r="A3" s="10" t="s">
        <v>15</v>
      </c>
      <c r="B3" s="64">
        <v>27</v>
      </c>
      <c r="C3" s="64">
        <v>33</v>
      </c>
      <c r="D3" s="64">
        <v>29</v>
      </c>
    </row>
    <row r="4" spans="1:4" ht="17.25" x14ac:dyDescent="0.3">
      <c r="A4" s="10" t="s">
        <v>30</v>
      </c>
      <c r="B4" s="64">
        <v>19</v>
      </c>
      <c r="C4" s="64">
        <v>24</v>
      </c>
      <c r="D4" s="64">
        <v>21</v>
      </c>
    </row>
    <row r="5" spans="1:4" ht="18" thickBot="1" x14ac:dyDescent="0.35">
      <c r="A5" s="11" t="s">
        <v>16</v>
      </c>
      <c r="B5" s="65">
        <v>26</v>
      </c>
      <c r="C5" s="65">
        <v>35</v>
      </c>
      <c r="D5" s="65">
        <v>30</v>
      </c>
    </row>
    <row r="6" spans="1:4" x14ac:dyDescent="0.25">
      <c r="D6">
        <f>SUM(D2:D5)</f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158E-AA84-41D9-9636-7D4F09F120E0}">
  <dimension ref="A1:H6"/>
  <sheetViews>
    <sheetView workbookViewId="0">
      <selection activeCell="H2" sqref="H2:H5"/>
    </sheetView>
  </sheetViews>
  <sheetFormatPr defaultRowHeight="15" x14ac:dyDescent="0.25"/>
  <cols>
    <col min="1" max="1" width="23.42578125" bestFit="1" customWidth="1"/>
  </cols>
  <sheetData>
    <row r="1" spans="1:8" ht="80.25" x14ac:dyDescent="0.35">
      <c r="A1" s="54" t="s">
        <v>59</v>
      </c>
      <c r="B1" s="58" t="s">
        <v>69</v>
      </c>
      <c r="C1" s="58" t="s">
        <v>70</v>
      </c>
      <c r="D1" s="58" t="s">
        <v>74</v>
      </c>
      <c r="E1" s="58" t="s">
        <v>73</v>
      </c>
      <c r="F1" s="58" t="s">
        <v>72</v>
      </c>
      <c r="G1" s="58" t="s">
        <v>71</v>
      </c>
      <c r="H1" s="58" t="s">
        <v>22</v>
      </c>
    </row>
    <row r="2" spans="1:8" ht="17.25" x14ac:dyDescent="0.3">
      <c r="A2" s="10" t="s">
        <v>14</v>
      </c>
      <c r="B2" s="56">
        <v>21283</v>
      </c>
      <c r="C2" s="56">
        <v>-4353</v>
      </c>
      <c r="D2" s="56">
        <v>-1852</v>
      </c>
      <c r="E2" s="56">
        <v>-1631</v>
      </c>
      <c r="F2" s="56">
        <v>-1445</v>
      </c>
      <c r="G2" s="56">
        <v>-1297</v>
      </c>
      <c r="H2" s="56">
        <f>SUM(B2:G2)</f>
        <v>10705</v>
      </c>
    </row>
    <row r="3" spans="1:8" ht="17.25" x14ac:dyDescent="0.3">
      <c r="A3" s="10" t="s">
        <v>15</v>
      </c>
      <c r="B3" s="56">
        <v>29229</v>
      </c>
      <c r="C3" s="56">
        <v>-5344</v>
      </c>
      <c r="D3" s="56">
        <v>-2263</v>
      </c>
      <c r="E3" s="56">
        <v>-2011</v>
      </c>
      <c r="F3" s="56">
        <v>-1807</v>
      </c>
      <c r="G3" s="56">
        <v>-1646</v>
      </c>
      <c r="H3" s="56">
        <f>SUM(B3:G3)</f>
        <v>16158</v>
      </c>
    </row>
    <row r="4" spans="1:8" ht="17.25" x14ac:dyDescent="0.3">
      <c r="A4" s="10" t="s">
        <v>30</v>
      </c>
      <c r="B4" s="56">
        <v>22822</v>
      </c>
      <c r="C4" s="56">
        <v>-4831</v>
      </c>
      <c r="D4" s="56">
        <v>-2151</v>
      </c>
      <c r="E4" s="56">
        <v>-1893</v>
      </c>
      <c r="F4" s="56">
        <v>-1679</v>
      </c>
      <c r="G4" s="56">
        <v>-1506</v>
      </c>
      <c r="H4" s="56">
        <f>SUM(B4:G4)</f>
        <v>10762</v>
      </c>
    </row>
    <row r="5" spans="1:8" ht="18" thickBot="1" x14ac:dyDescent="0.35">
      <c r="A5" s="11" t="s">
        <v>16</v>
      </c>
      <c r="B5" s="57">
        <v>24662</v>
      </c>
      <c r="C5" s="57">
        <v>-4285</v>
      </c>
      <c r="D5" s="57">
        <v>-1991</v>
      </c>
      <c r="E5" s="57">
        <v>-1768</v>
      </c>
      <c r="F5" s="57">
        <v>-1588</v>
      </c>
      <c r="G5" s="57">
        <v>-1448</v>
      </c>
      <c r="H5" s="57">
        <f>SUM(B5:G5)</f>
        <v>13582</v>
      </c>
    </row>
    <row r="6" spans="1:8" x14ac:dyDescent="0.25">
      <c r="H6" s="21">
        <f>SUM(H2:H5)</f>
        <v>51207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D217-25BF-4C54-8B57-538245C2B535}">
  <dimension ref="A1:B6"/>
  <sheetViews>
    <sheetView workbookViewId="0">
      <selection activeCell="B2" sqref="B2:B5"/>
    </sheetView>
  </sheetViews>
  <sheetFormatPr defaultRowHeight="15" x14ac:dyDescent="0.25"/>
  <cols>
    <col min="1" max="1" width="23.42578125" bestFit="1" customWidth="1"/>
  </cols>
  <sheetData>
    <row r="1" spans="1:2" ht="79.5" x14ac:dyDescent="0.35">
      <c r="A1" s="54" t="s">
        <v>59</v>
      </c>
      <c r="B1" s="58" t="s">
        <v>27</v>
      </c>
    </row>
    <row r="2" spans="1:2" ht="17.25" x14ac:dyDescent="0.3">
      <c r="A2" s="10" t="s">
        <v>14</v>
      </c>
      <c r="B2" s="56">
        <v>4135</v>
      </c>
    </row>
    <row r="3" spans="1:2" ht="17.25" x14ac:dyDescent="0.3">
      <c r="A3" s="10" t="s">
        <v>15</v>
      </c>
      <c r="B3" s="56">
        <v>3971</v>
      </c>
    </row>
    <row r="4" spans="1:2" ht="17.25" x14ac:dyDescent="0.3">
      <c r="A4" s="10" t="s">
        <v>30</v>
      </c>
      <c r="B4" s="56">
        <v>4269</v>
      </c>
    </row>
    <row r="5" spans="1:2" ht="18" thickBot="1" x14ac:dyDescent="0.35">
      <c r="A5" s="11" t="s">
        <v>16</v>
      </c>
      <c r="B5" s="57">
        <v>4199</v>
      </c>
    </row>
    <row r="6" spans="1:2" x14ac:dyDescent="0.25">
      <c r="B6" s="21">
        <f>SUM(B2:B5)</f>
        <v>16574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D40E-154E-4300-AC0D-74C1D9A16538}">
  <dimension ref="A1:C11"/>
  <sheetViews>
    <sheetView workbookViewId="0">
      <selection activeCell="C6" sqref="C6"/>
    </sheetView>
  </sheetViews>
  <sheetFormatPr defaultRowHeight="15" x14ac:dyDescent="0.25"/>
  <cols>
    <col min="1" max="1" width="24.7109375" bestFit="1" customWidth="1"/>
  </cols>
  <sheetData>
    <row r="1" spans="1:3" x14ac:dyDescent="0.25">
      <c r="B1" t="s">
        <v>79</v>
      </c>
      <c r="C1" t="s">
        <v>80</v>
      </c>
    </row>
    <row r="2" spans="1:3" ht="17.25" x14ac:dyDescent="0.3">
      <c r="A2" s="10" t="s">
        <v>14</v>
      </c>
      <c r="B2" s="95">
        <f>B8-1.17</f>
        <v>0.15246590474757982</v>
      </c>
      <c r="C2" s="95">
        <f>C8+1.28</f>
        <v>0.33599353601668036</v>
      </c>
    </row>
    <row r="3" spans="1:3" ht="17.25" x14ac:dyDescent="0.3">
      <c r="A3" s="10" t="s">
        <v>15</v>
      </c>
      <c r="B3" s="95">
        <f>B9-1.17</f>
        <v>0.61572423074190707</v>
      </c>
      <c r="C3" s="95">
        <f>C9+1.28</f>
        <v>-2.6262641520560237E-3</v>
      </c>
    </row>
    <row r="4" spans="1:3" ht="17.25" x14ac:dyDescent="0.3">
      <c r="A4" s="10" t="s">
        <v>30</v>
      </c>
      <c r="B4" s="95">
        <f>B10-1.17</f>
        <v>2.376441310599553E-3</v>
      </c>
      <c r="C4" s="95">
        <f>C10+1.28</f>
        <v>1.6765185481221851</v>
      </c>
    </row>
    <row r="5" spans="1:3" ht="18" thickBot="1" x14ac:dyDescent="0.35">
      <c r="A5" s="11" t="s">
        <v>16</v>
      </c>
      <c r="B5" s="95">
        <f>B11-1.17</f>
        <v>0.54943342319991384</v>
      </c>
      <c r="C5" s="95">
        <f>C11+1.28</f>
        <v>1.1101141800131902</v>
      </c>
    </row>
    <row r="8" spans="1:3" x14ac:dyDescent="0.25">
      <c r="B8" s="95">
        <v>1.3224659047475797</v>
      </c>
      <c r="C8" s="95">
        <v>-0.94400646398331967</v>
      </c>
    </row>
    <row r="9" spans="1:3" x14ac:dyDescent="0.25">
      <c r="B9" s="95">
        <v>1.785724230741907</v>
      </c>
      <c r="C9" s="95">
        <v>-1.2826262641520561</v>
      </c>
    </row>
    <row r="10" spans="1:3" x14ac:dyDescent="0.25">
      <c r="B10" s="95">
        <v>1.1723764413105995</v>
      </c>
      <c r="C10" s="95">
        <v>0.39651854812218512</v>
      </c>
    </row>
    <row r="11" spans="1:3" x14ac:dyDescent="0.25">
      <c r="B11" s="95">
        <v>1.7194334231999138</v>
      </c>
      <c r="C11" s="95">
        <v>-0.16988581998680985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Values</vt:lpstr>
      <vt:lpstr>Company</vt:lpstr>
      <vt:lpstr>Personal</vt:lpstr>
      <vt:lpstr>Company Rankings</vt:lpstr>
      <vt:lpstr>Personal Rankings</vt:lpstr>
      <vt:lpstr>Safety Features</vt:lpstr>
      <vt:lpstr>Safety </vt:lpstr>
      <vt:lpstr>Price</vt:lpstr>
      <vt:lpstr>Maintenance</vt:lpstr>
      <vt:lpstr>Fuel</vt:lpstr>
      <vt:lpstr>Resale</vt:lpstr>
      <vt:lpstr>Insurance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Petersen</dc:creator>
  <cp:lastModifiedBy>Heidi Petersen</cp:lastModifiedBy>
  <dcterms:created xsi:type="dcterms:W3CDTF">2021-04-09T00:54:19Z</dcterms:created>
  <dcterms:modified xsi:type="dcterms:W3CDTF">2021-04-12T18:18:44Z</dcterms:modified>
</cp:coreProperties>
</file>