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ongnguyen\Desktop\New folder\test\"/>
    </mc:Choice>
  </mc:AlternateContent>
  <xr:revisionPtr revIDLastSave="0" documentId="8_{93C59831-DFB2-4CB4-8CF4-9B6CF1E5D4B4}" xr6:coauthVersionLast="47" xr6:coauthVersionMax="47" xr10:uidLastSave="{00000000-0000-0000-0000-000000000000}"/>
  <bookViews>
    <workbookView xWindow="-120" yWindow="-120" windowWidth="29040" windowHeight="16440" activeTab="4" xr2:uid="{03733E59-DD11-4B7D-B56B-AB0297CD995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Sheet3!$A$6:$G$12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5" l="1"/>
  <c r="G21" i="5"/>
  <c r="G22" i="5"/>
  <c r="G23" i="5"/>
  <c r="G19" i="5"/>
  <c r="G6" i="5"/>
  <c r="G7" i="5"/>
  <c r="G8" i="5"/>
  <c r="G9" i="5"/>
  <c r="G10" i="5"/>
  <c r="G11" i="5"/>
  <c r="G12" i="5"/>
  <c r="G13" i="5"/>
  <c r="F7" i="5"/>
  <c r="F8" i="5"/>
  <c r="F9" i="5"/>
  <c r="F10" i="5"/>
  <c r="F11" i="5"/>
  <c r="F12" i="5"/>
  <c r="F13" i="5"/>
  <c r="E7" i="5"/>
  <c r="E8" i="5"/>
  <c r="E9" i="5"/>
  <c r="E10" i="5"/>
  <c r="E11" i="5"/>
  <c r="E12" i="5"/>
  <c r="E13" i="5"/>
  <c r="E6" i="5"/>
  <c r="F6" i="5" s="1"/>
  <c r="C7" i="5"/>
  <c r="C8" i="5"/>
  <c r="C9" i="5"/>
  <c r="C10" i="5"/>
  <c r="C11" i="5"/>
  <c r="C12" i="5"/>
  <c r="C13" i="5"/>
  <c r="C6" i="5"/>
  <c r="B7" i="5"/>
  <c r="B8" i="5"/>
  <c r="B9" i="5"/>
  <c r="B10" i="5"/>
  <c r="B11" i="5"/>
  <c r="B12" i="5"/>
  <c r="B13" i="5"/>
  <c r="B6" i="5"/>
  <c r="J6" i="4"/>
  <c r="J7" i="4"/>
  <c r="J8" i="4"/>
  <c r="J5" i="4"/>
  <c r="I6" i="4"/>
  <c r="I7" i="4"/>
  <c r="I8" i="4"/>
  <c r="I5" i="4"/>
  <c r="H5" i="4"/>
  <c r="H6" i="4"/>
  <c r="H7" i="4"/>
  <c r="H8" i="4"/>
  <c r="G6" i="4"/>
  <c r="G7" i="4"/>
  <c r="G8" i="4"/>
  <c r="G5" i="4"/>
  <c r="D5" i="4"/>
  <c r="D6" i="4"/>
  <c r="D7" i="4"/>
  <c r="D8" i="4"/>
  <c r="C12" i="3"/>
  <c r="C7" i="3"/>
  <c r="F7" i="3" s="1"/>
  <c r="C11" i="3"/>
  <c r="F11" i="3" s="1"/>
  <c r="C10" i="3"/>
  <c r="C9" i="3"/>
  <c r="C8" i="3"/>
  <c r="F8" i="3" s="1"/>
  <c r="G8" i="3" s="1"/>
  <c r="C6" i="3"/>
  <c r="F6" i="3" s="1"/>
  <c r="E11" i="3"/>
  <c r="E10" i="3"/>
  <c r="E9" i="3"/>
  <c r="E8" i="3"/>
  <c r="E6" i="3"/>
  <c r="E7" i="3"/>
  <c r="E12" i="3"/>
  <c r="G9" i="2"/>
  <c r="G6" i="2"/>
  <c r="G7" i="2"/>
  <c r="G8" i="2"/>
  <c r="G5" i="2"/>
  <c r="E5" i="2"/>
  <c r="E6" i="2"/>
  <c r="E7" i="2"/>
  <c r="E8" i="2"/>
  <c r="F6" i="2"/>
  <c r="F7" i="2"/>
  <c r="F8" i="2"/>
  <c r="F5" i="2"/>
  <c r="D6" i="2"/>
  <c r="D7" i="2"/>
  <c r="D8" i="2"/>
  <c r="D5" i="2"/>
  <c r="B6" i="2"/>
  <c r="B7" i="2"/>
  <c r="B8" i="2"/>
  <c r="B5" i="2"/>
  <c r="J3" i="1"/>
  <c r="H17" i="1"/>
  <c r="I17" i="1"/>
  <c r="J17" i="1"/>
  <c r="G17" i="1"/>
  <c r="H16" i="1"/>
  <c r="I16" i="1"/>
  <c r="J16" i="1"/>
  <c r="G16" i="1"/>
  <c r="G6" i="1"/>
  <c r="G7" i="1"/>
  <c r="G8" i="1"/>
  <c r="G15" i="1" s="1"/>
  <c r="G9" i="1"/>
  <c r="I9" i="1" s="1"/>
  <c r="J9" i="1" s="1"/>
  <c r="G10" i="1"/>
  <c r="G11" i="1"/>
  <c r="G12" i="1"/>
  <c r="I12" i="1" s="1"/>
  <c r="G13" i="1"/>
  <c r="H15" i="1"/>
  <c r="G5" i="1"/>
  <c r="I5" i="1" s="1"/>
  <c r="J5" i="1" s="1"/>
  <c r="H14" i="1"/>
  <c r="H5" i="1"/>
  <c r="H6" i="1"/>
  <c r="I6" i="1" s="1"/>
  <c r="J6" i="1" s="1"/>
  <c r="H7" i="1"/>
  <c r="H8" i="1"/>
  <c r="H9" i="1"/>
  <c r="H10" i="1"/>
  <c r="H11" i="1"/>
  <c r="H12" i="1"/>
  <c r="H13" i="1"/>
  <c r="F12" i="3" l="1"/>
  <c r="G6" i="3"/>
  <c r="G11" i="3"/>
  <c r="F10" i="3"/>
  <c r="G10" i="3" s="1"/>
  <c r="G12" i="3"/>
  <c r="F9" i="3"/>
  <c r="G9" i="3"/>
  <c r="G7" i="3"/>
  <c r="J13" i="1"/>
  <c r="I13" i="1"/>
  <c r="G14" i="1"/>
  <c r="J12" i="1"/>
  <c r="I10" i="1"/>
  <c r="J10" i="1" s="1"/>
  <c r="I8" i="1"/>
  <c r="I11" i="1"/>
  <c r="J11" i="1" s="1"/>
  <c r="I7" i="1"/>
  <c r="J7" i="1" s="1"/>
  <c r="I14" i="1" l="1"/>
  <c r="I15" i="1"/>
  <c r="J8" i="1"/>
  <c r="J14" i="1" l="1"/>
  <c r="J15" i="1"/>
</calcChain>
</file>

<file path=xl/sharedStrings.xml><?xml version="1.0" encoding="utf-8"?>
<sst xmlns="http://schemas.openxmlformats.org/spreadsheetml/2006/main" count="167" uniqueCount="133">
  <si>
    <t>Cty TNHH Đại Thái Bình Dương</t>
  </si>
  <si>
    <t>Tháng:</t>
  </si>
  <si>
    <t>S
T
T</t>
  </si>
  <si>
    <t>HỌ</t>
  </si>
  <si>
    <t>TÊN</t>
  </si>
  <si>
    <t>CHỨC VỤ</t>
  </si>
  <si>
    <t xml:space="preserve">LƯƠNG CĂN BẢN </t>
  </si>
  <si>
    <t xml:space="preserve">NGÀY CÔNG </t>
  </si>
  <si>
    <t>PHỤ CẤP CHỨC VỤ</t>
  </si>
  <si>
    <t xml:space="preserve">LƯƠNG </t>
  </si>
  <si>
    <t>TẠM ỨNG</t>
  </si>
  <si>
    <t>CÒN LẠI</t>
  </si>
  <si>
    <t>Trần Thị</t>
  </si>
  <si>
    <t>Yến</t>
  </si>
  <si>
    <t>NV</t>
  </si>
  <si>
    <t xml:space="preserve">Nguyễn </t>
  </si>
  <si>
    <t>Thành</t>
  </si>
  <si>
    <t>BV</t>
  </si>
  <si>
    <t xml:space="preserve">Đoàn </t>
  </si>
  <si>
    <t>An</t>
  </si>
  <si>
    <t>TP</t>
  </si>
  <si>
    <t>Lê</t>
  </si>
  <si>
    <t>Thanh</t>
  </si>
  <si>
    <t xml:space="preserve">Hồ </t>
  </si>
  <si>
    <t>Kim</t>
  </si>
  <si>
    <t>PGĐ</t>
  </si>
  <si>
    <t>Thế</t>
  </si>
  <si>
    <t xml:space="preserve">Nguyễn Văn </t>
  </si>
  <si>
    <t>Sơn</t>
  </si>
  <si>
    <t>KT</t>
  </si>
  <si>
    <t>Nam</t>
  </si>
  <si>
    <t>Hồ Tấn</t>
  </si>
  <si>
    <t>Tài</t>
  </si>
  <si>
    <t>TỔNG CỘNG:</t>
  </si>
  <si>
    <t>TRUNG BÌNH:</t>
  </si>
  <si>
    <t>CAO NHẤT:</t>
  </si>
  <si>
    <t>THẤP NHẤT:</t>
  </si>
  <si>
    <t>GĐ</t>
  </si>
  <si>
    <t>PHIẾU GIAO NHẬN</t>
  </si>
  <si>
    <t>MÃ SP</t>
  </si>
  <si>
    <t>LƯỢNG</t>
  </si>
  <si>
    <t xml:space="preserve">ĐƠN GIÁ </t>
  </si>
  <si>
    <t>THÀNH TIỀN</t>
  </si>
  <si>
    <t>TÊN
 SP</t>
  </si>
  <si>
    <t>TỔNG CỘNG</t>
  </si>
  <si>
    <t>XB01</t>
  </si>
  <si>
    <t>S001</t>
  </si>
  <si>
    <t>T001</t>
  </si>
  <si>
    <t>T002</t>
  </si>
  <si>
    <t>SẢN PHẨM</t>
  </si>
  <si>
    <t>THÀNH 
TIỀN</t>
  </si>
  <si>
    <t>KHUYẾN
 MÃI</t>
  </si>
  <si>
    <t>Tên SP</t>
  </si>
  <si>
    <t>Đơn giá</t>
  </si>
  <si>
    <t>Tổng cộng:</t>
  </si>
  <si>
    <t>Xà bông LifeBoy</t>
  </si>
  <si>
    <t>Nước</t>
  </si>
  <si>
    <t>Súp Knor</t>
  </si>
  <si>
    <t>Thực phẩm</t>
  </si>
  <si>
    <t>BẢNG CHI PHÍ VẬN CHUYỂN</t>
  </si>
  <si>
    <t>CHỦ HÀNG</t>
  </si>
  <si>
    <t>LOẠI HÀNG</t>
  </si>
  <si>
    <t>ĐỊNH MỨC</t>
  </si>
  <si>
    <t>TRỌNG LƯỢNG</t>
  </si>
  <si>
    <t>GIÁ CƯỚC</t>
  </si>
  <si>
    <t>TIỀN PHẠT</t>
  </si>
  <si>
    <t>THÀNH TIỀN
(VN)</t>
  </si>
  <si>
    <t>Tỷ giá USD:</t>
  </si>
  <si>
    <t>Cty E</t>
  </si>
  <si>
    <t>A</t>
  </si>
  <si>
    <t>DNTN D</t>
  </si>
  <si>
    <t>B</t>
  </si>
  <si>
    <t>Cty G</t>
  </si>
  <si>
    <t>Tổ hợp C</t>
  </si>
  <si>
    <t>Cty A</t>
  </si>
  <si>
    <t>XN B</t>
  </si>
  <si>
    <t>XN F</t>
  </si>
  <si>
    <t>C</t>
  </si>
  <si>
    <t>BẢNG ĐỊNH MỨC VÀ GIÁ CƯỚC</t>
  </si>
  <si>
    <t>D</t>
  </si>
  <si>
    <t xml:space="preserve">  </t>
  </si>
  <si>
    <t>BẢNG KẾT QUẢ TUYỂN SINH</t>
  </si>
  <si>
    <t>SỐ 
TT</t>
  </si>
  <si>
    <t>HỌ VÀ TÊN</t>
  </si>
  <si>
    <t>MÃ SỐ NGÀNH ƯU TIÊN</t>
  </si>
  <si>
    <t>TÊN NGÀNH</t>
  </si>
  <si>
    <t>TOÁN</t>
  </si>
  <si>
    <t>LÝ</t>
  </si>
  <si>
    <t>CỘNG ĐIỂM</t>
  </si>
  <si>
    <t>ĐIỂM ƯU TIÊN</t>
  </si>
  <si>
    <t>KẾT QUẢ</t>
  </si>
  <si>
    <t>Lê Văn Bình</t>
  </si>
  <si>
    <t>A1</t>
  </si>
  <si>
    <t>Trần Thị Cơ</t>
  </si>
  <si>
    <t>B3</t>
  </si>
  <si>
    <t>Lý Thị Loan</t>
  </si>
  <si>
    <t>C2</t>
  </si>
  <si>
    <t>Trần Hoàng Thái</t>
  </si>
  <si>
    <t>C4</t>
  </si>
  <si>
    <t>NGÀNH HỌC</t>
  </si>
  <si>
    <t>Mã ngành</t>
  </si>
  <si>
    <t>Tên ngành</t>
  </si>
  <si>
    <t>Tin học</t>
  </si>
  <si>
    <t>Lý</t>
  </si>
  <si>
    <t>Hóa</t>
  </si>
  <si>
    <t>Mã 
ưu tiên</t>
  </si>
  <si>
    <t>Điểm</t>
  </si>
  <si>
    <t>BÁO CÁO BÁN HÀNG</t>
  </si>
  <si>
    <t>MÃ MH</t>
  </si>
  <si>
    <t>MẶT HÀNG</t>
  </si>
  <si>
    <t>ĐƠN GIÁ</t>
  </si>
  <si>
    <t>SỐ LƯỢNG</t>
  </si>
  <si>
    <t>PHÍ CHUYỂN CHỞ</t>
  </si>
  <si>
    <t>HD1</t>
  </si>
  <si>
    <t>FD</t>
  </si>
  <si>
    <t>FD1</t>
  </si>
  <si>
    <t>MS1</t>
  </si>
  <si>
    <t>SD1</t>
  </si>
  <si>
    <t>DD1</t>
  </si>
  <si>
    <t>HD2</t>
  </si>
  <si>
    <t>MS2</t>
  </si>
  <si>
    <t>DD2</t>
  </si>
  <si>
    <t>HD</t>
  </si>
  <si>
    <t>MS</t>
  </si>
  <si>
    <t>SD</t>
  </si>
  <si>
    <t>DD</t>
  </si>
  <si>
    <t>Đĩa cứng</t>
  </si>
  <si>
    <t>Đĩa mềm</t>
  </si>
  <si>
    <t>Mouse</t>
  </si>
  <si>
    <t>SD Ram</t>
  </si>
  <si>
    <t>DD Ram</t>
  </si>
  <si>
    <t>BẢNG THỐNG KÊ</t>
  </si>
  <si>
    <t>Số lượng đã 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</si>
</sst>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00CC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1C5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2" fillId="5" borderId="2" xfId="0" applyFont="1" applyFill="1" applyBorder="1"/>
    <xf numFmtId="3" fontId="2" fillId="4" borderId="2" xfId="0" applyNumberFormat="1" applyFont="1" applyFill="1" applyBorder="1" applyAlignment="1">
      <alignment horizontal="right" vertical="center" wrapText="1"/>
    </xf>
    <xf numFmtId="3" fontId="2" fillId="4" borderId="2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3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8" xfId="0" applyFont="1" applyBorder="1" applyAlignment="1"/>
    <xf numFmtId="0" fontId="2" fillId="6" borderId="6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5" borderId="2" xfId="0" applyFont="1" applyFill="1" applyBorder="1"/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3" borderId="2" xfId="0" applyFont="1" applyFill="1" applyBorder="1" applyAlignment="1">
      <alignment wrapText="1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3" fontId="2" fillId="7" borderId="2" xfId="0" applyNumberFormat="1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wrapText="1"/>
    </xf>
    <xf numFmtId="3" fontId="2" fillId="3" borderId="2" xfId="0" applyNumberFormat="1" applyFont="1" applyFill="1" applyBorder="1" applyAlignment="1">
      <alignment horizontal="left" wrapText="1"/>
    </xf>
    <xf numFmtId="3" fontId="3" fillId="0" borderId="0" xfId="0" applyNumberFormat="1" applyFont="1" applyAlignment="1">
      <alignment horizontal="center" wrapText="1"/>
    </xf>
    <xf numFmtId="3" fontId="2" fillId="7" borderId="2" xfId="0" applyNumberFormat="1" applyFont="1" applyFill="1" applyBorder="1" applyAlignment="1">
      <alignment horizontal="center" wrapText="1"/>
    </xf>
    <xf numFmtId="165" fontId="2" fillId="3" borderId="2" xfId="0" applyNumberFormat="1" applyFont="1" applyFill="1" applyBorder="1" applyAlignment="1">
      <alignment wrapText="1"/>
    </xf>
    <xf numFmtId="3" fontId="2" fillId="5" borderId="2" xfId="0" applyNumberFormat="1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2" fillId="3" borderId="4" xfId="0" applyFont="1" applyFill="1" applyBorder="1" applyAlignment="1">
      <alignment wrapText="1"/>
    </xf>
    <xf numFmtId="0" fontId="3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wrapText="1"/>
    </xf>
    <xf numFmtId="0" fontId="3" fillId="0" borderId="0" xfId="0" applyFont="1" applyAlignment="1">
      <alignment horizont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1C5FF"/>
      <color rgb="FF00CC00"/>
      <color rgb="FF0000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005E-B262-48AD-9A1F-D22B30AD7DD2}">
  <dimension ref="A3:J17"/>
  <sheetViews>
    <sheetView zoomScale="115" zoomScaleNormal="115" workbookViewId="0">
      <selection activeCell="J16" sqref="J16"/>
    </sheetView>
  </sheetViews>
  <sheetFormatPr defaultRowHeight="15" x14ac:dyDescent="0.25"/>
  <cols>
    <col min="1" max="1" width="4.42578125" style="1" customWidth="1"/>
    <col min="2" max="2" width="13.140625" style="2" customWidth="1"/>
    <col min="3" max="3" width="8.28515625" style="2" customWidth="1"/>
    <col min="4" max="4" width="7.5703125" style="2" customWidth="1"/>
    <col min="5" max="5" width="10.42578125" style="3" customWidth="1"/>
    <col min="6" max="6" width="9.140625" style="3"/>
    <col min="7" max="7" width="9.5703125" style="3" customWidth="1"/>
    <col min="8" max="8" width="10.28515625" style="3" customWidth="1"/>
    <col min="9" max="9" width="13.140625" style="3" bestFit="1" customWidth="1"/>
    <col min="10" max="10" width="10.28515625" style="3" bestFit="1" customWidth="1"/>
    <col min="11" max="16384" width="9.140625" style="1"/>
  </cols>
  <sheetData>
    <row r="3" spans="1:10" ht="15.75" customHeight="1" x14ac:dyDescent="0.25">
      <c r="A3" s="22" t="s">
        <v>0</v>
      </c>
      <c r="B3" s="22"/>
      <c r="C3" s="22"/>
      <c r="D3" s="22"/>
      <c r="E3" s="22"/>
      <c r="F3" s="22"/>
      <c r="G3" s="22"/>
      <c r="H3" s="22"/>
      <c r="I3" s="23" t="s">
        <v>1</v>
      </c>
      <c r="J3" s="23">
        <f ca="1">MONTH(TODAY())</f>
        <v>1</v>
      </c>
    </row>
    <row r="4" spans="1:10" ht="65.25" customHeight="1" x14ac:dyDescent="0.25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</row>
    <row r="5" spans="1:10" ht="15.75" x14ac:dyDescent="0.25">
      <c r="A5" s="11">
        <v>1</v>
      </c>
      <c r="B5" s="12" t="s">
        <v>12</v>
      </c>
      <c r="C5" s="12" t="s">
        <v>13</v>
      </c>
      <c r="D5" s="12" t="s">
        <v>14</v>
      </c>
      <c r="E5" s="13">
        <v>1000</v>
      </c>
      <c r="F5" s="13">
        <v>24</v>
      </c>
      <c r="G5" s="20">
        <f>IF(D5="GĐ",500,IF(D5="TP",300,IF(D5="PGĐ",400,IF(D5="KT",250,100))))</f>
        <v>100</v>
      </c>
      <c r="H5" s="20">
        <f xml:space="preserve"> F5*E5</f>
        <v>24000</v>
      </c>
      <c r="I5" s="20">
        <f>ROUND(IF((G5+H5)*2/3&lt;25000,(G5+H5)*2/3,25000),-3)</f>
        <v>16000</v>
      </c>
      <c r="J5" s="20">
        <f>G5+H5-I5</f>
        <v>8100</v>
      </c>
    </row>
    <row r="6" spans="1:10" ht="15.75" x14ac:dyDescent="0.25">
      <c r="A6" s="11">
        <v>2</v>
      </c>
      <c r="B6" s="12" t="s">
        <v>15</v>
      </c>
      <c r="C6" s="12" t="s">
        <v>16</v>
      </c>
      <c r="D6" s="14" t="s">
        <v>17</v>
      </c>
      <c r="E6" s="15">
        <v>1000</v>
      </c>
      <c r="F6" s="15">
        <v>30</v>
      </c>
      <c r="G6" s="20">
        <f t="shared" ref="G6:G13" si="0">IF(D6="GĐ",500,IF(D6="TP",300,IF(D6="PGĐ",400,IF(D6="KT",250,100))))</f>
        <v>100</v>
      </c>
      <c r="H6" s="20">
        <f t="shared" ref="H6:H13" si="1" xml:space="preserve"> F6*E6</f>
        <v>30000</v>
      </c>
      <c r="I6" s="20">
        <f t="shared" ref="I6:I13" si="2">ROUND(IF((G6+H6)*2/3&lt;25000,(G6+H6)*2/3,25000),-3)</f>
        <v>20000</v>
      </c>
      <c r="J6" s="20">
        <f t="shared" ref="J6:J13" si="3">G6+H6-I6</f>
        <v>10100</v>
      </c>
    </row>
    <row r="7" spans="1:10" ht="15.75" x14ac:dyDescent="0.25">
      <c r="A7" s="11">
        <v>3</v>
      </c>
      <c r="B7" s="12" t="s">
        <v>18</v>
      </c>
      <c r="C7" s="12" t="s">
        <v>19</v>
      </c>
      <c r="D7" s="14" t="s">
        <v>20</v>
      </c>
      <c r="E7" s="15">
        <v>3000</v>
      </c>
      <c r="F7" s="15">
        <v>25</v>
      </c>
      <c r="G7" s="20">
        <f t="shared" si="0"/>
        <v>300</v>
      </c>
      <c r="H7" s="20">
        <f t="shared" si="1"/>
        <v>75000</v>
      </c>
      <c r="I7" s="20">
        <f t="shared" si="2"/>
        <v>25000</v>
      </c>
      <c r="J7" s="20">
        <f t="shared" si="3"/>
        <v>50300</v>
      </c>
    </row>
    <row r="8" spans="1:10" ht="15.75" x14ac:dyDescent="0.25">
      <c r="A8" s="11">
        <v>4</v>
      </c>
      <c r="B8" s="12" t="s">
        <v>21</v>
      </c>
      <c r="C8" s="12" t="s">
        <v>22</v>
      </c>
      <c r="D8" s="14" t="s">
        <v>37</v>
      </c>
      <c r="E8" s="15">
        <v>5000</v>
      </c>
      <c r="F8" s="15">
        <v>28</v>
      </c>
      <c r="G8" s="20">
        <f t="shared" si="0"/>
        <v>500</v>
      </c>
      <c r="H8" s="20">
        <f t="shared" si="1"/>
        <v>140000</v>
      </c>
      <c r="I8" s="20">
        <f t="shared" si="2"/>
        <v>25000</v>
      </c>
      <c r="J8" s="20">
        <f t="shared" si="3"/>
        <v>115500</v>
      </c>
    </row>
    <row r="9" spans="1:10" ht="15.75" x14ac:dyDescent="0.25">
      <c r="A9" s="11">
        <v>5</v>
      </c>
      <c r="B9" s="12" t="s">
        <v>23</v>
      </c>
      <c r="C9" s="12" t="s">
        <v>24</v>
      </c>
      <c r="D9" s="14" t="s">
        <v>25</v>
      </c>
      <c r="E9" s="15">
        <v>4000</v>
      </c>
      <c r="F9" s="15">
        <v>26</v>
      </c>
      <c r="G9" s="20">
        <f t="shared" si="0"/>
        <v>400</v>
      </c>
      <c r="H9" s="20">
        <f t="shared" si="1"/>
        <v>104000</v>
      </c>
      <c r="I9" s="20">
        <f t="shared" si="2"/>
        <v>25000</v>
      </c>
      <c r="J9" s="20">
        <f t="shared" si="3"/>
        <v>79400</v>
      </c>
    </row>
    <row r="10" spans="1:10" ht="15.75" x14ac:dyDescent="0.25">
      <c r="A10" s="11">
        <v>6</v>
      </c>
      <c r="B10" s="12" t="s">
        <v>12</v>
      </c>
      <c r="C10" s="12" t="s">
        <v>26</v>
      </c>
      <c r="D10" s="14" t="s">
        <v>20</v>
      </c>
      <c r="E10" s="15">
        <v>2000</v>
      </c>
      <c r="F10" s="15">
        <v>29</v>
      </c>
      <c r="G10" s="20">
        <f t="shared" si="0"/>
        <v>300</v>
      </c>
      <c r="H10" s="20">
        <f t="shared" si="1"/>
        <v>58000</v>
      </c>
      <c r="I10" s="20">
        <f t="shared" si="2"/>
        <v>25000</v>
      </c>
      <c r="J10" s="20">
        <f t="shared" si="3"/>
        <v>33300</v>
      </c>
    </row>
    <row r="11" spans="1:10" ht="15.75" x14ac:dyDescent="0.25">
      <c r="A11" s="11">
        <v>7</v>
      </c>
      <c r="B11" s="12" t="s">
        <v>27</v>
      </c>
      <c r="C11" s="12" t="s">
        <v>28</v>
      </c>
      <c r="D11" s="14" t="s">
        <v>29</v>
      </c>
      <c r="E11" s="15">
        <v>1000</v>
      </c>
      <c r="F11" s="15">
        <v>30</v>
      </c>
      <c r="G11" s="20">
        <f t="shared" si="0"/>
        <v>250</v>
      </c>
      <c r="H11" s="20">
        <f t="shared" si="1"/>
        <v>30000</v>
      </c>
      <c r="I11" s="20">
        <f t="shared" si="2"/>
        <v>20000</v>
      </c>
      <c r="J11" s="20">
        <f t="shared" si="3"/>
        <v>10250</v>
      </c>
    </row>
    <row r="12" spans="1:10" ht="15.75" x14ac:dyDescent="0.25">
      <c r="A12" s="11">
        <v>8</v>
      </c>
      <c r="B12" s="12" t="s">
        <v>21</v>
      </c>
      <c r="C12" s="12" t="s">
        <v>30</v>
      </c>
      <c r="D12" s="14" t="s">
        <v>20</v>
      </c>
      <c r="E12" s="15">
        <v>3000</v>
      </c>
      <c r="F12" s="15">
        <v>30</v>
      </c>
      <c r="G12" s="20">
        <f t="shared" si="0"/>
        <v>300</v>
      </c>
      <c r="H12" s="20">
        <f t="shared" si="1"/>
        <v>90000</v>
      </c>
      <c r="I12" s="20">
        <f t="shared" si="2"/>
        <v>25000</v>
      </c>
      <c r="J12" s="20">
        <f t="shared" si="3"/>
        <v>65300</v>
      </c>
    </row>
    <row r="13" spans="1:10" ht="15.75" x14ac:dyDescent="0.25">
      <c r="A13" s="11">
        <v>9</v>
      </c>
      <c r="B13" s="16" t="s">
        <v>31</v>
      </c>
      <c r="C13" s="16" t="s">
        <v>32</v>
      </c>
      <c r="D13" s="16" t="s">
        <v>14</v>
      </c>
      <c r="E13" s="17">
        <v>1000</v>
      </c>
      <c r="F13" s="17">
        <v>26</v>
      </c>
      <c r="G13" s="20">
        <f t="shared" si="0"/>
        <v>100</v>
      </c>
      <c r="H13" s="20">
        <f t="shared" si="1"/>
        <v>26000</v>
      </c>
      <c r="I13" s="20">
        <f t="shared" si="2"/>
        <v>17000</v>
      </c>
      <c r="J13" s="20">
        <f t="shared" si="3"/>
        <v>9100</v>
      </c>
    </row>
    <row r="14" spans="1:10" ht="15.75" x14ac:dyDescent="0.25">
      <c r="A14" s="7"/>
      <c r="B14" s="8"/>
      <c r="C14" s="8"/>
      <c r="D14" s="18" t="s">
        <v>33</v>
      </c>
      <c r="E14" s="18"/>
      <c r="F14" s="18"/>
      <c r="G14" s="21">
        <f>SUM(G5:G13)</f>
        <v>2350</v>
      </c>
      <c r="H14" s="21">
        <f t="shared" ref="H14:J14" si="4">SUM(H5:H13)</f>
        <v>577000</v>
      </c>
      <c r="I14" s="21">
        <f t="shared" si="4"/>
        <v>198000</v>
      </c>
      <c r="J14" s="21">
        <f t="shared" si="4"/>
        <v>381350</v>
      </c>
    </row>
    <row r="15" spans="1:10" ht="15.75" x14ac:dyDescent="0.25">
      <c r="A15" s="9"/>
      <c r="B15" s="6"/>
      <c r="C15" s="6"/>
      <c r="D15" s="18" t="s">
        <v>34</v>
      </c>
      <c r="E15" s="18"/>
      <c r="F15" s="18"/>
      <c r="G15" s="21">
        <f>AVERAGE(G5:G13)</f>
        <v>261.11111111111109</v>
      </c>
      <c r="H15" s="21">
        <f t="shared" ref="H15:J15" si="5">AVERAGE(H5:H13)</f>
        <v>64111.111111111109</v>
      </c>
      <c r="I15" s="21">
        <f t="shared" si="5"/>
        <v>22000</v>
      </c>
      <c r="J15" s="21">
        <f t="shared" si="5"/>
        <v>42372.222222222219</v>
      </c>
    </row>
    <row r="16" spans="1:10" ht="15.75" x14ac:dyDescent="0.25">
      <c r="A16" s="9"/>
      <c r="B16" s="6"/>
      <c r="C16" s="6"/>
      <c r="D16" s="18" t="s">
        <v>35</v>
      </c>
      <c r="E16" s="18"/>
      <c r="F16" s="18"/>
      <c r="G16" s="21">
        <f>MAX(G5:G13)</f>
        <v>500</v>
      </c>
      <c r="H16" s="21">
        <f t="shared" ref="H16:J16" si="6">MAX(H5:H13)</f>
        <v>140000</v>
      </c>
      <c r="I16" s="21">
        <f t="shared" si="6"/>
        <v>25000</v>
      </c>
      <c r="J16" s="21">
        <f t="shared" si="6"/>
        <v>115500</v>
      </c>
    </row>
    <row r="17" spans="1:10" ht="15.75" x14ac:dyDescent="0.25">
      <c r="A17" s="9"/>
      <c r="B17" s="6"/>
      <c r="C17" s="6"/>
      <c r="D17" s="18" t="s">
        <v>36</v>
      </c>
      <c r="E17" s="18"/>
      <c r="F17" s="18"/>
      <c r="G17" s="21">
        <f>MIN(G5:G13)</f>
        <v>100</v>
      </c>
      <c r="H17" s="21">
        <f t="shared" ref="H17:J17" si="7">MIN(H5:H13)</f>
        <v>24000</v>
      </c>
      <c r="I17" s="21">
        <f t="shared" si="7"/>
        <v>16000</v>
      </c>
      <c r="J17" s="21">
        <f t="shared" si="7"/>
        <v>8100</v>
      </c>
    </row>
  </sheetData>
  <mergeCells count="5">
    <mergeCell ref="A3:H3"/>
    <mergeCell ref="D14:F14"/>
    <mergeCell ref="D15:F15"/>
    <mergeCell ref="D16:F16"/>
    <mergeCell ref="D17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D63B-7FAB-4FD9-BCCA-9234E42AF265}">
  <dimension ref="A3:G15"/>
  <sheetViews>
    <sheetView showGridLines="0" zoomScaleNormal="100" workbookViewId="0">
      <selection activeCell="J11" sqref="J11:J12"/>
    </sheetView>
  </sheetViews>
  <sheetFormatPr defaultRowHeight="15.75" x14ac:dyDescent="0.25"/>
  <cols>
    <col min="1" max="1" width="9.140625" style="5"/>
    <col min="2" max="2" width="19.28515625" style="5" customWidth="1"/>
    <col min="3" max="3" width="9.140625" style="5"/>
    <col min="4" max="4" width="10.85546875" style="5" customWidth="1"/>
    <col min="5" max="5" width="7.85546875" style="5" customWidth="1"/>
    <col min="6" max="6" width="6.7109375" style="5" customWidth="1"/>
    <col min="7" max="7" width="11.7109375" style="5" customWidth="1"/>
    <col min="8" max="16384" width="9.140625" style="5"/>
  </cols>
  <sheetData>
    <row r="3" spans="1:7" x14ac:dyDescent="0.25">
      <c r="A3" s="36" t="s">
        <v>38</v>
      </c>
      <c r="B3" s="36"/>
      <c r="C3" s="36"/>
      <c r="D3" s="36"/>
      <c r="E3" s="36"/>
      <c r="F3" s="36"/>
      <c r="G3" s="36"/>
    </row>
    <row r="4" spans="1:7" ht="33" customHeight="1" x14ac:dyDescent="0.25">
      <c r="A4" s="24" t="s">
        <v>39</v>
      </c>
      <c r="B4" s="25" t="s">
        <v>43</v>
      </c>
      <c r="C4" s="24" t="s">
        <v>40</v>
      </c>
      <c r="D4" s="24" t="s">
        <v>41</v>
      </c>
      <c r="E4" s="32" t="s">
        <v>51</v>
      </c>
      <c r="F4" s="33"/>
      <c r="G4" s="25" t="s">
        <v>50</v>
      </c>
    </row>
    <row r="5" spans="1:7" x14ac:dyDescent="0.25">
      <c r="A5" s="26" t="s">
        <v>45</v>
      </c>
      <c r="B5" s="19" t="str">
        <f>VLOOKUP(A5,$A$12:$C$15,2,0)</f>
        <v>Xà bông LifeBoy</v>
      </c>
      <c r="C5" s="26">
        <v>19</v>
      </c>
      <c r="D5" s="19">
        <f>VLOOKUP(A5,$A$12:$C$15,3,0)</f>
        <v>4200</v>
      </c>
      <c r="E5" s="19">
        <f>LOOKUP(C5,{0,5,10,15,19},{0,1,2,3,5})</f>
        <v>5</v>
      </c>
      <c r="F5" s="19">
        <f>IF(AND(C5&gt;=1,C5&lt;=4),0,IF(AND(C5&gt;=5,C5&lt;=9),1,IF(AND(C5&gt;=10,C5&lt;=14),2,IF(AND(C5&gt;=15,C5&lt;19),3,5))))</f>
        <v>5</v>
      </c>
      <c r="G5" s="19">
        <f>(C5-E5)*D5</f>
        <v>58800</v>
      </c>
    </row>
    <row r="6" spans="1:7" x14ac:dyDescent="0.25">
      <c r="A6" s="26" t="s">
        <v>46</v>
      </c>
      <c r="B6" s="19" t="str">
        <f t="shared" ref="B6:B8" si="0">VLOOKUP(A6,$A$12:$C$15,2,0)</f>
        <v>Nước</v>
      </c>
      <c r="C6" s="26">
        <v>5</v>
      </c>
      <c r="D6" s="19">
        <f t="shared" ref="D6:D8" si="1">VLOOKUP(A6,$A$12:$C$15,3,0)</f>
        <v>4350</v>
      </c>
      <c r="E6" s="19">
        <f>LOOKUP(C6,{0,5,10,15,19},{0,1,2,3,5})</f>
        <v>1</v>
      </c>
      <c r="F6" s="19">
        <f t="shared" ref="F6:F8" si="2">IF(AND(C6&gt;=1,C6&lt;=4),0,IF(AND(C6&gt;=5,C6&lt;=9),1,IF(AND(C6&gt;=10,C6&lt;=14),2,IF(AND(C6&gt;=15,C6&lt;19),3,5))))</f>
        <v>1</v>
      </c>
      <c r="G6" s="19">
        <f t="shared" ref="G6:G8" si="3">(C6-E6)*D6</f>
        <v>17400</v>
      </c>
    </row>
    <row r="7" spans="1:7" x14ac:dyDescent="0.25">
      <c r="A7" s="26" t="s">
        <v>47</v>
      </c>
      <c r="B7" s="19" t="str">
        <f t="shared" si="0"/>
        <v>Thực phẩm</v>
      </c>
      <c r="C7" s="26">
        <v>16</v>
      </c>
      <c r="D7" s="19">
        <f t="shared" si="1"/>
        <v>2000</v>
      </c>
      <c r="E7" s="19">
        <f>LOOKUP(C7,{0,5,10,15,19},{0,1,2,3,5})</f>
        <v>3</v>
      </c>
      <c r="F7" s="19">
        <f t="shared" si="2"/>
        <v>3</v>
      </c>
      <c r="G7" s="19">
        <f t="shared" si="3"/>
        <v>26000</v>
      </c>
    </row>
    <row r="8" spans="1:7" x14ac:dyDescent="0.25">
      <c r="A8" s="26" t="s">
        <v>48</v>
      </c>
      <c r="B8" s="19" t="str">
        <f t="shared" si="0"/>
        <v>Súp Knor</v>
      </c>
      <c r="C8" s="26">
        <v>1</v>
      </c>
      <c r="D8" s="19">
        <f t="shared" si="1"/>
        <v>1000</v>
      </c>
      <c r="E8" s="19">
        <f>LOOKUP(C8,{0,5,10,15,19},{0,1,2,3,5})</f>
        <v>0</v>
      </c>
      <c r="F8" s="19">
        <f t="shared" si="2"/>
        <v>0</v>
      </c>
      <c r="G8" s="19">
        <f t="shared" si="3"/>
        <v>1000</v>
      </c>
    </row>
    <row r="9" spans="1:7" x14ac:dyDescent="0.25">
      <c r="A9" s="27" t="s">
        <v>54</v>
      </c>
      <c r="B9" s="28"/>
      <c r="C9" s="28"/>
      <c r="D9" s="28"/>
      <c r="E9" s="28"/>
      <c r="F9" s="29"/>
      <c r="G9" s="34">
        <f>SUM(G5:G8)</f>
        <v>103200</v>
      </c>
    </row>
    <row r="10" spans="1:7" x14ac:dyDescent="0.25">
      <c r="A10" s="35" t="s">
        <v>49</v>
      </c>
      <c r="B10" s="35"/>
      <c r="C10" s="35"/>
      <c r="D10" s="31"/>
      <c r="E10" s="31"/>
      <c r="F10" s="31"/>
    </row>
    <row r="11" spans="1:7" x14ac:dyDescent="0.25">
      <c r="A11" s="30" t="s">
        <v>39</v>
      </c>
      <c r="B11" s="30" t="s">
        <v>52</v>
      </c>
      <c r="C11" s="30" t="s">
        <v>53</v>
      </c>
      <c r="D11" s="9"/>
      <c r="E11" s="9"/>
      <c r="F11" s="9"/>
    </row>
    <row r="12" spans="1:7" x14ac:dyDescent="0.25">
      <c r="A12" s="26" t="s">
        <v>45</v>
      </c>
      <c r="B12" s="26" t="s">
        <v>55</v>
      </c>
      <c r="C12" s="26">
        <v>4200</v>
      </c>
      <c r="D12" s="9"/>
      <c r="E12" s="9"/>
      <c r="F12" s="9"/>
    </row>
    <row r="13" spans="1:7" x14ac:dyDescent="0.25">
      <c r="A13" s="26" t="s">
        <v>46</v>
      </c>
      <c r="B13" s="26" t="s">
        <v>56</v>
      </c>
      <c r="C13" s="26">
        <v>4350</v>
      </c>
      <c r="D13" s="9"/>
      <c r="E13" s="9"/>
      <c r="F13" s="9"/>
    </row>
    <row r="14" spans="1:7" x14ac:dyDescent="0.25">
      <c r="A14" s="26" t="s">
        <v>48</v>
      </c>
      <c r="B14" s="26" t="s">
        <v>57</v>
      </c>
      <c r="C14" s="26">
        <v>1000</v>
      </c>
      <c r="D14" s="9"/>
      <c r="E14" s="9"/>
      <c r="F14" s="9"/>
    </row>
    <row r="15" spans="1:7" x14ac:dyDescent="0.25">
      <c r="A15" s="26" t="s">
        <v>47</v>
      </c>
      <c r="B15" s="26" t="s">
        <v>58</v>
      </c>
      <c r="C15" s="26">
        <v>2000</v>
      </c>
      <c r="D15" s="9"/>
      <c r="E15" s="9"/>
      <c r="F15" s="9"/>
    </row>
  </sheetData>
  <mergeCells count="4">
    <mergeCell ref="E4:F4"/>
    <mergeCell ref="A10:C10"/>
    <mergeCell ref="A9:F9"/>
    <mergeCell ref="A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AD05-7D6D-46F8-B771-C11D5C3013B2}">
  <dimension ref="A2:H19"/>
  <sheetViews>
    <sheetView showGridLines="0" workbookViewId="0">
      <selection activeCell="M14" sqref="M14"/>
    </sheetView>
  </sheetViews>
  <sheetFormatPr defaultRowHeight="15.75" x14ac:dyDescent="0.25"/>
  <cols>
    <col min="1" max="1" width="11.42578125" style="39" customWidth="1"/>
    <col min="2" max="2" width="9.140625" style="39"/>
    <col min="3" max="3" width="11" style="39" customWidth="1"/>
    <col min="4" max="4" width="14.140625" style="39" customWidth="1"/>
    <col min="5" max="5" width="9.140625" style="39"/>
    <col min="6" max="6" width="12" style="39" customWidth="1"/>
    <col min="7" max="7" width="11.85546875" style="39" customWidth="1"/>
    <col min="8" max="16384" width="9.140625" style="39"/>
  </cols>
  <sheetData>
    <row r="2" spans="1:8" x14ac:dyDescent="0.25">
      <c r="A2" s="38"/>
      <c r="B2" s="38"/>
      <c r="C2" s="38"/>
      <c r="D2" s="38"/>
      <c r="E2" s="38"/>
      <c r="F2" s="38"/>
      <c r="G2" s="38"/>
    </row>
    <row r="3" spans="1:8" x14ac:dyDescent="0.25">
      <c r="A3" s="40" t="s">
        <v>59</v>
      </c>
      <c r="B3" s="40"/>
      <c r="C3" s="40"/>
      <c r="D3" s="40"/>
      <c r="E3" s="40"/>
      <c r="F3" s="40"/>
      <c r="G3" s="40"/>
    </row>
    <row r="4" spans="1:8" x14ac:dyDescent="0.25">
      <c r="A4" s="38"/>
      <c r="B4" s="38"/>
      <c r="C4" s="38"/>
      <c r="D4" s="41" t="s">
        <v>67</v>
      </c>
      <c r="E4" s="41">
        <v>21700</v>
      </c>
      <c r="F4" s="38"/>
      <c r="G4" s="38"/>
    </row>
    <row r="5" spans="1:8" ht="47.25" x14ac:dyDescent="0.25">
      <c r="A5" s="42" t="s">
        <v>60</v>
      </c>
      <c r="B5" s="42" t="s">
        <v>61</v>
      </c>
      <c r="C5" s="42" t="s">
        <v>62</v>
      </c>
      <c r="D5" s="42" t="s">
        <v>63</v>
      </c>
      <c r="E5" s="42" t="s">
        <v>64</v>
      </c>
      <c r="F5" s="42" t="s">
        <v>65</v>
      </c>
      <c r="G5" s="42" t="s">
        <v>66</v>
      </c>
    </row>
    <row r="6" spans="1:8" x14ac:dyDescent="0.25">
      <c r="A6" s="44" t="s">
        <v>75</v>
      </c>
      <c r="B6" s="43" t="s">
        <v>77</v>
      </c>
      <c r="C6" s="48">
        <f>VLOOKUP(B6,$A$16:$C$19,2,0)</f>
        <v>600</v>
      </c>
      <c r="D6" s="43">
        <v>350</v>
      </c>
      <c r="E6" s="48">
        <f>VLOOKUP(B6,$A$16:$C$19,3,0)</f>
        <v>1</v>
      </c>
      <c r="F6" s="48">
        <f>IF(D6&gt;C6,(D6-C6)*20%*E6,0)</f>
        <v>0</v>
      </c>
      <c r="G6" s="48">
        <f>(E6+F6)*$E$4</f>
        <v>21700</v>
      </c>
    </row>
    <row r="7" spans="1:8" x14ac:dyDescent="0.25">
      <c r="A7" s="43" t="s">
        <v>76</v>
      </c>
      <c r="B7" s="43" t="s">
        <v>77</v>
      </c>
      <c r="C7" s="48">
        <f>VLOOKUP(B7,$A$16:$C$19,2,0)</f>
        <v>600</v>
      </c>
      <c r="D7" s="43">
        <v>70</v>
      </c>
      <c r="E7" s="48">
        <f>VLOOKUP(B7,$A$16:$C$19,3,0)</f>
        <v>1</v>
      </c>
      <c r="F7" s="48">
        <f>IF(D7&gt;C7,(D7-C7)*20%*E7,0)</f>
        <v>0</v>
      </c>
      <c r="G7" s="48">
        <f>(E7+F7)*$E$4</f>
        <v>21700</v>
      </c>
    </row>
    <row r="8" spans="1:8" x14ac:dyDescent="0.25">
      <c r="A8" s="44" t="s">
        <v>74</v>
      </c>
      <c r="B8" s="43" t="s">
        <v>69</v>
      </c>
      <c r="C8" s="48">
        <f>VLOOKUP(B8,$A$16:$C$19,2,0)</f>
        <v>200</v>
      </c>
      <c r="D8" s="43">
        <v>500</v>
      </c>
      <c r="E8" s="48">
        <f>VLOOKUP(B8,$A$16:$C$19,3,0)</f>
        <v>3</v>
      </c>
      <c r="F8" s="48">
        <f>IF(D8&gt;C8,(D8-C8)*20%*E8,0)</f>
        <v>180</v>
      </c>
      <c r="G8" s="48">
        <f>(E8+F8)*$E$4</f>
        <v>3971100</v>
      </c>
    </row>
    <row r="9" spans="1:8" x14ac:dyDescent="0.25">
      <c r="A9" s="44" t="s">
        <v>73</v>
      </c>
      <c r="B9" s="43" t="s">
        <v>71</v>
      </c>
      <c r="C9" s="48">
        <f>VLOOKUP(B9,$A$16:$C$19,2,0)</f>
        <v>400</v>
      </c>
      <c r="D9" s="43">
        <v>1000</v>
      </c>
      <c r="E9" s="48">
        <f>VLOOKUP(B9,$A$16:$C$19,3,0)</f>
        <v>2</v>
      </c>
      <c r="F9" s="48">
        <f>IF(D9&gt;C9,(D9-C9)*20%*E9,0)</f>
        <v>240</v>
      </c>
      <c r="G9" s="48">
        <f>(E9+F9)*$E$4</f>
        <v>5251400</v>
      </c>
    </row>
    <row r="10" spans="1:8" x14ac:dyDescent="0.25">
      <c r="A10" s="44" t="s">
        <v>72</v>
      </c>
      <c r="B10" s="43" t="s">
        <v>69</v>
      </c>
      <c r="C10" s="48">
        <f>VLOOKUP(B10,$A$16:$C$19,2,0)</f>
        <v>200</v>
      </c>
      <c r="D10" s="43">
        <v>800</v>
      </c>
      <c r="E10" s="48">
        <f>VLOOKUP(B10,$A$16:$C$19,3,0)</f>
        <v>3</v>
      </c>
      <c r="F10" s="48">
        <f>IF(D10&gt;C10,(D10-C10)*20%*E10,0)</f>
        <v>360</v>
      </c>
      <c r="G10" s="48">
        <f>(E10+F10)*$E$4</f>
        <v>7877100</v>
      </c>
    </row>
    <row r="11" spans="1:8" x14ac:dyDescent="0.25">
      <c r="A11" s="44" t="s">
        <v>70</v>
      </c>
      <c r="B11" s="43" t="s">
        <v>71</v>
      </c>
      <c r="C11" s="48">
        <f>VLOOKUP(B11,$A$16:$C$19,2,0)</f>
        <v>400</v>
      </c>
      <c r="D11" s="43">
        <v>1580</v>
      </c>
      <c r="E11" s="48">
        <f>VLOOKUP(B11,$A$16:$C$19,3,0)</f>
        <v>2</v>
      </c>
      <c r="F11" s="48">
        <f>IF(D11&gt;C11,(D11-C11)*20%*E11,0)</f>
        <v>472</v>
      </c>
      <c r="G11" s="48">
        <f>(E11+F11)*$E$4</f>
        <v>10285800</v>
      </c>
      <c r="H11" s="39" t="s">
        <v>80</v>
      </c>
    </row>
    <row r="12" spans="1:8" x14ac:dyDescent="0.25">
      <c r="A12" s="43" t="s">
        <v>68</v>
      </c>
      <c r="B12" s="43" t="s">
        <v>69</v>
      </c>
      <c r="C12" s="48">
        <f>VLOOKUP(B12,$A$16:$C$19,2,0)</f>
        <v>200</v>
      </c>
      <c r="D12" s="43">
        <v>1900</v>
      </c>
      <c r="E12" s="48">
        <f>VLOOKUP(B12,$A$16:$C$19,3,0)</f>
        <v>3</v>
      </c>
      <c r="F12" s="48">
        <f>IF(D12&gt;C12,(D12-C12)*20%*E12,0)</f>
        <v>1020</v>
      </c>
      <c r="G12" s="48">
        <f>(E12+F12)*$E$4</f>
        <v>22199100</v>
      </c>
    </row>
    <row r="14" spans="1:8" ht="32.25" customHeight="1" x14ac:dyDescent="0.25">
      <c r="A14" s="45" t="s">
        <v>78</v>
      </c>
      <c r="B14" s="45"/>
      <c r="C14" s="45"/>
    </row>
    <row r="15" spans="1:8" ht="31.5" x14ac:dyDescent="0.25">
      <c r="A15" s="46" t="s">
        <v>61</v>
      </c>
      <c r="B15" s="46" t="s">
        <v>62</v>
      </c>
      <c r="C15" s="46" t="s">
        <v>64</v>
      </c>
    </row>
    <row r="16" spans="1:8" x14ac:dyDescent="0.25">
      <c r="A16" s="43" t="s">
        <v>69</v>
      </c>
      <c r="B16" s="43">
        <v>200</v>
      </c>
      <c r="C16" s="43">
        <v>3</v>
      </c>
    </row>
    <row r="17" spans="1:3" x14ac:dyDescent="0.25">
      <c r="A17" s="43" t="s">
        <v>71</v>
      </c>
      <c r="B17" s="43">
        <v>400</v>
      </c>
      <c r="C17" s="43">
        <v>2</v>
      </c>
    </row>
    <row r="18" spans="1:3" x14ac:dyDescent="0.25">
      <c r="A18" s="43" t="s">
        <v>77</v>
      </c>
      <c r="B18" s="43">
        <v>600</v>
      </c>
      <c r="C18" s="43">
        <v>1</v>
      </c>
    </row>
    <row r="19" spans="1:3" x14ac:dyDescent="0.25">
      <c r="A19" s="43" t="s">
        <v>79</v>
      </c>
      <c r="B19" s="43">
        <v>800</v>
      </c>
      <c r="C19" s="47">
        <v>0.5</v>
      </c>
    </row>
  </sheetData>
  <sortState xmlns:xlrd2="http://schemas.microsoft.com/office/spreadsheetml/2017/richdata2" ref="A6:G12">
    <sortCondition ref="G6:G12"/>
  </sortState>
  <mergeCells count="2">
    <mergeCell ref="A3:G3"/>
    <mergeCell ref="A14:C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7FBF-C360-47C2-ABCE-069E0CBABD69}">
  <dimension ref="A3:J15"/>
  <sheetViews>
    <sheetView showGridLines="0" workbookViewId="0">
      <selection activeCell="G5" sqref="G5:J8"/>
    </sheetView>
  </sheetViews>
  <sheetFormatPr defaultRowHeight="15.75" x14ac:dyDescent="0.25"/>
  <cols>
    <col min="1" max="1" width="11.140625" style="4" customWidth="1"/>
    <col min="2" max="2" width="17.7109375" style="4" customWidth="1"/>
    <col min="3" max="3" width="10.7109375" style="4" customWidth="1"/>
    <col min="4" max="4" width="11.28515625" style="4" customWidth="1"/>
    <col min="5" max="7" width="9.140625" style="4"/>
    <col min="8" max="8" width="8.140625" style="4" customWidth="1"/>
    <col min="9" max="16384" width="9.140625" style="4"/>
  </cols>
  <sheetData>
    <row r="3" spans="1:10" ht="15" customHeight="1" x14ac:dyDescent="0.25">
      <c r="A3" s="49" t="s">
        <v>81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ht="47.25" x14ac:dyDescent="0.25">
      <c r="A4" s="25" t="s">
        <v>82</v>
      </c>
      <c r="B4" s="25" t="s">
        <v>83</v>
      </c>
      <c r="C4" s="25" t="s">
        <v>84</v>
      </c>
      <c r="D4" s="25" t="s">
        <v>85</v>
      </c>
      <c r="E4" s="25" t="s">
        <v>86</v>
      </c>
      <c r="F4" s="25" t="s">
        <v>87</v>
      </c>
      <c r="G4" s="25" t="s">
        <v>88</v>
      </c>
      <c r="H4" s="25" t="s">
        <v>89</v>
      </c>
      <c r="I4" s="25" t="s">
        <v>44</v>
      </c>
      <c r="J4" s="25" t="s">
        <v>90</v>
      </c>
    </row>
    <row r="5" spans="1:10" x14ac:dyDescent="0.25">
      <c r="A5" s="50">
        <v>1</v>
      </c>
      <c r="B5" s="37" t="s">
        <v>91</v>
      </c>
      <c r="C5" s="12" t="s">
        <v>92</v>
      </c>
      <c r="D5" s="55" t="str">
        <f>HLOOKUP(LEFT(C5,1),$C$10:$E$11,2,0)</f>
        <v>Tin học</v>
      </c>
      <c r="E5" s="47">
        <v>7</v>
      </c>
      <c r="F5" s="47">
        <v>3</v>
      </c>
      <c r="G5" s="56">
        <f>E5*2+F5</f>
        <v>17</v>
      </c>
      <c r="H5" s="56">
        <f>VLOOKUP(VALUE(RIGHT(C5,1)),$G$11:$H$14,2,0)</f>
        <v>2</v>
      </c>
      <c r="I5" s="56">
        <f>H5+G5</f>
        <v>19</v>
      </c>
      <c r="J5" s="55" t="str">
        <f>IF(I5&gt;18,"Đậu","Rớt")</f>
        <v>Đậu</v>
      </c>
    </row>
    <row r="6" spans="1:10" x14ac:dyDescent="0.25">
      <c r="A6" s="50">
        <v>2</v>
      </c>
      <c r="B6" s="37" t="s">
        <v>93</v>
      </c>
      <c r="C6" s="12" t="s">
        <v>94</v>
      </c>
      <c r="D6" s="55" t="str">
        <f t="shared" ref="D6:D8" si="0">HLOOKUP(LEFT(C6,1),$C$10:$E$11,2,0)</f>
        <v>Lý</v>
      </c>
      <c r="E6" s="47">
        <v>4</v>
      </c>
      <c r="F6" s="47">
        <v>7</v>
      </c>
      <c r="G6" s="56">
        <f t="shared" ref="G6:G8" si="1">E6*2+F6</f>
        <v>15</v>
      </c>
      <c r="H6" s="56">
        <f t="shared" ref="H6:H8" si="2">VLOOKUP(VALUE(RIGHT(C6,1)),$G$11:$H$14,2,0)</f>
        <v>1</v>
      </c>
      <c r="I6" s="56">
        <f t="shared" ref="I6:I8" si="3">H6+G6</f>
        <v>16</v>
      </c>
      <c r="J6" s="55" t="str">
        <f t="shared" ref="J6:J8" si="4">IF(I6&gt;18,"Đậu","Rớt")</f>
        <v>Rớt</v>
      </c>
    </row>
    <row r="7" spans="1:10" x14ac:dyDescent="0.25">
      <c r="A7" s="50">
        <v>3</v>
      </c>
      <c r="B7" s="37" t="s">
        <v>95</v>
      </c>
      <c r="C7" s="12" t="s">
        <v>96</v>
      </c>
      <c r="D7" s="55" t="str">
        <f t="shared" si="0"/>
        <v>Hóa</v>
      </c>
      <c r="E7" s="47">
        <v>7</v>
      </c>
      <c r="F7" s="47">
        <v>6</v>
      </c>
      <c r="G7" s="56">
        <f t="shared" si="1"/>
        <v>20</v>
      </c>
      <c r="H7" s="56">
        <f t="shared" si="2"/>
        <v>1.5</v>
      </c>
      <c r="I7" s="56">
        <f t="shared" si="3"/>
        <v>21.5</v>
      </c>
      <c r="J7" s="55" t="str">
        <f t="shared" si="4"/>
        <v>Đậu</v>
      </c>
    </row>
    <row r="8" spans="1:10" x14ac:dyDescent="0.25">
      <c r="A8" s="50">
        <v>4</v>
      </c>
      <c r="B8" s="37" t="s">
        <v>97</v>
      </c>
      <c r="C8" s="12" t="s">
        <v>98</v>
      </c>
      <c r="D8" s="55" t="str">
        <f t="shared" si="0"/>
        <v>Hóa</v>
      </c>
      <c r="E8" s="47">
        <v>6</v>
      </c>
      <c r="F8" s="47">
        <v>6.5</v>
      </c>
      <c r="G8" s="56">
        <f t="shared" si="1"/>
        <v>18.5</v>
      </c>
      <c r="H8" s="56">
        <f t="shared" si="2"/>
        <v>0</v>
      </c>
      <c r="I8" s="56">
        <f t="shared" si="3"/>
        <v>18.5</v>
      </c>
      <c r="J8" s="55" t="str">
        <f t="shared" si="4"/>
        <v>Đậu</v>
      </c>
    </row>
    <row r="9" spans="1:10" x14ac:dyDescent="0.25">
      <c r="A9" s="7"/>
      <c r="B9" s="7"/>
      <c r="C9" s="7"/>
      <c r="D9" s="7"/>
      <c r="E9" s="7"/>
      <c r="F9" s="7"/>
      <c r="G9" s="51" t="s">
        <v>89</v>
      </c>
      <c r="H9" s="51"/>
      <c r="I9" s="7"/>
      <c r="J9" s="7"/>
    </row>
    <row r="10" spans="1:10" ht="32.25" customHeight="1" x14ac:dyDescent="0.25">
      <c r="A10" s="53" t="s">
        <v>99</v>
      </c>
      <c r="B10" s="54" t="s">
        <v>100</v>
      </c>
      <c r="C10" s="11" t="s">
        <v>69</v>
      </c>
      <c r="D10" s="11" t="s">
        <v>71</v>
      </c>
      <c r="E10" s="11" t="s">
        <v>77</v>
      </c>
      <c r="F10" s="7"/>
      <c r="G10" s="25" t="s">
        <v>105</v>
      </c>
      <c r="H10" s="25" t="s">
        <v>106</v>
      </c>
      <c r="I10" s="7"/>
      <c r="J10" s="7"/>
    </row>
    <row r="11" spans="1:10" x14ac:dyDescent="0.25">
      <c r="A11" s="53"/>
      <c r="B11" s="54" t="s">
        <v>101</v>
      </c>
      <c r="C11" s="50" t="s">
        <v>102</v>
      </c>
      <c r="D11" s="50" t="s">
        <v>103</v>
      </c>
      <c r="E11" s="50" t="s">
        <v>104</v>
      </c>
      <c r="F11" s="7"/>
      <c r="G11" s="37">
        <v>1</v>
      </c>
      <c r="H11" s="37">
        <v>2</v>
      </c>
      <c r="I11" s="7"/>
      <c r="J11" s="7"/>
    </row>
    <row r="12" spans="1:10" x14ac:dyDescent="0.25">
      <c r="G12" s="37">
        <v>2</v>
      </c>
      <c r="H12" s="37">
        <v>1.5</v>
      </c>
    </row>
    <row r="13" spans="1:10" x14ac:dyDescent="0.25">
      <c r="G13" s="52">
        <v>3</v>
      </c>
      <c r="H13" s="52">
        <v>1</v>
      </c>
    </row>
    <row r="14" spans="1:10" x14ac:dyDescent="0.25">
      <c r="G14" s="37">
        <v>4</v>
      </c>
      <c r="H14" s="37">
        <v>0</v>
      </c>
    </row>
    <row r="15" spans="1:10" x14ac:dyDescent="0.25">
      <c r="G15" s="7"/>
      <c r="H15" s="7"/>
    </row>
  </sheetData>
  <mergeCells count="3">
    <mergeCell ref="A3:J3"/>
    <mergeCell ref="A10:A11"/>
    <mergeCell ref="G9:H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4422-4E77-464C-947C-E071C9F93ACA}">
  <dimension ref="A4:G23"/>
  <sheetViews>
    <sheetView showGridLines="0" tabSelected="1" workbookViewId="0">
      <selection activeCell="O26" sqref="O26"/>
    </sheetView>
  </sheetViews>
  <sheetFormatPr defaultRowHeight="15.75" x14ac:dyDescent="0.25"/>
  <cols>
    <col min="1" max="1" width="10.7109375" style="4" customWidth="1"/>
    <col min="2" max="2" width="13.42578125" style="4" customWidth="1"/>
    <col min="3" max="3" width="12.28515625" style="4" customWidth="1"/>
    <col min="4" max="4" width="14.42578125" style="4" customWidth="1"/>
    <col min="5" max="5" width="12.140625" style="4" customWidth="1"/>
    <col min="6" max="6" width="11.28515625" style="4" customWidth="1"/>
    <col min="7" max="7" width="12.5703125" style="4" customWidth="1"/>
    <col min="8" max="16384" width="9.140625" style="4"/>
  </cols>
  <sheetData>
    <row r="4" spans="1:7" x14ac:dyDescent="0.25">
      <c r="A4" s="57" t="s">
        <v>107</v>
      </c>
      <c r="B4" s="49"/>
      <c r="C4" s="49"/>
      <c r="D4" s="49"/>
      <c r="E4" s="49"/>
      <c r="F4" s="49"/>
      <c r="G4" s="49"/>
    </row>
    <row r="5" spans="1:7" ht="47.25" x14ac:dyDescent="0.25">
      <c r="A5" s="25" t="s">
        <v>108</v>
      </c>
      <c r="B5" s="25" t="s">
        <v>109</v>
      </c>
      <c r="C5" s="25" t="s">
        <v>110</v>
      </c>
      <c r="D5" s="25" t="s">
        <v>111</v>
      </c>
      <c r="E5" s="25" t="s">
        <v>112</v>
      </c>
      <c r="F5" s="25" t="s">
        <v>42</v>
      </c>
      <c r="G5" s="25" t="s">
        <v>44</v>
      </c>
    </row>
    <row r="6" spans="1:7" x14ac:dyDescent="0.25">
      <c r="A6" s="37" t="s">
        <v>113</v>
      </c>
      <c r="B6" s="55" t="str">
        <f>VLOOKUP(LEFT(A6,2),$A$19:$D$23,2,0)</f>
        <v>Đĩa cứng</v>
      </c>
      <c r="C6" s="56">
        <f>VLOOKUP(LEFT(A6,2),$A$19:$D$23,RIGHT(A6,1)+2,0)</f>
        <v>49</v>
      </c>
      <c r="D6" s="37">
        <v>60</v>
      </c>
      <c r="E6" s="56">
        <f>IF(RIGHT(A6,1)="1",1%,5%)*C6</f>
        <v>0.49</v>
      </c>
      <c r="F6" s="48">
        <f>D6*(C6+E6)</f>
        <v>2969.4</v>
      </c>
      <c r="G6" s="48">
        <f>F6-(IF(F6&gt;=1000,1%*F6,0))</f>
        <v>2939.7060000000001</v>
      </c>
    </row>
    <row r="7" spans="1:7" x14ac:dyDescent="0.25">
      <c r="A7" s="37" t="s">
        <v>115</v>
      </c>
      <c r="B7" s="55" t="str">
        <f t="shared" ref="B7:B13" si="0">VLOOKUP(LEFT(A7,2),$A$19:$D$23,2,0)</f>
        <v>Đĩa mềm</v>
      </c>
      <c r="C7" s="56">
        <f t="shared" ref="C7:C13" si="1">VLOOKUP(LEFT(A7,2),$A$19:$D$23,RIGHT(A7,1)+2,0)</f>
        <v>2.5</v>
      </c>
      <c r="D7" s="37">
        <v>70</v>
      </c>
      <c r="E7" s="56">
        <f t="shared" ref="E7:E13" si="2">IF(RIGHT(A7,1)="1",1%,5%)*C7</f>
        <v>2.5000000000000001E-2</v>
      </c>
      <c r="F7" s="48">
        <f t="shared" ref="F7:F13" si="3">D7*(C7+E7)</f>
        <v>176.75</v>
      </c>
      <c r="G7" s="48">
        <f t="shared" ref="G7:G13" si="4">F7-(IF(F7&gt;=1000,1%*F7,0))</f>
        <v>176.75</v>
      </c>
    </row>
    <row r="8" spans="1:7" x14ac:dyDescent="0.25">
      <c r="A8" s="37" t="s">
        <v>116</v>
      </c>
      <c r="B8" s="55" t="str">
        <f t="shared" si="0"/>
        <v>Mouse</v>
      </c>
      <c r="C8" s="56">
        <f t="shared" si="1"/>
        <v>3</v>
      </c>
      <c r="D8" s="37">
        <v>30</v>
      </c>
      <c r="E8" s="56">
        <f t="shared" si="2"/>
        <v>0.03</v>
      </c>
      <c r="F8" s="48">
        <f t="shared" si="3"/>
        <v>90.899999999999991</v>
      </c>
      <c r="G8" s="48">
        <f t="shared" si="4"/>
        <v>90.899999999999991</v>
      </c>
    </row>
    <row r="9" spans="1:7" x14ac:dyDescent="0.25">
      <c r="A9" s="37" t="s">
        <v>117</v>
      </c>
      <c r="B9" s="55" t="str">
        <f t="shared" si="0"/>
        <v>SD Ram</v>
      </c>
      <c r="C9" s="56">
        <f t="shared" si="1"/>
        <v>13</v>
      </c>
      <c r="D9" s="37">
        <v>120</v>
      </c>
      <c r="E9" s="56">
        <f t="shared" si="2"/>
        <v>0.13</v>
      </c>
      <c r="F9" s="48">
        <f t="shared" si="3"/>
        <v>1575.6000000000001</v>
      </c>
      <c r="G9" s="48">
        <f t="shared" si="4"/>
        <v>1559.8440000000001</v>
      </c>
    </row>
    <row r="10" spans="1:7" x14ac:dyDescent="0.25">
      <c r="A10" s="37" t="s">
        <v>118</v>
      </c>
      <c r="B10" s="55" t="str">
        <f t="shared" si="0"/>
        <v>DD Ram</v>
      </c>
      <c r="C10" s="56">
        <f t="shared" si="1"/>
        <v>27</v>
      </c>
      <c r="D10" s="37">
        <v>100</v>
      </c>
      <c r="E10" s="56">
        <f t="shared" si="2"/>
        <v>0.27</v>
      </c>
      <c r="F10" s="48">
        <f t="shared" si="3"/>
        <v>2727</v>
      </c>
      <c r="G10" s="48">
        <f t="shared" si="4"/>
        <v>2699.73</v>
      </c>
    </row>
    <row r="11" spans="1:7" x14ac:dyDescent="0.25">
      <c r="A11" s="37" t="s">
        <v>119</v>
      </c>
      <c r="B11" s="55" t="str">
        <f t="shared" si="0"/>
        <v>Đĩa cứng</v>
      </c>
      <c r="C11" s="56">
        <f t="shared" si="1"/>
        <v>50</v>
      </c>
      <c r="D11" s="37">
        <v>50</v>
      </c>
      <c r="E11" s="56">
        <f t="shared" si="2"/>
        <v>2.5</v>
      </c>
      <c r="F11" s="48">
        <f t="shared" si="3"/>
        <v>2625</v>
      </c>
      <c r="G11" s="48">
        <f t="shared" si="4"/>
        <v>2598.75</v>
      </c>
    </row>
    <row r="12" spans="1:7" x14ac:dyDescent="0.25">
      <c r="A12" s="37" t="s">
        <v>120</v>
      </c>
      <c r="B12" s="55" t="str">
        <f t="shared" si="0"/>
        <v>Mouse</v>
      </c>
      <c r="C12" s="56">
        <f t="shared" si="1"/>
        <v>3.5</v>
      </c>
      <c r="D12" s="37">
        <v>65</v>
      </c>
      <c r="E12" s="56">
        <f t="shared" si="2"/>
        <v>0.17500000000000002</v>
      </c>
      <c r="F12" s="48">
        <f t="shared" si="3"/>
        <v>238.875</v>
      </c>
      <c r="G12" s="48">
        <f t="shared" si="4"/>
        <v>238.875</v>
      </c>
    </row>
    <row r="13" spans="1:7" x14ac:dyDescent="0.25">
      <c r="A13" s="37" t="s">
        <v>121</v>
      </c>
      <c r="B13" s="55" t="str">
        <f t="shared" si="0"/>
        <v>DD Ram</v>
      </c>
      <c r="C13" s="56">
        <f t="shared" si="1"/>
        <v>30</v>
      </c>
      <c r="D13" s="37">
        <v>20</v>
      </c>
      <c r="E13" s="56">
        <f t="shared" si="2"/>
        <v>1.5</v>
      </c>
      <c r="F13" s="48">
        <f t="shared" si="3"/>
        <v>630</v>
      </c>
      <c r="G13" s="48">
        <f t="shared" si="4"/>
        <v>630</v>
      </c>
    </row>
    <row r="16" spans="1:7" x14ac:dyDescent="0.25">
      <c r="A16" s="57" t="s">
        <v>110</v>
      </c>
      <c r="B16" s="49"/>
      <c r="C16" s="49"/>
      <c r="D16" s="49"/>
    </row>
    <row r="17" spans="1:7" ht="16.5" customHeight="1" x14ac:dyDescent="0.25">
      <c r="A17" s="58" t="s">
        <v>108</v>
      </c>
      <c r="B17" s="58" t="s">
        <v>109</v>
      </c>
      <c r="C17" s="32" t="s">
        <v>110</v>
      </c>
      <c r="D17" s="33"/>
      <c r="F17" s="60" t="s">
        <v>131</v>
      </c>
      <c r="G17" s="61"/>
    </row>
    <row r="18" spans="1:7" x14ac:dyDescent="0.25">
      <c r="A18" s="59"/>
      <c r="B18" s="59"/>
      <c r="C18" s="25">
        <v>1</v>
      </c>
      <c r="D18" s="25">
        <v>2</v>
      </c>
      <c r="F18" s="60" t="s">
        <v>132</v>
      </c>
      <c r="G18" s="61"/>
    </row>
    <row r="19" spans="1:7" x14ac:dyDescent="0.25">
      <c r="A19" s="37" t="s">
        <v>122</v>
      </c>
      <c r="B19" s="37" t="s">
        <v>126</v>
      </c>
      <c r="C19" s="37">
        <v>49</v>
      </c>
      <c r="D19" s="37">
        <v>50</v>
      </c>
      <c r="F19" s="37" t="s">
        <v>122</v>
      </c>
      <c r="G19" s="56">
        <f>SUMIF(A6:$A$13,F19&amp;"*",$D$6:$D$13)</f>
        <v>110</v>
      </c>
    </row>
    <row r="20" spans="1:7" x14ac:dyDescent="0.25">
      <c r="A20" s="37" t="s">
        <v>114</v>
      </c>
      <c r="B20" s="37" t="s">
        <v>127</v>
      </c>
      <c r="C20" s="37">
        <v>2.5</v>
      </c>
      <c r="D20" s="37">
        <v>3</v>
      </c>
      <c r="F20" s="37" t="s">
        <v>114</v>
      </c>
      <c r="G20" s="56">
        <f>SUMIF(A7:$A$13,F20&amp;"*",$D$6:$D$13)</f>
        <v>60</v>
      </c>
    </row>
    <row r="21" spans="1:7" x14ac:dyDescent="0.25">
      <c r="A21" s="37" t="s">
        <v>123</v>
      </c>
      <c r="B21" s="37" t="s">
        <v>128</v>
      </c>
      <c r="C21" s="37">
        <v>3</v>
      </c>
      <c r="D21" s="37">
        <v>3.5</v>
      </c>
      <c r="F21" s="37" t="s">
        <v>123</v>
      </c>
      <c r="G21" s="56">
        <f>SUMIF(A8:$A$13,F21&amp;"*",$D$6:$D$13)</f>
        <v>160</v>
      </c>
    </row>
    <row r="22" spans="1:7" x14ac:dyDescent="0.25">
      <c r="A22" s="37" t="s">
        <v>124</v>
      </c>
      <c r="B22" s="37" t="s">
        <v>129</v>
      </c>
      <c r="C22" s="37">
        <v>13</v>
      </c>
      <c r="D22" s="37">
        <v>15</v>
      </c>
      <c r="F22" s="37" t="s">
        <v>124</v>
      </c>
      <c r="G22" s="56">
        <f>SUMIF(A9:$A$13,F22&amp;"*",$D$6:$D$13)</f>
        <v>60</v>
      </c>
    </row>
    <row r="23" spans="1:7" x14ac:dyDescent="0.25">
      <c r="A23" s="37" t="s">
        <v>125</v>
      </c>
      <c r="B23" s="37" t="s">
        <v>130</v>
      </c>
      <c r="C23" s="37">
        <v>27</v>
      </c>
      <c r="D23" s="37">
        <v>30</v>
      </c>
      <c r="F23" s="37" t="s">
        <v>125</v>
      </c>
      <c r="G23" s="56">
        <f>SUMIF(A10:$A$13,F23&amp;"*",$D$6:$D$13)</f>
        <v>180</v>
      </c>
    </row>
  </sheetData>
  <mergeCells count="7">
    <mergeCell ref="A4:G4"/>
    <mergeCell ref="A16:D16"/>
    <mergeCell ref="A17:A18"/>
    <mergeCell ref="B17:B18"/>
    <mergeCell ref="C17:D17"/>
    <mergeCell ref="F17:G17"/>
    <mergeCell ref="F18:G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Hong Nguyen</dc:creator>
  <cp:lastModifiedBy>Linh Hong Nguyen</cp:lastModifiedBy>
  <dcterms:created xsi:type="dcterms:W3CDTF">2023-01-16T06:33:17Z</dcterms:created>
  <dcterms:modified xsi:type="dcterms:W3CDTF">2023-01-16T11:04:08Z</dcterms:modified>
</cp:coreProperties>
</file>