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unOne" sheetId="1" state="visible" r:id="rId2"/>
    <sheet name="RunTwo" sheetId="2" state="visible" r:id="rId3"/>
    <sheet name="RunThree" sheetId="3" state="visible" r:id="rId4"/>
    <sheet name="BarnyRunNewStopperOn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<sst xmlns="http://schemas.openxmlformats.org/spreadsheetml/2006/main" count="118" uniqueCount="25">
  <si>
    <t xml:space="preserve">Time</t>
  </si>
  <si>
    <t xml:space="preserve">Meas. Temp.</t>
  </si>
  <si>
    <t xml:space="preserve">Fit constant</t>
  </si>
  <si>
    <t xml:space="preserve">Model offset</t>
  </si>
  <si>
    <t xml:space="preserve">(hh:mm:ss abs)</t>
  </si>
  <si>
    <t xml:space="preserve">(hh:mm:ss)</t>
  </si>
  <si>
    <t xml:space="preserve">(s)</t>
  </si>
  <si>
    <t xml:space="preserve">(℃)</t>
  </si>
  <si>
    <t xml:space="preserve">Mean square error (℃)</t>
  </si>
  <si>
    <r>
      <rPr>
        <sz val="10"/>
        <rFont val="Arial"/>
        <family val="2"/>
      </rPr>
      <t xml:space="preserve">T</t>
    </r>
    <r>
      <rPr>
        <vertAlign val="subscript"/>
        <sz val="10"/>
        <rFont val="Arial"/>
        <family val="2"/>
      </rPr>
      <t xml:space="preserve">0</t>
    </r>
  </si>
  <si>
    <t xml:space="preserve">Model temp.</t>
  </si>
  <si>
    <t xml:space="preserve">Target (℃)</t>
  </si>
  <si>
    <t xml:space="preserve">Time (s)</t>
  </si>
  <si>
    <t xml:space="preserve">Water SHC (Jkg-1K-1)</t>
  </si>
  <si>
    <t xml:space="preserve">Local slope (℃)</t>
  </si>
  <si>
    <t xml:space="preserve">Flask volume (l)</t>
  </si>
  <si>
    <t xml:space="preserve">Rate of change at 60℃ (℃/s)</t>
  </si>
  <si>
    <t xml:space="preserve">Power loss at 60℃ (W)</t>
  </si>
  <si>
    <t xml:space="preserve">Power loss at 60℃ (kW)</t>
  </si>
  <si>
    <t xml:space="preserve">Meas. Differentials</t>
  </si>
  <si>
    <t xml:space="preserve">(K/s)</t>
  </si>
  <si>
    <t xml:space="preserve">Run One (SJH)</t>
  </si>
  <si>
    <t xml:space="preserve">Run Two (SJH)</t>
  </si>
  <si>
    <t xml:space="preserve">Run Three (SJH)</t>
  </si>
  <si>
    <t xml:space="preserve">Run One (BDH)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</si>
</sst>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hh:mm:ss"/>
    <numFmt numFmtId="167" formatCode="[hh]:mm:ss"/>
    <numFmt numFmtId="168" formatCode="General"/>
    <numFmt numFmtId="169" formatCode="0.00E+00"/>
    <numFmt numFmtId="170" formatCode="0.00"/>
    <numFmt numFmtId="171" formatCode="0.0"/>
    <numFmt numFmtId="172" formatCode="0.000"/>
    <numFmt numFmtId="173" formatCode="0.0000E+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vertAlign val="subscript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Vacuum flask temperature decay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656013456686"/>
          <c:y val="0.139879615488276"/>
          <c:w val="0.824222035323801"/>
          <c:h val="0.693558530230887"/>
        </c:manualLayout>
      </c:layout>
      <c:scatterChart>
        <c:scatterStyle val="lineMarker"/>
        <c:varyColors val="0"/>
        <c:ser>
          <c:idx val="0"/>
          <c:order val="0"/>
          <c:tx>
            <c:strRef>
              <c:f>RunOne!$E$1:$E$2</c:f>
              <c:strCache>
                <c:ptCount val="1"/>
                <c:pt idx="0">
                  <c:v>Meas. Temp. (℃)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RunOne!$P$3:$P$6</c:f>
              <c:numCache>
                <c:formatCode>General</c:formatCode>
                <c:ptCount val="4"/>
                <c:pt idx="0">
                  <c:v>1975.66134333278</c:v>
                </c:pt>
                <c:pt idx="1">
                  <c:v>46795.6613433328</c:v>
                </c:pt>
                <c:pt idx="2">
                  <c:v>71995.6613433328</c:v>
                </c:pt>
                <c:pt idx="3">
                  <c:v>85615.6613433328</c:v>
                </c:pt>
              </c:numCache>
            </c:numRef>
          </c:xVal>
          <c:yVal>
            <c:numRef>
              <c:f>RunOne!$E$3:$E$6</c:f>
              <c:numCache>
                <c:formatCode>General</c:formatCode>
                <c:ptCount val="4"/>
                <c:pt idx="0">
                  <c:v>98.5</c:v>
                </c:pt>
                <c:pt idx="1">
                  <c:v>70</c:v>
                </c:pt>
                <c:pt idx="2">
                  <c:v>59</c:v>
                </c:pt>
                <c:pt idx="3">
                  <c:v>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RunOne!$C$21:$C$22</c:f>
              <c:strCache>
                <c:ptCount val="1"/>
                <c:pt idx="0">
                  <c:v>Model temp. (℃)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RunOne!$B$23:$B$62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RunOne!$C$23:$C$62</c:f>
              <c:numCache>
                <c:formatCode>General</c:formatCode>
                <c:ptCount val="40"/>
                <c:pt idx="0">
                  <c:v>100</c:v>
                </c:pt>
                <c:pt idx="1">
                  <c:v>97.3268036914556</c:v>
                </c:pt>
                <c:pt idx="2">
                  <c:v>94.7250671679514</c:v>
                </c:pt>
                <c:pt idx="3">
                  <c:v>92.1928801691516</c:v>
                </c:pt>
                <c:pt idx="4">
                  <c:v>89.7283834997291</c:v>
                </c:pt>
                <c:pt idx="5">
                  <c:v>87.3297676642978</c:v>
                </c:pt>
                <c:pt idx="6">
                  <c:v>84.9952715388354</c:v>
                </c:pt>
                <c:pt idx="7">
                  <c:v>82.723181077622</c:v>
                </c:pt>
                <c:pt idx="8">
                  <c:v>80.5118280547445</c:v>
                </c:pt>
                <c:pt idx="9">
                  <c:v>78.3595888392435</c:v>
                </c:pt>
                <c:pt idx="10">
                  <c:v>76.2648832030023</c:v>
                </c:pt>
                <c:pt idx="11">
                  <c:v>74.2261731605039</c:v>
                </c:pt>
                <c:pt idx="12">
                  <c:v>72.2419618396036</c:v>
                </c:pt>
                <c:pt idx="13">
                  <c:v>70.3107923824873</c:v>
                </c:pt>
                <c:pt idx="14">
                  <c:v>68.4312468760104</c:v>
                </c:pt>
                <c:pt idx="15">
                  <c:v>66.60194531063</c:v>
                </c:pt>
                <c:pt idx="16">
                  <c:v>64.8215445671675</c:v>
                </c:pt>
                <c:pt idx="17">
                  <c:v>63.0887374306565</c:v>
                </c:pt>
                <c:pt idx="18">
                  <c:v>61.4022516305529</c:v>
                </c:pt>
                <c:pt idx="19">
                  <c:v>59.7608489066019</c:v>
                </c:pt>
                <c:pt idx="20">
                  <c:v>58.1633240996758</c:v>
                </c:pt>
                <c:pt idx="21">
                  <c:v>56.6085042669166</c:v>
                </c:pt>
                <c:pt idx="22">
                  <c:v>55.0952478205312</c:v>
                </c:pt>
                <c:pt idx="23">
                  <c:v>53.6224436896094</c:v>
                </c:pt>
                <c:pt idx="24">
                  <c:v>52.1890105043474</c:v>
                </c:pt>
                <c:pt idx="25">
                  <c:v>50.7938958020794</c:v>
                </c:pt>
                <c:pt idx="26">
                  <c:v>49.4360752545323</c:v>
                </c:pt>
                <c:pt idx="27">
                  <c:v>48.114551915739</c:v>
                </c:pt>
                <c:pt idx="28">
                  <c:v>46.8283554900548</c:v>
                </c:pt>
                <c:pt idx="29">
                  <c:v>45.5765416197426</c:v>
                </c:pt>
                <c:pt idx="30">
                  <c:v>44.3581911916014</c:v>
                </c:pt>
                <c:pt idx="31">
                  <c:v>43.1724096621305</c:v>
                </c:pt>
                <c:pt idx="32">
                  <c:v>42.0183264007328</c:v>
                </c:pt>
                <c:pt idx="33">
                  <c:v>40.8950940504762</c:v>
                </c:pt>
                <c:pt idx="34">
                  <c:v>39.8018879059432</c:v>
                </c:pt>
                <c:pt idx="35">
                  <c:v>38.7379053077105</c:v>
                </c:pt>
                <c:pt idx="36">
                  <c:v>37.7023650530174</c:v>
                </c:pt>
                <c:pt idx="37">
                  <c:v>36.6945068221862</c:v>
                </c:pt>
                <c:pt idx="38">
                  <c:v>35.713590620377</c:v>
                </c:pt>
                <c:pt idx="39">
                  <c:v>34.7588962342644</c:v>
                </c:pt>
              </c:numCache>
            </c:numRef>
          </c:yVal>
          <c:smooth val="0"/>
        </c:ser>
        <c:axId val="61576796"/>
        <c:axId val="78552674"/>
      </c:scatterChart>
      <c:valAx>
        <c:axId val="615767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552674"/>
        <c:crosses val="autoZero"/>
        <c:crossBetween val="between"/>
      </c:valAx>
      <c:valAx>
        <c:axId val="785526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57679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0090412111018"/>
          <c:y val="0.139879615488276"/>
          <c:w val="0.209746096830153"/>
          <c:h val="0.214375561545373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Vacuum flask temperature decay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RunOne!$E$1:$E$2</c:f>
              <c:strCache>
                <c:ptCount val="1"/>
                <c:pt idx="0">
                  <c:v>Meas. Temp. (℃)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RunOne!$P$3:$P$6</c:f>
              <c:numCache>
                <c:formatCode>General</c:formatCode>
                <c:ptCount val="4"/>
                <c:pt idx="0">
                  <c:v>1975.66134333278</c:v>
                </c:pt>
                <c:pt idx="1">
                  <c:v>46795.6613433328</c:v>
                </c:pt>
                <c:pt idx="2">
                  <c:v>71995.6613433328</c:v>
                </c:pt>
                <c:pt idx="3">
                  <c:v>85615.6613433328</c:v>
                </c:pt>
              </c:numCache>
            </c:numRef>
          </c:xVal>
          <c:yVal>
            <c:numRef>
              <c:f>RunOne!$E$3:$E$6</c:f>
              <c:numCache>
                <c:formatCode>General</c:formatCode>
                <c:ptCount val="4"/>
                <c:pt idx="0">
                  <c:v>98.5</c:v>
                </c:pt>
                <c:pt idx="1">
                  <c:v>70</c:v>
                </c:pt>
                <c:pt idx="2">
                  <c:v>59</c:v>
                </c:pt>
                <c:pt idx="3">
                  <c:v>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RunOne!$C$21:$C$22</c:f>
              <c:strCache>
                <c:ptCount val="1"/>
                <c:pt idx="0">
                  <c:v>Model temp. (℃)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RunOne!$B$23:$B$62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RunOne!$C$23:$C$62</c:f>
              <c:numCache>
                <c:formatCode>General</c:formatCode>
                <c:ptCount val="40"/>
                <c:pt idx="0">
                  <c:v>100</c:v>
                </c:pt>
                <c:pt idx="1">
                  <c:v>97.3268036914556</c:v>
                </c:pt>
                <c:pt idx="2">
                  <c:v>94.7250671679514</c:v>
                </c:pt>
                <c:pt idx="3">
                  <c:v>92.1928801691516</c:v>
                </c:pt>
                <c:pt idx="4">
                  <c:v>89.7283834997291</c:v>
                </c:pt>
                <c:pt idx="5">
                  <c:v>87.3297676642978</c:v>
                </c:pt>
                <c:pt idx="6">
                  <c:v>84.9952715388354</c:v>
                </c:pt>
                <c:pt idx="7">
                  <c:v>82.723181077622</c:v>
                </c:pt>
                <c:pt idx="8">
                  <c:v>80.5118280547445</c:v>
                </c:pt>
                <c:pt idx="9">
                  <c:v>78.3595888392435</c:v>
                </c:pt>
                <c:pt idx="10">
                  <c:v>76.2648832030023</c:v>
                </c:pt>
                <c:pt idx="11">
                  <c:v>74.2261731605039</c:v>
                </c:pt>
                <c:pt idx="12">
                  <c:v>72.2419618396036</c:v>
                </c:pt>
                <c:pt idx="13">
                  <c:v>70.3107923824873</c:v>
                </c:pt>
                <c:pt idx="14">
                  <c:v>68.4312468760104</c:v>
                </c:pt>
                <c:pt idx="15">
                  <c:v>66.60194531063</c:v>
                </c:pt>
                <c:pt idx="16">
                  <c:v>64.8215445671675</c:v>
                </c:pt>
                <c:pt idx="17">
                  <c:v>63.0887374306565</c:v>
                </c:pt>
                <c:pt idx="18">
                  <c:v>61.4022516305529</c:v>
                </c:pt>
                <c:pt idx="19">
                  <c:v>59.7608489066019</c:v>
                </c:pt>
                <c:pt idx="20">
                  <c:v>58.1633240996758</c:v>
                </c:pt>
                <c:pt idx="21">
                  <c:v>56.6085042669166</c:v>
                </c:pt>
                <c:pt idx="22">
                  <c:v>55.0952478205312</c:v>
                </c:pt>
                <c:pt idx="23">
                  <c:v>53.6224436896094</c:v>
                </c:pt>
                <c:pt idx="24">
                  <c:v>52.1890105043474</c:v>
                </c:pt>
                <c:pt idx="25">
                  <c:v>50.7938958020794</c:v>
                </c:pt>
                <c:pt idx="26">
                  <c:v>49.4360752545323</c:v>
                </c:pt>
                <c:pt idx="27">
                  <c:v>48.114551915739</c:v>
                </c:pt>
                <c:pt idx="28">
                  <c:v>46.8283554900548</c:v>
                </c:pt>
                <c:pt idx="29">
                  <c:v>45.5765416197426</c:v>
                </c:pt>
                <c:pt idx="30">
                  <c:v>44.3581911916014</c:v>
                </c:pt>
                <c:pt idx="31">
                  <c:v>43.1724096621305</c:v>
                </c:pt>
                <c:pt idx="32">
                  <c:v>42.0183264007328</c:v>
                </c:pt>
                <c:pt idx="33">
                  <c:v>40.8950940504762</c:v>
                </c:pt>
                <c:pt idx="34">
                  <c:v>39.8018879059432</c:v>
                </c:pt>
                <c:pt idx="35">
                  <c:v>38.7379053077105</c:v>
                </c:pt>
                <c:pt idx="36">
                  <c:v>37.7023650530174</c:v>
                </c:pt>
                <c:pt idx="37">
                  <c:v>36.6945068221862</c:v>
                </c:pt>
                <c:pt idx="38">
                  <c:v>35.713590620377</c:v>
                </c:pt>
                <c:pt idx="39">
                  <c:v>34.7588962342644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RunOne!$S$40</c:f>
              <c:strCache>
                <c:ptCount val="1"/>
                <c:pt idx="0">
                  <c:v>Local slope (℃)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RunOne!$P$41:$P$43</c:f>
              <c:numCache>
                <c:formatCode>General</c:formatCode>
                <c:ptCount val="3"/>
                <c:pt idx="0">
                  <c:v>64269.373125447</c:v>
                </c:pt>
                <c:pt idx="1">
                  <c:v>67869.373125447</c:v>
                </c:pt>
                <c:pt idx="2">
                  <c:v>71469.373125447</c:v>
                </c:pt>
              </c:numCache>
            </c:numRef>
          </c:xVal>
          <c:yVal>
            <c:numRef>
              <c:f>RunOne!$S$41:$S$43</c:f>
              <c:numCache>
                <c:formatCode>General</c:formatCode>
                <c:ptCount val="3"/>
                <c:pt idx="0">
                  <c:v>61.6257456</c:v>
                </c:pt>
                <c:pt idx="1">
                  <c:v>60</c:v>
                </c:pt>
                <c:pt idx="2">
                  <c:v>58.3742544</c:v>
                </c:pt>
              </c:numCache>
            </c:numRef>
          </c:yVal>
          <c:smooth val="0"/>
        </c:ser>
        <c:axId val="28906261"/>
        <c:axId val="4752507"/>
      </c:scatterChart>
      <c:valAx>
        <c:axId val="28906261"/>
        <c:scaling>
          <c:orientation val="minMax"/>
          <c:max val="72500"/>
          <c:min val="64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52507"/>
        <c:crossesAt val="0"/>
        <c:crossBetween val="between"/>
      </c:valAx>
      <c:valAx>
        <c:axId val="475250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90626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Vacuum flask temperature decay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656013456686"/>
          <c:y val="0.139879615488276"/>
          <c:w val="0.824222035323801"/>
          <c:h val="0.693558530230887"/>
        </c:manualLayout>
      </c:layout>
      <c:scatterChart>
        <c:scatterStyle val="lineMarker"/>
        <c:varyColors val="0"/>
        <c:ser>
          <c:idx val="0"/>
          <c:order val="0"/>
          <c:tx>
            <c:strRef>
              <c:f>RunTwo!$E$1:$E$2</c:f>
              <c:strCache>
                <c:ptCount val="1"/>
                <c:pt idx="0">
                  <c:v>Meas. Temp. (℃)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RunTwo!$P$3:$P$8</c:f>
              <c:numCache>
                <c:formatCode>General</c:formatCode>
                <c:ptCount val="6"/>
                <c:pt idx="0">
                  <c:v>10098.7146071093</c:v>
                </c:pt>
                <c:pt idx="1">
                  <c:v>16218.7146071093</c:v>
                </c:pt>
                <c:pt idx="2">
                  <c:v>35238.7146071093</c:v>
                </c:pt>
                <c:pt idx="3">
                  <c:v>63738.7146071093</c:v>
                </c:pt>
                <c:pt idx="4">
                  <c:v>75138.7146071093</c:v>
                </c:pt>
                <c:pt idx="5">
                  <c:v>104718.714607109</c:v>
                </c:pt>
              </c:numCache>
            </c:numRef>
          </c:xVal>
          <c:yVal>
            <c:numRef>
              <c:f>RunTwo!$E$3:$E$8</c:f>
              <c:numCache>
                <c:formatCode>General</c:formatCode>
                <c:ptCount val="6"/>
                <c:pt idx="0">
                  <c:v>96</c:v>
                </c:pt>
                <c:pt idx="1">
                  <c:v>89</c:v>
                </c:pt>
                <c:pt idx="2">
                  <c:v>74.5</c:v>
                </c:pt>
                <c:pt idx="3">
                  <c:v>59</c:v>
                </c:pt>
                <c:pt idx="4">
                  <c:v>55</c:v>
                </c:pt>
                <c:pt idx="5">
                  <c:v>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RunTwo!$C$21:$C$22</c:f>
              <c:strCache>
                <c:ptCount val="1"/>
                <c:pt idx="0">
                  <c:v>Model temp. (℃)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RunTwo!$B$23:$B$62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RunTwo!$C$23:$C$62</c:f>
              <c:numCache>
                <c:formatCode>General</c:formatCode>
                <c:ptCount val="40"/>
                <c:pt idx="0">
                  <c:v>100</c:v>
                </c:pt>
                <c:pt idx="1">
                  <c:v>97.2860634344466</c:v>
                </c:pt>
                <c:pt idx="2">
                  <c:v>94.6457813857117</c:v>
                </c:pt>
                <c:pt idx="3">
                  <c:v>92.0771549169312</c:v>
                </c:pt>
                <c:pt idx="4">
                  <c:v>89.5782393411193</c:v>
                </c:pt>
                <c:pt idx="5">
                  <c:v>87.1471427488618</c:v>
                </c:pt>
                <c:pt idx="6">
                  <c:v>84.7820245759654</c:v>
                </c:pt>
                <c:pt idx="7">
                  <c:v>82.4810942099818</c:v>
                </c:pt>
                <c:pt idx="8">
                  <c:v>80.2426096345486</c:v>
                </c:pt>
                <c:pt idx="9">
                  <c:v>78.0648761105223</c:v>
                </c:pt>
                <c:pt idx="10">
                  <c:v>75.9462448929049</c:v>
                </c:pt>
                <c:pt idx="11">
                  <c:v>73.8851119825916</c:v>
                </c:pt>
                <c:pt idx="12">
                  <c:v>71.879916911996</c:v>
                </c:pt>
                <c:pt idx="13">
                  <c:v>69.9291415636319</c:v>
                </c:pt>
                <c:pt idx="14">
                  <c:v>68.0313090207589</c:v>
                </c:pt>
                <c:pt idx="15">
                  <c:v>66.1849824492199</c:v>
                </c:pt>
                <c:pt idx="16">
                  <c:v>64.3887640096255</c:v>
                </c:pt>
                <c:pt idx="17">
                  <c:v>62.6412937990604</c:v>
                </c:pt>
                <c:pt idx="18">
                  <c:v>60.9412488215119</c:v>
                </c:pt>
                <c:pt idx="19">
                  <c:v>59.2873419862401</c:v>
                </c:pt>
                <c:pt idx="20">
                  <c:v>57.6783211333308</c:v>
                </c:pt>
                <c:pt idx="21">
                  <c:v>56.112968085696</c:v>
                </c:pt>
                <c:pt idx="22">
                  <c:v>54.590097726801</c:v>
                </c:pt>
                <c:pt idx="23">
                  <c:v>53.108557103422</c:v>
                </c:pt>
                <c:pt idx="24">
                  <c:v>51.6672245527545</c:v>
                </c:pt>
                <c:pt idx="25">
                  <c:v>50.2650088532107</c:v>
                </c:pt>
                <c:pt idx="26">
                  <c:v>48.9008483982648</c:v>
                </c:pt>
                <c:pt idx="27">
                  <c:v>47.5737103927184</c:v>
                </c:pt>
                <c:pt idx="28">
                  <c:v>46.28259007078</c:v>
                </c:pt>
                <c:pt idx="29">
                  <c:v>45.0265099353639</c:v>
                </c:pt>
                <c:pt idx="30">
                  <c:v>43.8045190180355</c:v>
                </c:pt>
                <c:pt idx="31">
                  <c:v>42.6156921590403</c:v>
                </c:pt>
                <c:pt idx="32">
                  <c:v>41.4591293068724</c:v>
                </c:pt>
                <c:pt idx="33">
                  <c:v>40.3339548368531</c:v>
                </c:pt>
                <c:pt idx="34">
                  <c:v>39.239316888202</c:v>
                </c:pt>
                <c:pt idx="35">
                  <c:v>38.1743867190997</c:v>
                </c:pt>
                <c:pt idx="36">
                  <c:v>37.1383580792543</c:v>
                </c:pt>
                <c:pt idx="37">
                  <c:v>36.1304465994953</c:v>
                </c:pt>
                <c:pt idx="38">
                  <c:v>35.1498891979338</c:v>
                </c:pt>
                <c:pt idx="39">
                  <c:v>34.1959435022396</c:v>
                </c:pt>
              </c:numCache>
            </c:numRef>
          </c:yVal>
          <c:smooth val="0"/>
        </c:ser>
        <c:axId val="63093634"/>
        <c:axId val="81280175"/>
      </c:scatterChart>
      <c:valAx>
        <c:axId val="630936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280175"/>
        <c:crosses val="autoZero"/>
        <c:crossBetween val="between"/>
      </c:valAx>
      <c:valAx>
        <c:axId val="812801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09363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0090412111018"/>
          <c:y val="0.139879615488276"/>
          <c:w val="0.209746096830153"/>
          <c:h val="0.214375561545373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Vacuum flask temperature decay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RunTwo!$E$1:$E$2</c:f>
              <c:strCache>
                <c:ptCount val="1"/>
                <c:pt idx="0">
                  <c:v>Meas. Temp. (℃)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RunTwo!$P$3:$P$8</c:f>
              <c:numCache>
                <c:formatCode>General</c:formatCode>
                <c:ptCount val="6"/>
                <c:pt idx="0">
                  <c:v>10098.7146071093</c:v>
                </c:pt>
                <c:pt idx="1">
                  <c:v>16218.7146071093</c:v>
                </c:pt>
                <c:pt idx="2">
                  <c:v>35238.7146071093</c:v>
                </c:pt>
                <c:pt idx="3">
                  <c:v>63738.7146071093</c:v>
                </c:pt>
                <c:pt idx="4">
                  <c:v>75138.7146071093</c:v>
                </c:pt>
                <c:pt idx="5">
                  <c:v>104718.714607109</c:v>
                </c:pt>
              </c:numCache>
            </c:numRef>
          </c:xVal>
          <c:yVal>
            <c:numRef>
              <c:f>RunTwo!$E$3:$E$8</c:f>
              <c:numCache>
                <c:formatCode>General</c:formatCode>
                <c:ptCount val="6"/>
                <c:pt idx="0">
                  <c:v>96</c:v>
                </c:pt>
                <c:pt idx="1">
                  <c:v>89</c:v>
                </c:pt>
                <c:pt idx="2">
                  <c:v>74.5</c:v>
                </c:pt>
                <c:pt idx="3">
                  <c:v>59</c:v>
                </c:pt>
                <c:pt idx="4">
                  <c:v>55</c:v>
                </c:pt>
                <c:pt idx="5">
                  <c:v>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RunTwo!$C$21:$C$22</c:f>
              <c:strCache>
                <c:ptCount val="1"/>
                <c:pt idx="0">
                  <c:v>Model temp. (℃)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RunTwo!$B$23:$B$62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RunTwo!$C$23:$C$62</c:f>
              <c:numCache>
                <c:formatCode>General</c:formatCode>
                <c:ptCount val="40"/>
                <c:pt idx="0">
                  <c:v>100</c:v>
                </c:pt>
                <c:pt idx="1">
                  <c:v>97.2860634344466</c:v>
                </c:pt>
                <c:pt idx="2">
                  <c:v>94.6457813857117</c:v>
                </c:pt>
                <c:pt idx="3">
                  <c:v>92.0771549169312</c:v>
                </c:pt>
                <c:pt idx="4">
                  <c:v>89.5782393411193</c:v>
                </c:pt>
                <c:pt idx="5">
                  <c:v>87.1471427488618</c:v>
                </c:pt>
                <c:pt idx="6">
                  <c:v>84.7820245759654</c:v>
                </c:pt>
                <c:pt idx="7">
                  <c:v>82.4810942099818</c:v>
                </c:pt>
                <c:pt idx="8">
                  <c:v>80.2426096345486</c:v>
                </c:pt>
                <c:pt idx="9">
                  <c:v>78.0648761105223</c:v>
                </c:pt>
                <c:pt idx="10">
                  <c:v>75.9462448929049</c:v>
                </c:pt>
                <c:pt idx="11">
                  <c:v>73.8851119825916</c:v>
                </c:pt>
                <c:pt idx="12">
                  <c:v>71.879916911996</c:v>
                </c:pt>
                <c:pt idx="13">
                  <c:v>69.9291415636319</c:v>
                </c:pt>
                <c:pt idx="14">
                  <c:v>68.0313090207589</c:v>
                </c:pt>
                <c:pt idx="15">
                  <c:v>66.1849824492199</c:v>
                </c:pt>
                <c:pt idx="16">
                  <c:v>64.3887640096255</c:v>
                </c:pt>
                <c:pt idx="17">
                  <c:v>62.6412937990604</c:v>
                </c:pt>
                <c:pt idx="18">
                  <c:v>60.9412488215119</c:v>
                </c:pt>
                <c:pt idx="19">
                  <c:v>59.2873419862401</c:v>
                </c:pt>
                <c:pt idx="20">
                  <c:v>57.6783211333308</c:v>
                </c:pt>
                <c:pt idx="21">
                  <c:v>56.112968085696</c:v>
                </c:pt>
                <c:pt idx="22">
                  <c:v>54.590097726801</c:v>
                </c:pt>
                <c:pt idx="23">
                  <c:v>53.108557103422</c:v>
                </c:pt>
                <c:pt idx="24">
                  <c:v>51.6672245527545</c:v>
                </c:pt>
                <c:pt idx="25">
                  <c:v>50.2650088532107</c:v>
                </c:pt>
                <c:pt idx="26">
                  <c:v>48.9008483982648</c:v>
                </c:pt>
                <c:pt idx="27">
                  <c:v>47.5737103927184</c:v>
                </c:pt>
                <c:pt idx="28">
                  <c:v>46.28259007078</c:v>
                </c:pt>
                <c:pt idx="29">
                  <c:v>45.0265099353639</c:v>
                </c:pt>
                <c:pt idx="30">
                  <c:v>43.8045190180355</c:v>
                </c:pt>
                <c:pt idx="31">
                  <c:v>42.6156921590403</c:v>
                </c:pt>
                <c:pt idx="32">
                  <c:v>41.4591293068724</c:v>
                </c:pt>
                <c:pt idx="33">
                  <c:v>40.3339548368531</c:v>
                </c:pt>
                <c:pt idx="34">
                  <c:v>39.239316888202</c:v>
                </c:pt>
                <c:pt idx="35">
                  <c:v>38.1743867190997</c:v>
                </c:pt>
                <c:pt idx="36">
                  <c:v>37.1383580792543</c:v>
                </c:pt>
                <c:pt idx="37">
                  <c:v>36.1304465994953</c:v>
                </c:pt>
                <c:pt idx="38">
                  <c:v>35.1498891979338</c:v>
                </c:pt>
                <c:pt idx="39">
                  <c:v>34.1959435022396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RunTwo!$S$40</c:f>
              <c:strCache>
                <c:ptCount val="1"/>
                <c:pt idx="0">
                  <c:v>Local slope (℃)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RunTwo!$P$41:$P$43</c:f>
              <c:numCache>
                <c:formatCode>General</c:formatCode>
                <c:ptCount val="3"/>
                <c:pt idx="0">
                  <c:v>63236.6227172917</c:v>
                </c:pt>
                <c:pt idx="1">
                  <c:v>66836.6227172917</c:v>
                </c:pt>
                <c:pt idx="2">
                  <c:v>70436.6227172917</c:v>
                </c:pt>
              </c:numCache>
            </c:numRef>
          </c:xVal>
          <c:yVal>
            <c:numRef>
              <c:f>RunTwo!$S$41:$S$43</c:f>
              <c:numCache>
                <c:formatCode>General</c:formatCode>
                <c:ptCount val="3"/>
                <c:pt idx="0">
                  <c:v>61.6508664</c:v>
                </c:pt>
                <c:pt idx="1">
                  <c:v>60</c:v>
                </c:pt>
                <c:pt idx="2">
                  <c:v>58.3491336</c:v>
                </c:pt>
              </c:numCache>
            </c:numRef>
          </c:yVal>
          <c:smooth val="0"/>
        </c:ser>
        <c:axId val="83919652"/>
        <c:axId val="43852538"/>
      </c:scatterChart>
      <c:valAx>
        <c:axId val="83919652"/>
        <c:scaling>
          <c:orientation val="minMax"/>
          <c:max val="72500"/>
          <c:min val="625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852538"/>
        <c:crossesAt val="0"/>
        <c:crossBetween val="between"/>
      </c:valAx>
      <c:valAx>
        <c:axId val="4385253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1965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Vacuum flask temperature decay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656013456686"/>
          <c:y val="0.139879615488276"/>
          <c:w val="0.824222035323801"/>
          <c:h val="0.693558530230887"/>
        </c:manualLayout>
      </c:layout>
      <c:scatterChart>
        <c:scatterStyle val="lineMarker"/>
        <c:varyColors val="0"/>
        <c:ser>
          <c:idx val="0"/>
          <c:order val="0"/>
          <c:tx>
            <c:strRef>
              <c:f>RunThree!$E$1:$E$2</c:f>
              <c:strCache>
                <c:ptCount val="1"/>
                <c:pt idx="0">
                  <c:v>Meas. Temp. (℃)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RunThree!$P$3:$P$8</c:f>
              <c:numCache>
                <c:formatCode>General</c:formatCode>
                <c:ptCount val="6"/>
                <c:pt idx="0">
                  <c:v>6606.17468776603</c:v>
                </c:pt>
                <c:pt idx="1">
                  <c:v>51306.174687766</c:v>
                </c:pt>
                <c:pt idx="2">
                  <c:v>89226.174687766</c:v>
                </c:pt>
                <c:pt idx="3">
                  <c:v>131106.174687766</c:v>
                </c:pt>
              </c:numCache>
            </c:numRef>
          </c:xVal>
          <c:yVal>
            <c:numRef>
              <c:f>RunThree!$E$3:$E$6</c:f>
              <c:numCache>
                <c:formatCode>General</c:formatCode>
                <c:ptCount val="4"/>
                <c:pt idx="0">
                  <c:v>99.5</c:v>
                </c:pt>
                <c:pt idx="1">
                  <c:v>69</c:v>
                </c:pt>
                <c:pt idx="2">
                  <c:v>54</c:v>
                </c:pt>
                <c:pt idx="3">
                  <c:v>44.5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RunThree!$C$21:$C$22</c:f>
              <c:strCache>
                <c:ptCount val="1"/>
                <c:pt idx="0">
                  <c:v>Model temp. (℃)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RunThree!$B$23:$B$62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RunThree!$C$23:$C$62</c:f>
              <c:numCache>
                <c:formatCode>General</c:formatCode>
                <c:ptCount val="40"/>
                <c:pt idx="0">
                  <c:v>100</c:v>
                </c:pt>
                <c:pt idx="1">
                  <c:v>97.6955710603644</c:v>
                </c:pt>
                <c:pt idx="2">
                  <c:v>95.444246048107</c:v>
                </c:pt>
                <c:pt idx="3">
                  <c:v>93.2448012209574</c:v>
                </c:pt>
                <c:pt idx="4">
                  <c:v>91.096041036916</c:v>
                </c:pt>
                <c:pt idx="5">
                  <c:v>88.9967975043989</c:v>
                </c:pt>
                <c:pt idx="6">
                  <c:v>86.9459295473586</c:v>
                </c:pt>
                <c:pt idx="7">
                  <c:v>84.9423223850341</c:v>
                </c:pt>
                <c:pt idx="8">
                  <c:v>82.9848869259948</c:v>
                </c:pt>
                <c:pt idx="9">
                  <c:v>81.0725591761483</c:v>
                </c:pt>
                <c:pt idx="10">
                  <c:v>79.2042996603899</c:v>
                </c:pt>
                <c:pt idx="11">
                  <c:v>77.3790928575801</c:v>
                </c:pt>
                <c:pt idx="12">
                  <c:v>75.5959466485425</c:v>
                </c:pt>
                <c:pt idx="13">
                  <c:v>73.853891776782</c:v>
                </c:pt>
                <c:pt idx="14">
                  <c:v>72.1519813216307</c:v>
                </c:pt>
                <c:pt idx="15">
                  <c:v>70.4892901835345</c:v>
                </c:pt>
                <c:pt idx="16">
                  <c:v>68.8649145812014</c:v>
                </c:pt>
                <c:pt idx="17">
                  <c:v>67.2779715603369</c:v>
                </c:pt>
                <c:pt idx="18">
                  <c:v>65.7275985137006</c:v>
                </c:pt>
                <c:pt idx="19">
                  <c:v>64.2129527122234</c:v>
                </c:pt>
                <c:pt idx="20">
                  <c:v>62.7332108469284</c:v>
                </c:pt>
                <c:pt idx="21">
                  <c:v>61.2875685814091</c:v>
                </c:pt>
                <c:pt idx="22">
                  <c:v>59.8752401146201</c:v>
                </c:pt>
                <c:pt idx="23">
                  <c:v>58.4954577537425</c:v>
                </c:pt>
                <c:pt idx="24">
                  <c:v>57.1474714968929</c:v>
                </c:pt>
                <c:pt idx="25">
                  <c:v>55.8305486254485</c:v>
                </c:pt>
                <c:pt idx="26">
                  <c:v>54.5439733057663</c:v>
                </c:pt>
                <c:pt idx="27">
                  <c:v>53.2870462000811</c:v>
                </c:pt>
                <c:pt idx="28">
                  <c:v>52.0590840863694</c:v>
                </c:pt>
                <c:pt idx="29">
                  <c:v>50.8594194869739</c:v>
                </c:pt>
                <c:pt idx="30">
                  <c:v>49.6874003057854</c:v>
                </c:pt>
                <c:pt idx="31">
                  <c:v>48.5423894737862</c:v>
                </c:pt>
                <c:pt idx="32">
                  <c:v>47.4237646027617</c:v>
                </c:pt>
                <c:pt idx="33">
                  <c:v>46.3309176469909</c:v>
                </c:pt>
                <c:pt idx="34">
                  <c:v>45.2632545727349</c:v>
                </c:pt>
                <c:pt idx="35">
                  <c:v>44.2201950353399</c:v>
                </c:pt>
                <c:pt idx="36">
                  <c:v>43.2011720637822</c:v>
                </c:pt>
                <c:pt idx="37">
                  <c:v>42.2056317524826</c:v>
                </c:pt>
                <c:pt idx="38">
                  <c:v>41.2330329602224</c:v>
                </c:pt>
                <c:pt idx="39">
                  <c:v>40.2828470159975</c:v>
                </c:pt>
              </c:numCache>
            </c:numRef>
          </c:yVal>
          <c:smooth val="0"/>
        </c:ser>
        <c:axId val="30412044"/>
        <c:axId val="90758379"/>
      </c:scatterChart>
      <c:valAx>
        <c:axId val="304120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758379"/>
        <c:crosses val="autoZero"/>
        <c:crossBetween val="between"/>
      </c:valAx>
      <c:valAx>
        <c:axId val="907583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41204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0090412111018"/>
          <c:y val="0.139879615488276"/>
          <c:w val="0.209746096830153"/>
          <c:h val="0.214375561545373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Vacuum flask temperature decay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RunThree!$E$1:$E$2</c:f>
              <c:strCache>
                <c:ptCount val="1"/>
                <c:pt idx="0">
                  <c:v>Meas. Temp. (℃)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RunThree!$P$3:$P$6</c:f>
              <c:numCache>
                <c:formatCode>General</c:formatCode>
                <c:ptCount val="4"/>
                <c:pt idx="0">
                  <c:v>6606.17468776603</c:v>
                </c:pt>
                <c:pt idx="1">
                  <c:v>51306.174687766</c:v>
                </c:pt>
                <c:pt idx="2">
                  <c:v>89226.174687766</c:v>
                </c:pt>
                <c:pt idx="3">
                  <c:v>131106.174687766</c:v>
                </c:pt>
              </c:numCache>
            </c:numRef>
          </c:xVal>
          <c:yVal>
            <c:numRef>
              <c:f>RunThree!$E$3:$E$6</c:f>
              <c:numCache>
                <c:formatCode>General</c:formatCode>
                <c:ptCount val="4"/>
                <c:pt idx="0">
                  <c:v>99.5</c:v>
                </c:pt>
                <c:pt idx="1">
                  <c:v>69</c:v>
                </c:pt>
                <c:pt idx="2">
                  <c:v>54</c:v>
                </c:pt>
                <c:pt idx="3">
                  <c:v>44.5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RunThree!$C$21:$C$22</c:f>
              <c:strCache>
                <c:ptCount val="1"/>
                <c:pt idx="0">
                  <c:v>Model temp. (℃)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RunThree!$B$23:$B$62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RunThree!$C$23:$C$62</c:f>
              <c:numCache>
                <c:formatCode>General</c:formatCode>
                <c:ptCount val="40"/>
                <c:pt idx="0">
                  <c:v>100</c:v>
                </c:pt>
                <c:pt idx="1">
                  <c:v>97.6955710603644</c:v>
                </c:pt>
                <c:pt idx="2">
                  <c:v>95.444246048107</c:v>
                </c:pt>
                <c:pt idx="3">
                  <c:v>93.2448012209574</c:v>
                </c:pt>
                <c:pt idx="4">
                  <c:v>91.096041036916</c:v>
                </c:pt>
                <c:pt idx="5">
                  <c:v>88.9967975043989</c:v>
                </c:pt>
                <c:pt idx="6">
                  <c:v>86.9459295473586</c:v>
                </c:pt>
                <c:pt idx="7">
                  <c:v>84.9423223850341</c:v>
                </c:pt>
                <c:pt idx="8">
                  <c:v>82.9848869259948</c:v>
                </c:pt>
                <c:pt idx="9">
                  <c:v>81.0725591761483</c:v>
                </c:pt>
                <c:pt idx="10">
                  <c:v>79.2042996603899</c:v>
                </c:pt>
                <c:pt idx="11">
                  <c:v>77.3790928575801</c:v>
                </c:pt>
                <c:pt idx="12">
                  <c:v>75.5959466485425</c:v>
                </c:pt>
                <c:pt idx="13">
                  <c:v>73.853891776782</c:v>
                </c:pt>
                <c:pt idx="14">
                  <c:v>72.1519813216307</c:v>
                </c:pt>
                <c:pt idx="15">
                  <c:v>70.4892901835345</c:v>
                </c:pt>
                <c:pt idx="16">
                  <c:v>68.8649145812014</c:v>
                </c:pt>
                <c:pt idx="17">
                  <c:v>67.2779715603369</c:v>
                </c:pt>
                <c:pt idx="18">
                  <c:v>65.7275985137006</c:v>
                </c:pt>
                <c:pt idx="19">
                  <c:v>64.2129527122234</c:v>
                </c:pt>
                <c:pt idx="20">
                  <c:v>62.7332108469284</c:v>
                </c:pt>
                <c:pt idx="21">
                  <c:v>61.2875685814091</c:v>
                </c:pt>
                <c:pt idx="22">
                  <c:v>59.8752401146201</c:v>
                </c:pt>
                <c:pt idx="23">
                  <c:v>58.4954577537425</c:v>
                </c:pt>
                <c:pt idx="24">
                  <c:v>57.1474714968929</c:v>
                </c:pt>
                <c:pt idx="25">
                  <c:v>55.8305486254485</c:v>
                </c:pt>
                <c:pt idx="26">
                  <c:v>54.5439733057663</c:v>
                </c:pt>
                <c:pt idx="27">
                  <c:v>53.2870462000811</c:v>
                </c:pt>
                <c:pt idx="28">
                  <c:v>52.0590840863694</c:v>
                </c:pt>
                <c:pt idx="29">
                  <c:v>50.8594194869739</c:v>
                </c:pt>
                <c:pt idx="30">
                  <c:v>49.6874003057854</c:v>
                </c:pt>
                <c:pt idx="31">
                  <c:v>48.5423894737862</c:v>
                </c:pt>
                <c:pt idx="32">
                  <c:v>47.4237646027617</c:v>
                </c:pt>
                <c:pt idx="33">
                  <c:v>46.3309176469909</c:v>
                </c:pt>
                <c:pt idx="34">
                  <c:v>45.2632545727349</c:v>
                </c:pt>
                <c:pt idx="35">
                  <c:v>44.2201950353399</c:v>
                </c:pt>
                <c:pt idx="36">
                  <c:v>43.2011720637822</c:v>
                </c:pt>
                <c:pt idx="37">
                  <c:v>42.2056317524826</c:v>
                </c:pt>
                <c:pt idx="38">
                  <c:v>41.2330329602224</c:v>
                </c:pt>
                <c:pt idx="39">
                  <c:v>40.2828470159975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RunThree!$S$40</c:f>
              <c:strCache>
                <c:ptCount val="1"/>
                <c:pt idx="0">
                  <c:v>Local slope (℃)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RunThree!$P$41:$P$43</c:f>
              <c:numCache>
                <c:formatCode>General</c:formatCode>
                <c:ptCount val="3"/>
                <c:pt idx="0">
                  <c:v>75278.5880029634</c:v>
                </c:pt>
                <c:pt idx="1">
                  <c:v>78878.5880029634</c:v>
                </c:pt>
                <c:pt idx="2">
                  <c:v>82478.5880029634</c:v>
                </c:pt>
              </c:numCache>
            </c:numRef>
          </c:xVal>
          <c:yVal>
            <c:numRef>
              <c:f>RunThree!$S$41:$S$43</c:f>
              <c:numCache>
                <c:formatCode>General</c:formatCode>
                <c:ptCount val="3"/>
                <c:pt idx="0">
                  <c:v>61.3988376</c:v>
                </c:pt>
                <c:pt idx="1">
                  <c:v>60</c:v>
                </c:pt>
                <c:pt idx="2">
                  <c:v>58.6011624</c:v>
                </c:pt>
              </c:numCache>
            </c:numRef>
          </c:yVal>
          <c:smooth val="0"/>
        </c:ser>
        <c:axId val="56393722"/>
        <c:axId val="36014330"/>
      </c:scatterChart>
      <c:valAx>
        <c:axId val="56393722"/>
        <c:scaling>
          <c:orientation val="minMax"/>
          <c:max val="82500"/>
          <c:min val="75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014330"/>
        <c:crossesAt val="0"/>
        <c:crossBetween val="between"/>
      </c:valAx>
      <c:valAx>
        <c:axId val="360143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39372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Vacuum flask temperature decay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656013456686"/>
          <c:y val="0.139879615488276"/>
          <c:w val="0.824222035323801"/>
          <c:h val="0.693558530230887"/>
        </c:manualLayout>
      </c:layout>
      <c:scatterChart>
        <c:scatterStyle val="lineMarker"/>
        <c:varyColors val="0"/>
        <c:ser>
          <c:idx val="0"/>
          <c:order val="0"/>
          <c:tx>
            <c:strRef>
              <c:f>BarnyRunNewStopperOne!$E$1:$E$2</c:f>
              <c:strCache>
                <c:ptCount val="1"/>
                <c:pt idx="0">
                  <c:v>Meas. Temp. (℃)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BarnyRunNewStopperOne!$P$3:$P$19</c:f>
              <c:numCache>
                <c:formatCode>General</c:formatCode>
                <c:ptCount val="17"/>
                <c:pt idx="0">
                  <c:v>51482.2929829346</c:v>
                </c:pt>
                <c:pt idx="1">
                  <c:v>53222.2929829346</c:v>
                </c:pt>
                <c:pt idx="2">
                  <c:v>54542.2929829346</c:v>
                </c:pt>
                <c:pt idx="3">
                  <c:v>55202.2929829346</c:v>
                </c:pt>
                <c:pt idx="4">
                  <c:v>57062.2929829346</c:v>
                </c:pt>
                <c:pt idx="5">
                  <c:v>59882.2929829346</c:v>
                </c:pt>
                <c:pt idx="6">
                  <c:v>63602.2929829346</c:v>
                </c:pt>
                <c:pt idx="7">
                  <c:v>65762.2929829346</c:v>
                </c:pt>
                <c:pt idx="8">
                  <c:v>69242.2929829346</c:v>
                </c:pt>
                <c:pt idx="9">
                  <c:v>71822.2929829346</c:v>
                </c:pt>
                <c:pt idx="10">
                  <c:v>80642.2929829346</c:v>
                </c:pt>
                <c:pt idx="11">
                  <c:v>87482.2929829346</c:v>
                </c:pt>
                <c:pt idx="12">
                  <c:v>91742.2929829346</c:v>
                </c:pt>
                <c:pt idx="13">
                  <c:v>96722.2929829346</c:v>
                </c:pt>
                <c:pt idx="14">
                  <c:v>99362.2929829346</c:v>
                </c:pt>
                <c:pt idx="15">
                  <c:v>107162.292982935</c:v>
                </c:pt>
                <c:pt idx="16">
                  <c:v>136742.292982935</c:v>
                </c:pt>
              </c:numCache>
            </c:numRef>
          </c:xVal>
          <c:yVal>
            <c:numRef>
              <c:f>BarnyRunNewStopperOne!$E$3:$E$19</c:f>
              <c:numCache>
                <c:formatCode>General</c:formatCode>
                <c:ptCount val="17"/>
                <c:pt idx="0">
                  <c:v>69.9</c:v>
                </c:pt>
                <c:pt idx="1">
                  <c:v>68.9</c:v>
                </c:pt>
                <c:pt idx="2">
                  <c:v>68.2</c:v>
                </c:pt>
                <c:pt idx="3">
                  <c:v>67.8</c:v>
                </c:pt>
                <c:pt idx="4">
                  <c:v>66.6</c:v>
                </c:pt>
                <c:pt idx="5">
                  <c:v>65.1</c:v>
                </c:pt>
                <c:pt idx="6">
                  <c:v>63.1</c:v>
                </c:pt>
                <c:pt idx="7">
                  <c:v>62</c:v>
                </c:pt>
                <c:pt idx="8">
                  <c:v>60.4</c:v>
                </c:pt>
                <c:pt idx="9">
                  <c:v>59.2</c:v>
                </c:pt>
                <c:pt idx="10">
                  <c:v>55.7</c:v>
                </c:pt>
                <c:pt idx="11">
                  <c:v>53</c:v>
                </c:pt>
                <c:pt idx="12">
                  <c:v>51.4</c:v>
                </c:pt>
                <c:pt idx="13">
                  <c:v>49.6</c:v>
                </c:pt>
                <c:pt idx="14">
                  <c:v>48.7</c:v>
                </c:pt>
                <c:pt idx="15">
                  <c:v>46.2</c:v>
                </c:pt>
                <c:pt idx="16">
                  <c:v>38.3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BarnyRunNewStopperOne!$C$29:$C$30</c:f>
              <c:strCache>
                <c:ptCount val="1"/>
                <c:pt idx="0">
                  <c:v>Model temp. (℃)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BarnyRunNewStopperOne!$B$31:$B$70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BarnyRunNewStopperOne!$C$31:$C$70</c:f>
              <c:numCache>
                <c:formatCode>General</c:formatCode>
                <c:ptCount val="40"/>
                <c:pt idx="0">
                  <c:v>100</c:v>
                </c:pt>
                <c:pt idx="1">
                  <c:v>97.4491970186724</c:v>
                </c:pt>
                <c:pt idx="2">
                  <c:v>94.9634599958403</c:v>
                </c:pt>
                <c:pt idx="3">
                  <c:v>92.5411292270946</c:v>
                </c:pt>
                <c:pt idx="4">
                  <c:v>90.1805873438156</c:v>
                </c:pt>
                <c:pt idx="5">
                  <c:v>87.8802582332708</c:v>
                </c:pt>
                <c:pt idx="6">
                  <c:v>85.6386059862582</c:v>
                </c:pt>
                <c:pt idx="7">
                  <c:v>83.4541338715933</c:v>
                </c:pt>
                <c:pt idx="8">
                  <c:v>81.3253833367556</c:v>
                </c:pt>
                <c:pt idx="9">
                  <c:v>79.2509330340255</c:v>
                </c:pt>
                <c:pt idx="10">
                  <c:v>77.2293978714637</c:v>
                </c:pt>
                <c:pt idx="11">
                  <c:v>75.259428088097</c:v>
                </c:pt>
                <c:pt idx="12">
                  <c:v>73.3397083526957</c:v>
                </c:pt>
                <c:pt idx="13">
                  <c:v>71.4689568855382</c:v>
                </c:pt>
                <c:pt idx="14">
                  <c:v>69.6459246025782</c:v>
                </c:pt>
                <c:pt idx="15">
                  <c:v>67.8693942814424</c:v>
                </c:pt>
                <c:pt idx="16">
                  <c:v>66.1381797487024</c:v>
                </c:pt>
                <c:pt idx="17">
                  <c:v>64.4511250878767</c:v>
                </c:pt>
                <c:pt idx="18">
                  <c:v>62.807103867636</c:v>
                </c:pt>
                <c:pt idx="19">
                  <c:v>61.2050183896948</c:v>
                </c:pt>
                <c:pt idx="20">
                  <c:v>59.6437989558884</c:v>
                </c:pt>
                <c:pt idx="21">
                  <c:v>58.1224031539445</c:v>
                </c:pt>
                <c:pt idx="22">
                  <c:v>56.6398151614745</c:v>
                </c:pt>
                <c:pt idx="23">
                  <c:v>55.1950450677171</c:v>
                </c:pt>
                <c:pt idx="24">
                  <c:v>53.7871282125847</c:v>
                </c:pt>
                <c:pt idx="25">
                  <c:v>52.4151245425676</c:v>
                </c:pt>
                <c:pt idx="26">
                  <c:v>51.0781179830692</c:v>
                </c:pt>
                <c:pt idx="27">
                  <c:v>49.775215826751</c:v>
                </c:pt>
                <c:pt idx="28">
                  <c:v>48.50554813748</c:v>
                </c:pt>
                <c:pt idx="29">
                  <c:v>47.2682671694799</c:v>
                </c:pt>
                <c:pt idx="30">
                  <c:v>46.0625468012989</c:v>
                </c:pt>
                <c:pt idx="31">
                  <c:v>44.8875819842159</c:v>
                </c:pt>
                <c:pt idx="32">
                  <c:v>43.7425882047167</c:v>
                </c:pt>
                <c:pt idx="33">
                  <c:v>42.6268009606809</c:v>
                </c:pt>
                <c:pt idx="34">
                  <c:v>41.5394752509313</c:v>
                </c:pt>
                <c:pt idx="35">
                  <c:v>40.4798850778027</c:v>
                </c:pt>
                <c:pt idx="36">
                  <c:v>39.4473229624001</c:v>
                </c:pt>
                <c:pt idx="37">
                  <c:v>38.4410994722213</c:v>
                </c:pt>
                <c:pt idx="38">
                  <c:v>37.4605427608288</c:v>
                </c:pt>
                <c:pt idx="39">
                  <c:v>36.5049981192641</c:v>
                </c:pt>
              </c:numCache>
            </c:numRef>
          </c:yVal>
          <c:smooth val="0"/>
        </c:ser>
        <c:axId val="7981214"/>
        <c:axId val="88934720"/>
      </c:scatterChart>
      <c:valAx>
        <c:axId val="79812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934720"/>
        <c:crosses val="autoZero"/>
        <c:crossBetween val="between"/>
      </c:valAx>
      <c:valAx>
        <c:axId val="889347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8121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0090412111018"/>
          <c:y val="0.139879615488276"/>
          <c:w val="0.209746096830153"/>
          <c:h val="0.214375561545373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Vacuum flask temperature decay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BarnyRunNewStopperOne!$E$1:$E$2</c:f>
              <c:strCache>
                <c:ptCount val="1"/>
                <c:pt idx="0">
                  <c:v>Meas. Temp. (℃)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BarnyRunNewStopperOne!$P$3:$P$19</c:f>
              <c:numCache>
                <c:formatCode>General</c:formatCode>
                <c:ptCount val="17"/>
                <c:pt idx="0">
                  <c:v>51482.2929829346</c:v>
                </c:pt>
                <c:pt idx="1">
                  <c:v>53222.2929829346</c:v>
                </c:pt>
                <c:pt idx="2">
                  <c:v>54542.2929829346</c:v>
                </c:pt>
                <c:pt idx="3">
                  <c:v>55202.2929829346</c:v>
                </c:pt>
                <c:pt idx="4">
                  <c:v>57062.2929829346</c:v>
                </c:pt>
                <c:pt idx="5">
                  <c:v>59882.2929829346</c:v>
                </c:pt>
                <c:pt idx="6">
                  <c:v>63602.2929829346</c:v>
                </c:pt>
                <c:pt idx="7">
                  <c:v>65762.2929829346</c:v>
                </c:pt>
                <c:pt idx="8">
                  <c:v>69242.2929829346</c:v>
                </c:pt>
                <c:pt idx="9">
                  <c:v>71822.2929829346</c:v>
                </c:pt>
                <c:pt idx="10">
                  <c:v>80642.2929829346</c:v>
                </c:pt>
                <c:pt idx="11">
                  <c:v>87482.2929829346</c:v>
                </c:pt>
                <c:pt idx="12">
                  <c:v>91742.2929829346</c:v>
                </c:pt>
                <c:pt idx="13">
                  <c:v>96722.2929829346</c:v>
                </c:pt>
                <c:pt idx="14">
                  <c:v>99362.2929829346</c:v>
                </c:pt>
                <c:pt idx="15">
                  <c:v>107162.292982935</c:v>
                </c:pt>
                <c:pt idx="16">
                  <c:v>136742.292982935</c:v>
                </c:pt>
              </c:numCache>
            </c:numRef>
          </c:xVal>
          <c:yVal>
            <c:numRef>
              <c:f>BarnyRunNewStopperOne!$E$3:$E$19</c:f>
              <c:numCache>
                <c:formatCode>General</c:formatCode>
                <c:ptCount val="17"/>
                <c:pt idx="0">
                  <c:v>69.9</c:v>
                </c:pt>
                <c:pt idx="1">
                  <c:v>68.9</c:v>
                </c:pt>
                <c:pt idx="2">
                  <c:v>68.2</c:v>
                </c:pt>
                <c:pt idx="3">
                  <c:v>67.8</c:v>
                </c:pt>
                <c:pt idx="4">
                  <c:v>66.6</c:v>
                </c:pt>
                <c:pt idx="5">
                  <c:v>65.1</c:v>
                </c:pt>
                <c:pt idx="6">
                  <c:v>63.1</c:v>
                </c:pt>
                <c:pt idx="7">
                  <c:v>62</c:v>
                </c:pt>
                <c:pt idx="8">
                  <c:v>60.4</c:v>
                </c:pt>
                <c:pt idx="9">
                  <c:v>59.2</c:v>
                </c:pt>
                <c:pt idx="10">
                  <c:v>55.7</c:v>
                </c:pt>
                <c:pt idx="11">
                  <c:v>53</c:v>
                </c:pt>
                <c:pt idx="12">
                  <c:v>51.4</c:v>
                </c:pt>
                <c:pt idx="13">
                  <c:v>49.6</c:v>
                </c:pt>
                <c:pt idx="14">
                  <c:v>48.7</c:v>
                </c:pt>
                <c:pt idx="15">
                  <c:v>46.2</c:v>
                </c:pt>
                <c:pt idx="16">
                  <c:v>38.3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BarnyRunNewStopperOne!$C$29:$C$30</c:f>
              <c:strCache>
                <c:ptCount val="1"/>
                <c:pt idx="0">
                  <c:v>Model temp. (℃)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BarnyRunNewStopperOne!$B$31:$B$70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BarnyRunNewStopperOne!$C$31:$C$70</c:f>
              <c:numCache>
                <c:formatCode>General</c:formatCode>
                <c:ptCount val="40"/>
                <c:pt idx="0">
                  <c:v>100</c:v>
                </c:pt>
                <c:pt idx="1">
                  <c:v>97.4491970186724</c:v>
                </c:pt>
                <c:pt idx="2">
                  <c:v>94.9634599958403</c:v>
                </c:pt>
                <c:pt idx="3">
                  <c:v>92.5411292270946</c:v>
                </c:pt>
                <c:pt idx="4">
                  <c:v>90.1805873438156</c:v>
                </c:pt>
                <c:pt idx="5">
                  <c:v>87.8802582332708</c:v>
                </c:pt>
                <c:pt idx="6">
                  <c:v>85.6386059862582</c:v>
                </c:pt>
                <c:pt idx="7">
                  <c:v>83.4541338715933</c:v>
                </c:pt>
                <c:pt idx="8">
                  <c:v>81.3253833367556</c:v>
                </c:pt>
                <c:pt idx="9">
                  <c:v>79.2509330340255</c:v>
                </c:pt>
                <c:pt idx="10">
                  <c:v>77.2293978714637</c:v>
                </c:pt>
                <c:pt idx="11">
                  <c:v>75.259428088097</c:v>
                </c:pt>
                <c:pt idx="12">
                  <c:v>73.3397083526957</c:v>
                </c:pt>
                <c:pt idx="13">
                  <c:v>71.4689568855382</c:v>
                </c:pt>
                <c:pt idx="14">
                  <c:v>69.6459246025782</c:v>
                </c:pt>
                <c:pt idx="15">
                  <c:v>67.8693942814424</c:v>
                </c:pt>
                <c:pt idx="16">
                  <c:v>66.1381797487024</c:v>
                </c:pt>
                <c:pt idx="17">
                  <c:v>64.4511250878767</c:v>
                </c:pt>
                <c:pt idx="18">
                  <c:v>62.807103867636</c:v>
                </c:pt>
                <c:pt idx="19">
                  <c:v>61.2050183896948</c:v>
                </c:pt>
                <c:pt idx="20">
                  <c:v>59.6437989558884</c:v>
                </c:pt>
                <c:pt idx="21">
                  <c:v>58.1224031539445</c:v>
                </c:pt>
                <c:pt idx="22">
                  <c:v>56.6398151614745</c:v>
                </c:pt>
                <c:pt idx="23">
                  <c:v>55.1950450677171</c:v>
                </c:pt>
                <c:pt idx="24">
                  <c:v>53.7871282125847</c:v>
                </c:pt>
                <c:pt idx="25">
                  <c:v>52.4151245425676</c:v>
                </c:pt>
                <c:pt idx="26">
                  <c:v>51.0781179830692</c:v>
                </c:pt>
                <c:pt idx="27">
                  <c:v>49.775215826751</c:v>
                </c:pt>
                <c:pt idx="28">
                  <c:v>48.50554813748</c:v>
                </c:pt>
                <c:pt idx="29">
                  <c:v>47.2682671694799</c:v>
                </c:pt>
                <c:pt idx="30">
                  <c:v>46.0625468012989</c:v>
                </c:pt>
                <c:pt idx="31">
                  <c:v>44.8875819842159</c:v>
                </c:pt>
                <c:pt idx="32">
                  <c:v>43.7425882047167</c:v>
                </c:pt>
                <c:pt idx="33">
                  <c:v>42.6268009606809</c:v>
                </c:pt>
                <c:pt idx="34">
                  <c:v>41.5394752509313</c:v>
                </c:pt>
                <c:pt idx="35">
                  <c:v>40.4798850778027</c:v>
                </c:pt>
                <c:pt idx="36">
                  <c:v>39.4473229624001</c:v>
                </c:pt>
                <c:pt idx="37">
                  <c:v>38.4410994722213</c:v>
                </c:pt>
                <c:pt idx="38">
                  <c:v>37.4605427608288</c:v>
                </c:pt>
                <c:pt idx="39">
                  <c:v>36.5049981192641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BarnyRunNewStopperOne!$S$57</c:f>
              <c:strCache>
                <c:ptCount val="1"/>
                <c:pt idx="0">
                  <c:v>Local slope (℃)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BarnyRunNewStopperOne!$P$58:$P$60</c:f>
              <c:numCache>
                <c:formatCode>General</c:formatCode>
                <c:ptCount val="3"/>
                <c:pt idx="0">
                  <c:v>67570.4108346906</c:v>
                </c:pt>
                <c:pt idx="1">
                  <c:v>71170.4108346906</c:v>
                </c:pt>
                <c:pt idx="2">
                  <c:v>74770.4108346906</c:v>
                </c:pt>
              </c:numCache>
            </c:numRef>
          </c:xVal>
          <c:yVal>
            <c:numRef>
              <c:f>BarnyRunNewStopperOne!$S$58:$S$60</c:f>
              <c:numCache>
                <c:formatCode>General</c:formatCode>
                <c:ptCount val="3"/>
                <c:pt idx="0">
                  <c:v>61.55034</c:v>
                </c:pt>
                <c:pt idx="1">
                  <c:v>60</c:v>
                </c:pt>
                <c:pt idx="2">
                  <c:v>58.44966</c:v>
                </c:pt>
              </c:numCache>
            </c:numRef>
          </c:yVal>
          <c:smooth val="0"/>
        </c:ser>
        <c:axId val="65726374"/>
        <c:axId val="79590257"/>
      </c:scatterChart>
      <c:valAx>
        <c:axId val="65726374"/>
        <c:scaling>
          <c:orientation val="minMax"/>
          <c:max val="75000"/>
          <c:min val="675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590257"/>
        <c:crossesAt val="0"/>
        <c:crossBetween val="between"/>
      </c:valAx>
      <c:valAx>
        <c:axId val="795902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72637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All runs (models)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BarnyRunNewStopperOne!$K$71</c:f>
              <c:strCache>
                <c:ptCount val="1"/>
                <c:pt idx="0">
                  <c:v>Run One (SJH)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RunOne!$B$23:$B$62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RunOne!$C$23:$C$62</c:f>
              <c:numCache>
                <c:formatCode>General</c:formatCode>
                <c:ptCount val="40"/>
                <c:pt idx="0">
                  <c:v>100</c:v>
                </c:pt>
                <c:pt idx="1">
                  <c:v>97.3268036914556</c:v>
                </c:pt>
                <c:pt idx="2">
                  <c:v>94.7250671679514</c:v>
                </c:pt>
                <c:pt idx="3">
                  <c:v>92.1928801691516</c:v>
                </c:pt>
                <c:pt idx="4">
                  <c:v>89.7283834997291</c:v>
                </c:pt>
                <c:pt idx="5">
                  <c:v>87.3297676642978</c:v>
                </c:pt>
                <c:pt idx="6">
                  <c:v>84.9952715388354</c:v>
                </c:pt>
                <c:pt idx="7">
                  <c:v>82.723181077622</c:v>
                </c:pt>
                <c:pt idx="8">
                  <c:v>80.5118280547445</c:v>
                </c:pt>
                <c:pt idx="9">
                  <c:v>78.3595888392435</c:v>
                </c:pt>
                <c:pt idx="10">
                  <c:v>76.2648832030023</c:v>
                </c:pt>
                <c:pt idx="11">
                  <c:v>74.2261731605039</c:v>
                </c:pt>
                <c:pt idx="12">
                  <c:v>72.2419618396036</c:v>
                </c:pt>
                <c:pt idx="13">
                  <c:v>70.3107923824873</c:v>
                </c:pt>
                <c:pt idx="14">
                  <c:v>68.4312468760104</c:v>
                </c:pt>
                <c:pt idx="15">
                  <c:v>66.60194531063</c:v>
                </c:pt>
                <c:pt idx="16">
                  <c:v>64.8215445671675</c:v>
                </c:pt>
                <c:pt idx="17">
                  <c:v>63.0887374306565</c:v>
                </c:pt>
                <c:pt idx="18">
                  <c:v>61.4022516305529</c:v>
                </c:pt>
                <c:pt idx="19">
                  <c:v>59.7608489066019</c:v>
                </c:pt>
                <c:pt idx="20">
                  <c:v>58.1633240996758</c:v>
                </c:pt>
                <c:pt idx="21">
                  <c:v>56.6085042669166</c:v>
                </c:pt>
                <c:pt idx="22">
                  <c:v>55.0952478205312</c:v>
                </c:pt>
                <c:pt idx="23">
                  <c:v>53.6224436896094</c:v>
                </c:pt>
                <c:pt idx="24">
                  <c:v>52.1890105043474</c:v>
                </c:pt>
                <c:pt idx="25">
                  <c:v>50.7938958020794</c:v>
                </c:pt>
                <c:pt idx="26">
                  <c:v>49.4360752545323</c:v>
                </c:pt>
                <c:pt idx="27">
                  <c:v>48.114551915739</c:v>
                </c:pt>
                <c:pt idx="28">
                  <c:v>46.8283554900548</c:v>
                </c:pt>
                <c:pt idx="29">
                  <c:v>45.5765416197426</c:v>
                </c:pt>
                <c:pt idx="30">
                  <c:v>44.3581911916014</c:v>
                </c:pt>
                <c:pt idx="31">
                  <c:v>43.1724096621305</c:v>
                </c:pt>
                <c:pt idx="32">
                  <c:v>42.0183264007328</c:v>
                </c:pt>
                <c:pt idx="33">
                  <c:v>40.8950940504762</c:v>
                </c:pt>
                <c:pt idx="34">
                  <c:v>39.8018879059432</c:v>
                </c:pt>
                <c:pt idx="35">
                  <c:v>38.7379053077105</c:v>
                </c:pt>
                <c:pt idx="36">
                  <c:v>37.7023650530174</c:v>
                </c:pt>
                <c:pt idx="37">
                  <c:v>36.6945068221862</c:v>
                </c:pt>
                <c:pt idx="38">
                  <c:v>35.713590620377</c:v>
                </c:pt>
                <c:pt idx="39">
                  <c:v>34.7588962342644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BarnyRunNewStopperOne!$K$72</c:f>
              <c:strCache>
                <c:ptCount val="1"/>
                <c:pt idx="0">
                  <c:v>Run Two (SJH)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RunTwo!$B$23:$B$62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RunTwo!$C$23:$C$62</c:f>
              <c:numCache>
                <c:formatCode>General</c:formatCode>
                <c:ptCount val="40"/>
                <c:pt idx="0">
                  <c:v>100</c:v>
                </c:pt>
                <c:pt idx="1">
                  <c:v>97.2860634344466</c:v>
                </c:pt>
                <c:pt idx="2">
                  <c:v>94.6457813857117</c:v>
                </c:pt>
                <c:pt idx="3">
                  <c:v>92.0771549169312</c:v>
                </c:pt>
                <c:pt idx="4">
                  <c:v>89.5782393411193</c:v>
                </c:pt>
                <c:pt idx="5">
                  <c:v>87.1471427488618</c:v>
                </c:pt>
                <c:pt idx="6">
                  <c:v>84.7820245759654</c:v>
                </c:pt>
                <c:pt idx="7">
                  <c:v>82.4810942099818</c:v>
                </c:pt>
                <c:pt idx="8">
                  <c:v>80.2426096345486</c:v>
                </c:pt>
                <c:pt idx="9">
                  <c:v>78.0648761105223</c:v>
                </c:pt>
                <c:pt idx="10">
                  <c:v>75.9462448929049</c:v>
                </c:pt>
                <c:pt idx="11">
                  <c:v>73.8851119825916</c:v>
                </c:pt>
                <c:pt idx="12">
                  <c:v>71.879916911996</c:v>
                </c:pt>
                <c:pt idx="13">
                  <c:v>69.9291415636319</c:v>
                </c:pt>
                <c:pt idx="14">
                  <c:v>68.0313090207589</c:v>
                </c:pt>
                <c:pt idx="15">
                  <c:v>66.1849824492199</c:v>
                </c:pt>
                <c:pt idx="16">
                  <c:v>64.3887640096255</c:v>
                </c:pt>
                <c:pt idx="17">
                  <c:v>62.6412937990604</c:v>
                </c:pt>
                <c:pt idx="18">
                  <c:v>60.9412488215119</c:v>
                </c:pt>
                <c:pt idx="19">
                  <c:v>59.2873419862401</c:v>
                </c:pt>
                <c:pt idx="20">
                  <c:v>57.6783211333308</c:v>
                </c:pt>
                <c:pt idx="21">
                  <c:v>56.112968085696</c:v>
                </c:pt>
                <c:pt idx="22">
                  <c:v>54.590097726801</c:v>
                </c:pt>
                <c:pt idx="23">
                  <c:v>53.108557103422</c:v>
                </c:pt>
                <c:pt idx="24">
                  <c:v>51.6672245527545</c:v>
                </c:pt>
                <c:pt idx="25">
                  <c:v>50.2650088532107</c:v>
                </c:pt>
                <c:pt idx="26">
                  <c:v>48.9008483982648</c:v>
                </c:pt>
                <c:pt idx="27">
                  <c:v>47.5737103927184</c:v>
                </c:pt>
                <c:pt idx="28">
                  <c:v>46.28259007078</c:v>
                </c:pt>
                <c:pt idx="29">
                  <c:v>45.0265099353639</c:v>
                </c:pt>
                <c:pt idx="30">
                  <c:v>43.8045190180355</c:v>
                </c:pt>
                <c:pt idx="31">
                  <c:v>42.6156921590403</c:v>
                </c:pt>
                <c:pt idx="32">
                  <c:v>41.4591293068724</c:v>
                </c:pt>
                <c:pt idx="33">
                  <c:v>40.3339548368531</c:v>
                </c:pt>
                <c:pt idx="34">
                  <c:v>39.239316888202</c:v>
                </c:pt>
                <c:pt idx="35">
                  <c:v>38.1743867190997</c:v>
                </c:pt>
                <c:pt idx="36">
                  <c:v>37.1383580792543</c:v>
                </c:pt>
                <c:pt idx="37">
                  <c:v>36.1304465994953</c:v>
                </c:pt>
                <c:pt idx="38">
                  <c:v>35.1498891979338</c:v>
                </c:pt>
                <c:pt idx="39">
                  <c:v>34.1959435022396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BarnyRunNewStopperOne!$K$73</c:f>
              <c:strCache>
                <c:ptCount val="1"/>
                <c:pt idx="0">
                  <c:v>Run Three (SJH)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RunThree!$B$23:$B$62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RunThree!$C$23:$C$62</c:f>
              <c:numCache>
                <c:formatCode>General</c:formatCode>
                <c:ptCount val="40"/>
                <c:pt idx="0">
                  <c:v>100</c:v>
                </c:pt>
                <c:pt idx="1">
                  <c:v>97.6955710603644</c:v>
                </c:pt>
                <c:pt idx="2">
                  <c:v>95.444246048107</c:v>
                </c:pt>
                <c:pt idx="3">
                  <c:v>93.2448012209574</c:v>
                </c:pt>
                <c:pt idx="4">
                  <c:v>91.096041036916</c:v>
                </c:pt>
                <c:pt idx="5">
                  <c:v>88.9967975043989</c:v>
                </c:pt>
                <c:pt idx="6">
                  <c:v>86.9459295473586</c:v>
                </c:pt>
                <c:pt idx="7">
                  <c:v>84.9423223850341</c:v>
                </c:pt>
                <c:pt idx="8">
                  <c:v>82.9848869259948</c:v>
                </c:pt>
                <c:pt idx="9">
                  <c:v>81.0725591761483</c:v>
                </c:pt>
                <c:pt idx="10">
                  <c:v>79.2042996603899</c:v>
                </c:pt>
                <c:pt idx="11">
                  <c:v>77.3790928575801</c:v>
                </c:pt>
                <c:pt idx="12">
                  <c:v>75.5959466485425</c:v>
                </c:pt>
                <c:pt idx="13">
                  <c:v>73.853891776782</c:v>
                </c:pt>
                <c:pt idx="14">
                  <c:v>72.1519813216307</c:v>
                </c:pt>
                <c:pt idx="15">
                  <c:v>70.4892901835345</c:v>
                </c:pt>
                <c:pt idx="16">
                  <c:v>68.8649145812014</c:v>
                </c:pt>
                <c:pt idx="17">
                  <c:v>67.2779715603369</c:v>
                </c:pt>
                <c:pt idx="18">
                  <c:v>65.7275985137006</c:v>
                </c:pt>
                <c:pt idx="19">
                  <c:v>64.2129527122234</c:v>
                </c:pt>
                <c:pt idx="20">
                  <c:v>62.7332108469284</c:v>
                </c:pt>
                <c:pt idx="21">
                  <c:v>61.2875685814091</c:v>
                </c:pt>
                <c:pt idx="22">
                  <c:v>59.8752401146201</c:v>
                </c:pt>
                <c:pt idx="23">
                  <c:v>58.4954577537425</c:v>
                </c:pt>
                <c:pt idx="24">
                  <c:v>57.1474714968929</c:v>
                </c:pt>
                <c:pt idx="25">
                  <c:v>55.8305486254485</c:v>
                </c:pt>
                <c:pt idx="26">
                  <c:v>54.5439733057663</c:v>
                </c:pt>
                <c:pt idx="27">
                  <c:v>53.2870462000811</c:v>
                </c:pt>
                <c:pt idx="28">
                  <c:v>52.0590840863694</c:v>
                </c:pt>
                <c:pt idx="29">
                  <c:v>50.8594194869739</c:v>
                </c:pt>
                <c:pt idx="30">
                  <c:v>49.6874003057854</c:v>
                </c:pt>
                <c:pt idx="31">
                  <c:v>48.5423894737862</c:v>
                </c:pt>
                <c:pt idx="32">
                  <c:v>47.4237646027617</c:v>
                </c:pt>
                <c:pt idx="33">
                  <c:v>46.3309176469909</c:v>
                </c:pt>
                <c:pt idx="34">
                  <c:v>45.2632545727349</c:v>
                </c:pt>
                <c:pt idx="35">
                  <c:v>44.2201950353399</c:v>
                </c:pt>
                <c:pt idx="36">
                  <c:v>43.2011720637822</c:v>
                </c:pt>
                <c:pt idx="37">
                  <c:v>42.2056317524826</c:v>
                </c:pt>
                <c:pt idx="38">
                  <c:v>41.2330329602224</c:v>
                </c:pt>
                <c:pt idx="39">
                  <c:v>40.2828470159975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BarnyRunNewStopperOne!$K$74</c:f>
              <c:strCache>
                <c:ptCount val="1"/>
                <c:pt idx="0">
                  <c:v>Run One (BDH)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BarnyRunNewStopperOne!$B$31:$B$70</c:f>
              <c:numCache>
                <c:formatCode>General</c:formatCode>
                <c:ptCount val="40"/>
                <c:pt idx="0">
                  <c:v>0</c:v>
                </c:pt>
                <c:pt idx="1">
                  <c:v>3600</c:v>
                </c:pt>
                <c:pt idx="2">
                  <c:v>7200</c:v>
                </c:pt>
                <c:pt idx="3">
                  <c:v>10800</c:v>
                </c:pt>
                <c:pt idx="4">
                  <c:v>14400</c:v>
                </c:pt>
                <c:pt idx="5">
                  <c:v>18000</c:v>
                </c:pt>
                <c:pt idx="6">
                  <c:v>21600</c:v>
                </c:pt>
                <c:pt idx="7">
                  <c:v>25200</c:v>
                </c:pt>
                <c:pt idx="8">
                  <c:v>28800</c:v>
                </c:pt>
                <c:pt idx="9">
                  <c:v>32400</c:v>
                </c:pt>
                <c:pt idx="10">
                  <c:v>36000</c:v>
                </c:pt>
                <c:pt idx="11">
                  <c:v>39600</c:v>
                </c:pt>
                <c:pt idx="12">
                  <c:v>43200</c:v>
                </c:pt>
                <c:pt idx="13">
                  <c:v>46800</c:v>
                </c:pt>
                <c:pt idx="14">
                  <c:v>50400</c:v>
                </c:pt>
                <c:pt idx="15">
                  <c:v>54000</c:v>
                </c:pt>
                <c:pt idx="16">
                  <c:v>57600</c:v>
                </c:pt>
                <c:pt idx="17">
                  <c:v>61200</c:v>
                </c:pt>
                <c:pt idx="18">
                  <c:v>64800</c:v>
                </c:pt>
                <c:pt idx="19">
                  <c:v>68400</c:v>
                </c:pt>
                <c:pt idx="20">
                  <c:v>72000</c:v>
                </c:pt>
                <c:pt idx="21">
                  <c:v>75600</c:v>
                </c:pt>
                <c:pt idx="22">
                  <c:v>79200</c:v>
                </c:pt>
                <c:pt idx="23">
                  <c:v>82800</c:v>
                </c:pt>
                <c:pt idx="24">
                  <c:v>86400</c:v>
                </c:pt>
                <c:pt idx="25">
                  <c:v>90000</c:v>
                </c:pt>
                <c:pt idx="26">
                  <c:v>93600</c:v>
                </c:pt>
                <c:pt idx="27">
                  <c:v>97200</c:v>
                </c:pt>
                <c:pt idx="28">
                  <c:v>100800</c:v>
                </c:pt>
                <c:pt idx="29">
                  <c:v>104400</c:v>
                </c:pt>
                <c:pt idx="30">
                  <c:v>108000</c:v>
                </c:pt>
                <c:pt idx="31">
                  <c:v>111600</c:v>
                </c:pt>
                <c:pt idx="32">
                  <c:v>115200</c:v>
                </c:pt>
                <c:pt idx="33">
                  <c:v>118800</c:v>
                </c:pt>
                <c:pt idx="34">
                  <c:v>122400</c:v>
                </c:pt>
                <c:pt idx="35">
                  <c:v>126000</c:v>
                </c:pt>
                <c:pt idx="36">
                  <c:v>129600</c:v>
                </c:pt>
                <c:pt idx="37">
                  <c:v>133200</c:v>
                </c:pt>
                <c:pt idx="38">
                  <c:v>136800</c:v>
                </c:pt>
                <c:pt idx="39">
                  <c:v>140400</c:v>
                </c:pt>
              </c:numCache>
            </c:numRef>
          </c:xVal>
          <c:yVal>
            <c:numRef>
              <c:f>BarnyRunNewStopperOne!$C$31:$C$70</c:f>
              <c:numCache>
                <c:formatCode>General</c:formatCode>
                <c:ptCount val="40"/>
                <c:pt idx="0">
                  <c:v>100</c:v>
                </c:pt>
                <c:pt idx="1">
                  <c:v>97.4491970186724</c:v>
                </c:pt>
                <c:pt idx="2">
                  <c:v>94.9634599958403</c:v>
                </c:pt>
                <c:pt idx="3">
                  <c:v>92.5411292270946</c:v>
                </c:pt>
                <c:pt idx="4">
                  <c:v>90.1805873438156</c:v>
                </c:pt>
                <c:pt idx="5">
                  <c:v>87.8802582332708</c:v>
                </c:pt>
                <c:pt idx="6">
                  <c:v>85.6386059862582</c:v>
                </c:pt>
                <c:pt idx="7">
                  <c:v>83.4541338715933</c:v>
                </c:pt>
                <c:pt idx="8">
                  <c:v>81.3253833367556</c:v>
                </c:pt>
                <c:pt idx="9">
                  <c:v>79.2509330340255</c:v>
                </c:pt>
                <c:pt idx="10">
                  <c:v>77.2293978714637</c:v>
                </c:pt>
                <c:pt idx="11">
                  <c:v>75.259428088097</c:v>
                </c:pt>
                <c:pt idx="12">
                  <c:v>73.3397083526957</c:v>
                </c:pt>
                <c:pt idx="13">
                  <c:v>71.4689568855382</c:v>
                </c:pt>
                <c:pt idx="14">
                  <c:v>69.6459246025782</c:v>
                </c:pt>
                <c:pt idx="15">
                  <c:v>67.8693942814424</c:v>
                </c:pt>
                <c:pt idx="16">
                  <c:v>66.1381797487024</c:v>
                </c:pt>
                <c:pt idx="17">
                  <c:v>64.4511250878767</c:v>
                </c:pt>
                <c:pt idx="18">
                  <c:v>62.807103867636</c:v>
                </c:pt>
                <c:pt idx="19">
                  <c:v>61.2050183896948</c:v>
                </c:pt>
                <c:pt idx="20">
                  <c:v>59.6437989558884</c:v>
                </c:pt>
                <c:pt idx="21">
                  <c:v>58.1224031539445</c:v>
                </c:pt>
                <c:pt idx="22">
                  <c:v>56.6398151614745</c:v>
                </c:pt>
                <c:pt idx="23">
                  <c:v>55.1950450677171</c:v>
                </c:pt>
                <c:pt idx="24">
                  <c:v>53.7871282125847</c:v>
                </c:pt>
                <c:pt idx="25">
                  <c:v>52.4151245425676</c:v>
                </c:pt>
                <c:pt idx="26">
                  <c:v>51.0781179830692</c:v>
                </c:pt>
                <c:pt idx="27">
                  <c:v>49.775215826751</c:v>
                </c:pt>
                <c:pt idx="28">
                  <c:v>48.50554813748</c:v>
                </c:pt>
                <c:pt idx="29">
                  <c:v>47.2682671694799</c:v>
                </c:pt>
                <c:pt idx="30">
                  <c:v>46.0625468012989</c:v>
                </c:pt>
                <c:pt idx="31">
                  <c:v>44.8875819842159</c:v>
                </c:pt>
                <c:pt idx="32">
                  <c:v>43.7425882047167</c:v>
                </c:pt>
                <c:pt idx="33">
                  <c:v>42.6268009606809</c:v>
                </c:pt>
                <c:pt idx="34">
                  <c:v>41.5394752509313</c:v>
                </c:pt>
                <c:pt idx="35">
                  <c:v>40.4798850778027</c:v>
                </c:pt>
                <c:pt idx="36">
                  <c:v>39.4473229624001</c:v>
                </c:pt>
                <c:pt idx="37">
                  <c:v>38.4410994722213</c:v>
                </c:pt>
                <c:pt idx="38">
                  <c:v>37.4605427608288</c:v>
                </c:pt>
                <c:pt idx="39">
                  <c:v>36.5049981192641</c:v>
                </c:pt>
              </c:numCache>
            </c:numRef>
          </c:yVal>
          <c:smooth val="0"/>
        </c:ser>
        <c:axId val="1423245"/>
        <c:axId val="40040284"/>
      </c:scatterChart>
      <c:valAx>
        <c:axId val="1423245"/>
        <c:scaling>
          <c:orientation val="minMax"/>
          <c:max val="140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040284"/>
        <c:crosses val="autoZero"/>
        <c:crossBetween val="between"/>
      </c:valAx>
      <c:valAx>
        <c:axId val="4004028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2324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618120</xdr:colOff>
      <xdr:row>11</xdr:row>
      <xdr:rowOff>153000</xdr:rowOff>
    </xdr:from>
    <xdr:to>
      <xdr:col>11</xdr:col>
      <xdr:colOff>324000</xdr:colOff>
      <xdr:row>36</xdr:row>
      <xdr:rowOff>95760</xdr:rowOff>
    </xdr:to>
    <xdr:graphicFrame>
      <xdr:nvGraphicFramePr>
        <xdr:cNvPr id="0" name=""/>
        <xdr:cNvGraphicFramePr/>
      </xdr:nvGraphicFramePr>
      <xdr:xfrm>
        <a:off x="3296520" y="1941120"/>
        <a:ext cx="6848280" cy="40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306360</xdr:colOff>
      <xdr:row>11</xdr:row>
      <xdr:rowOff>152280</xdr:rowOff>
    </xdr:from>
    <xdr:to>
      <xdr:col>20</xdr:col>
      <xdr:colOff>279720</xdr:colOff>
      <xdr:row>36</xdr:row>
      <xdr:rowOff>90720</xdr:rowOff>
    </xdr:to>
    <xdr:graphicFrame>
      <xdr:nvGraphicFramePr>
        <xdr:cNvPr id="1" name=""/>
        <xdr:cNvGraphicFramePr/>
      </xdr:nvGraphicFramePr>
      <xdr:xfrm>
        <a:off x="11019960" y="1940400"/>
        <a:ext cx="7115760" cy="400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618120</xdr:colOff>
      <xdr:row>11</xdr:row>
      <xdr:rowOff>153000</xdr:rowOff>
    </xdr:from>
    <xdr:to>
      <xdr:col>11</xdr:col>
      <xdr:colOff>324000</xdr:colOff>
      <xdr:row>36</xdr:row>
      <xdr:rowOff>95760</xdr:rowOff>
    </xdr:to>
    <xdr:graphicFrame>
      <xdr:nvGraphicFramePr>
        <xdr:cNvPr id="2" name=""/>
        <xdr:cNvGraphicFramePr/>
      </xdr:nvGraphicFramePr>
      <xdr:xfrm>
        <a:off x="3296520" y="1941120"/>
        <a:ext cx="6848280" cy="40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306360</xdr:colOff>
      <xdr:row>11</xdr:row>
      <xdr:rowOff>152280</xdr:rowOff>
    </xdr:from>
    <xdr:to>
      <xdr:col>20</xdr:col>
      <xdr:colOff>279720</xdr:colOff>
      <xdr:row>36</xdr:row>
      <xdr:rowOff>90720</xdr:rowOff>
    </xdr:to>
    <xdr:graphicFrame>
      <xdr:nvGraphicFramePr>
        <xdr:cNvPr id="3" name=""/>
        <xdr:cNvGraphicFramePr/>
      </xdr:nvGraphicFramePr>
      <xdr:xfrm>
        <a:off x="11019960" y="1940400"/>
        <a:ext cx="7115760" cy="400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618120</xdr:colOff>
      <xdr:row>11</xdr:row>
      <xdr:rowOff>153000</xdr:rowOff>
    </xdr:from>
    <xdr:to>
      <xdr:col>11</xdr:col>
      <xdr:colOff>324000</xdr:colOff>
      <xdr:row>36</xdr:row>
      <xdr:rowOff>95760</xdr:rowOff>
    </xdr:to>
    <xdr:graphicFrame>
      <xdr:nvGraphicFramePr>
        <xdr:cNvPr id="4" name=""/>
        <xdr:cNvGraphicFramePr/>
      </xdr:nvGraphicFramePr>
      <xdr:xfrm>
        <a:off x="3296520" y="1941120"/>
        <a:ext cx="6848280" cy="40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306360</xdr:colOff>
      <xdr:row>11</xdr:row>
      <xdr:rowOff>152280</xdr:rowOff>
    </xdr:from>
    <xdr:to>
      <xdr:col>20</xdr:col>
      <xdr:colOff>279720</xdr:colOff>
      <xdr:row>36</xdr:row>
      <xdr:rowOff>90720</xdr:rowOff>
    </xdr:to>
    <xdr:graphicFrame>
      <xdr:nvGraphicFramePr>
        <xdr:cNvPr id="5" name=""/>
        <xdr:cNvGraphicFramePr/>
      </xdr:nvGraphicFramePr>
      <xdr:xfrm>
        <a:off x="11019960" y="1940400"/>
        <a:ext cx="7115760" cy="400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368280</xdr:colOff>
      <xdr:row>29</xdr:row>
      <xdr:rowOff>54000</xdr:rowOff>
    </xdr:from>
    <xdr:to>
      <xdr:col>10</xdr:col>
      <xdr:colOff>749160</xdr:colOff>
      <xdr:row>53</xdr:row>
      <xdr:rowOff>159480</xdr:rowOff>
    </xdr:to>
    <xdr:graphicFrame>
      <xdr:nvGraphicFramePr>
        <xdr:cNvPr id="6" name=""/>
        <xdr:cNvGraphicFramePr/>
      </xdr:nvGraphicFramePr>
      <xdr:xfrm>
        <a:off x="3046680" y="4768200"/>
        <a:ext cx="6848280" cy="40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650880</xdr:colOff>
      <xdr:row>29</xdr:row>
      <xdr:rowOff>61920</xdr:rowOff>
    </xdr:from>
    <xdr:to>
      <xdr:col>19</xdr:col>
      <xdr:colOff>624240</xdr:colOff>
      <xdr:row>53</xdr:row>
      <xdr:rowOff>163080</xdr:rowOff>
    </xdr:to>
    <xdr:graphicFrame>
      <xdr:nvGraphicFramePr>
        <xdr:cNvPr id="7" name=""/>
        <xdr:cNvGraphicFramePr/>
      </xdr:nvGraphicFramePr>
      <xdr:xfrm>
        <a:off x="10689480" y="4776120"/>
        <a:ext cx="7115760" cy="400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571320</xdr:colOff>
      <xdr:row>63</xdr:row>
      <xdr:rowOff>154440</xdr:rowOff>
    </xdr:from>
    <xdr:to>
      <xdr:col>14</xdr:col>
      <xdr:colOff>544680</xdr:colOff>
      <xdr:row>88</xdr:row>
      <xdr:rowOff>93240</xdr:rowOff>
    </xdr:to>
    <xdr:graphicFrame>
      <xdr:nvGraphicFramePr>
        <xdr:cNvPr id="8" name=""/>
        <xdr:cNvGraphicFramePr/>
      </xdr:nvGraphicFramePr>
      <xdr:xfrm>
        <a:off x="6145920" y="10395720"/>
        <a:ext cx="7115760" cy="400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3" activeCellId="0" sqref="I53"/>
    </sheetView>
  </sheetViews>
  <sheetFormatPr defaultColWidth="11.53515625" defaultRowHeight="12.8" zeroHeight="false" outlineLevelRow="0" outlineLevelCol="0"/>
  <cols>
    <col collapsed="false" customWidth="true" hidden="false" outlineLevel="0" max="26" min="1" style="0" width="12.65"/>
  </cols>
  <sheetData>
    <row r="1" customFormat="false" ht="12.8" hidden="false" customHeight="false" outlineLevel="0" collapsed="false">
      <c r="B1" s="1" t="s">
        <v>0</v>
      </c>
      <c r="C1" s="2" t="s">
        <v>0</v>
      </c>
      <c r="D1" s="2" t="s">
        <v>0</v>
      </c>
      <c r="E1" s="3" t="s">
        <v>1</v>
      </c>
      <c r="I1" s="4" t="s">
        <v>2</v>
      </c>
      <c r="P1" s="5" t="s">
        <v>3</v>
      </c>
    </row>
    <row r="2" customFormat="false" ht="12.8" hidden="false" customHeight="false" outlineLevel="0" collapsed="false">
      <c r="B2" s="6" t="s">
        <v>4</v>
      </c>
      <c r="C2" s="7" t="s">
        <v>5</v>
      </c>
      <c r="D2" s="7" t="s">
        <v>6</v>
      </c>
      <c r="E2" s="8" t="s">
        <v>7</v>
      </c>
      <c r="I2" s="9" t="n">
        <f aca="false">1/0.0000075266</f>
        <v>132862.11569633</v>
      </c>
      <c r="P2" s="10" t="s">
        <v>6</v>
      </c>
    </row>
    <row r="3" customFormat="false" ht="12.8" hidden="false" customHeight="false" outlineLevel="0" collapsed="false">
      <c r="B3" s="11" t="n">
        <v>0.897916666666667</v>
      </c>
      <c r="C3" s="12" t="n">
        <f aca="false">B3-B3</f>
        <v>0</v>
      </c>
      <c r="D3" s="13" t="n">
        <v>0</v>
      </c>
      <c r="E3" s="14" t="n">
        <v>98.5</v>
      </c>
      <c r="P3" s="15" t="n">
        <f aca="false">D3+F$49</f>
        <v>1975.66134333278</v>
      </c>
    </row>
    <row r="4" customFormat="false" ht="12.8" hidden="false" customHeight="false" outlineLevel="0" collapsed="false">
      <c r="B4" s="11" t="n">
        <v>0.416666666666667</v>
      </c>
      <c r="C4" s="12" t="n">
        <f aca="false">B4+1-B$3</f>
        <v>0.51875</v>
      </c>
      <c r="D4" s="16" t="n">
        <f aca="false">C4*24*60*60</f>
        <v>44820</v>
      </c>
      <c r="E4" s="14" t="n">
        <v>70</v>
      </c>
      <c r="K4" s="5" t="s">
        <v>8</v>
      </c>
      <c r="P4" s="15" t="n">
        <f aca="false">D4+F$49</f>
        <v>46795.6613433328</v>
      </c>
    </row>
    <row r="5" customFormat="false" ht="12.8" hidden="false" customHeight="false" outlineLevel="0" collapsed="false">
      <c r="B5" s="11" t="n">
        <v>0.708333333333333</v>
      </c>
      <c r="C5" s="12" t="n">
        <f aca="false">B5+1-B$3</f>
        <v>0.810416666666667</v>
      </c>
      <c r="D5" s="16" t="n">
        <f aca="false">C5*24*60*60</f>
        <v>70020</v>
      </c>
      <c r="E5" s="14" t="n">
        <v>59</v>
      </c>
      <c r="H5" s="17" t="n">
        <f aca="false">E$3*EXP(-D3/I$2)</f>
        <v>98.5</v>
      </c>
      <c r="I5" s="17" t="n">
        <f aca="false">H5-E3</f>
        <v>0</v>
      </c>
      <c r="J5" s="17" t="n">
        <f aca="false">I5^2</f>
        <v>0</v>
      </c>
      <c r="K5" s="18" t="n">
        <f aca="false">SQRT(AVERAGE(J6:J8))</f>
        <v>0.589843260239805</v>
      </c>
      <c r="P5" s="15" t="n">
        <f aca="false">D5+F$49</f>
        <v>71995.6613433328</v>
      </c>
    </row>
    <row r="6" customFormat="false" ht="12.8" hidden="false" customHeight="false" outlineLevel="0" collapsed="false">
      <c r="B6" s="11" t="n">
        <v>0.865972222222222</v>
      </c>
      <c r="C6" s="12" t="n">
        <f aca="false">B6+1-B$3</f>
        <v>0.968055555555556</v>
      </c>
      <c r="D6" s="16" t="n">
        <f aca="false">C6*24*60*60</f>
        <v>83640</v>
      </c>
      <c r="E6" s="14" t="n">
        <v>52</v>
      </c>
      <c r="H6" s="17" t="n">
        <f aca="false">E$3*EXP(-D4/I$2)</f>
        <v>70.2959604925696</v>
      </c>
      <c r="I6" s="17" t="n">
        <f aca="false">H6-E4</f>
        <v>0.295960492569591</v>
      </c>
      <c r="J6" s="17" t="n">
        <f aca="false">I6^2</f>
        <v>0.0875926131620351</v>
      </c>
      <c r="K6" s="17"/>
      <c r="P6" s="15" t="n">
        <f aca="false">D6+F$49</f>
        <v>85615.6613433328</v>
      </c>
    </row>
    <row r="7" customFormat="false" ht="12.8" hidden="false" customHeight="false" outlineLevel="0" collapsed="false">
      <c r="H7" s="17" t="n">
        <f aca="false">E$3*EXP(-D5/I$2)</f>
        <v>58.151054688522</v>
      </c>
      <c r="I7" s="17" t="n">
        <f aca="false">H7-E5</f>
        <v>-0.848945311478026</v>
      </c>
      <c r="J7" s="17" t="n">
        <f aca="false">I7^2</f>
        <v>0.720708141880523</v>
      </c>
      <c r="K7" s="17"/>
      <c r="P7" s="15"/>
    </row>
    <row r="8" customFormat="false" ht="12.8" hidden="false" customHeight="false" outlineLevel="0" collapsed="false">
      <c r="H8" s="17" t="n">
        <f aca="false">E$3*EXP(-D6/I$2)</f>
        <v>52.4852261945819</v>
      </c>
      <c r="I8" s="17" t="n">
        <f aca="false">H8-E6</f>
        <v>0.485226194581877</v>
      </c>
      <c r="J8" s="17" t="n">
        <f aca="false">I8^2</f>
        <v>0.235444459908409</v>
      </c>
      <c r="K8" s="17"/>
      <c r="P8" s="15"/>
    </row>
    <row r="17" customFormat="false" ht="12.8" hidden="false" customHeight="false" outlineLevel="0" collapsed="false">
      <c r="B17" s="0" t="s">
        <v>9</v>
      </c>
      <c r="C17" s="0" t="n">
        <v>100</v>
      </c>
    </row>
    <row r="21" customFormat="false" ht="12.8" hidden="false" customHeight="false" outlineLevel="0" collapsed="false">
      <c r="B21" s="1" t="s">
        <v>0</v>
      </c>
      <c r="C21" s="3" t="s">
        <v>10</v>
      </c>
    </row>
    <row r="22" customFormat="false" ht="12.8" hidden="false" customHeight="false" outlineLevel="0" collapsed="false">
      <c r="B22" s="6" t="s">
        <v>6</v>
      </c>
      <c r="C22" s="8" t="s">
        <v>7</v>
      </c>
    </row>
    <row r="23" customFormat="false" ht="12.8" hidden="false" customHeight="false" outlineLevel="0" collapsed="false">
      <c r="B23" s="19" t="n">
        <v>0</v>
      </c>
      <c r="C23" s="20" t="n">
        <f aca="false">C17</f>
        <v>100</v>
      </c>
    </row>
    <row r="24" customFormat="false" ht="12.8" hidden="false" customHeight="false" outlineLevel="0" collapsed="false">
      <c r="B24" s="19" t="n">
        <f aca="false">60*60</f>
        <v>3600</v>
      </c>
      <c r="C24" s="20" t="n">
        <f aca="false">C$23*EXP(-B24/I$2)</f>
        <v>97.3268036914556</v>
      </c>
    </row>
    <row r="25" customFormat="false" ht="12.8" hidden="false" customHeight="false" outlineLevel="0" collapsed="false">
      <c r="B25" s="19" t="n">
        <f aca="false">B24+60*60</f>
        <v>7200</v>
      </c>
      <c r="C25" s="20" t="n">
        <f aca="false">C$23*EXP(-B25/I$2)</f>
        <v>94.7250671679514</v>
      </c>
    </row>
    <row r="26" customFormat="false" ht="12.8" hidden="false" customHeight="false" outlineLevel="0" collapsed="false">
      <c r="B26" s="19" t="n">
        <f aca="false">B25+60*60</f>
        <v>10800</v>
      </c>
      <c r="C26" s="20" t="n">
        <f aca="false">C$23*EXP(-B26/I$2)</f>
        <v>92.1928801691516</v>
      </c>
    </row>
    <row r="27" customFormat="false" ht="12.8" hidden="false" customHeight="false" outlineLevel="0" collapsed="false">
      <c r="B27" s="19" t="n">
        <f aca="false">B26+60*60</f>
        <v>14400</v>
      </c>
      <c r="C27" s="20" t="n">
        <f aca="false">C$23*EXP(-B27/I$2)</f>
        <v>89.7283834997291</v>
      </c>
    </row>
    <row r="28" customFormat="false" ht="12.8" hidden="false" customHeight="false" outlineLevel="0" collapsed="false">
      <c r="B28" s="19" t="n">
        <f aca="false">B27+60*60</f>
        <v>18000</v>
      </c>
      <c r="C28" s="20" t="n">
        <f aca="false">C$23*EXP(-B28/I$2)</f>
        <v>87.3297676642978</v>
      </c>
    </row>
    <row r="29" customFormat="false" ht="12.8" hidden="false" customHeight="false" outlineLevel="0" collapsed="false">
      <c r="B29" s="19" t="n">
        <f aca="false">B28+60*60</f>
        <v>21600</v>
      </c>
      <c r="C29" s="20" t="n">
        <f aca="false">C$23*EXP(-B29/I$2)</f>
        <v>84.9952715388354</v>
      </c>
    </row>
    <row r="30" customFormat="false" ht="12.8" hidden="false" customHeight="false" outlineLevel="0" collapsed="false">
      <c r="B30" s="19" t="n">
        <f aca="false">B29+60*60</f>
        <v>25200</v>
      </c>
      <c r="C30" s="20" t="n">
        <f aca="false">C$23*EXP(-B30/I$2)</f>
        <v>82.723181077622</v>
      </c>
    </row>
    <row r="31" customFormat="false" ht="12.8" hidden="false" customHeight="false" outlineLevel="0" collapsed="false">
      <c r="B31" s="19" t="n">
        <f aca="false">B30+60*60</f>
        <v>28800</v>
      </c>
      <c r="C31" s="20" t="n">
        <f aca="false">C$23*EXP(-B31/I$2)</f>
        <v>80.5118280547445</v>
      </c>
    </row>
    <row r="32" customFormat="false" ht="12.8" hidden="false" customHeight="false" outlineLevel="0" collapsed="false">
      <c r="B32" s="19" t="n">
        <f aca="false">B31+60*60</f>
        <v>32400</v>
      </c>
      <c r="C32" s="20" t="n">
        <f aca="false">C$23*EXP(-B32/I$2)</f>
        <v>78.3595888392435</v>
      </c>
    </row>
    <row r="33" customFormat="false" ht="12.8" hidden="false" customHeight="false" outlineLevel="0" collapsed="false">
      <c r="B33" s="19" t="n">
        <f aca="false">B32+60*60</f>
        <v>36000</v>
      </c>
      <c r="C33" s="20" t="n">
        <f aca="false">C$23*EXP(-B33/I$2)</f>
        <v>76.2648832030023</v>
      </c>
    </row>
    <row r="34" customFormat="false" ht="12.8" hidden="false" customHeight="false" outlineLevel="0" collapsed="false">
      <c r="B34" s="19" t="n">
        <f aca="false">B33+60*60</f>
        <v>39600</v>
      </c>
      <c r="C34" s="20" t="n">
        <f aca="false">C$23*EXP(-B34/I$2)</f>
        <v>74.2261731605039</v>
      </c>
    </row>
    <row r="35" customFormat="false" ht="12.8" hidden="false" customHeight="false" outlineLevel="0" collapsed="false">
      <c r="B35" s="19" t="n">
        <f aca="false">B34+60*60</f>
        <v>43200</v>
      </c>
      <c r="C35" s="20" t="n">
        <f aca="false">C$23*EXP(-B35/I$2)</f>
        <v>72.2419618396036</v>
      </c>
    </row>
    <row r="36" customFormat="false" ht="12.8" hidden="false" customHeight="false" outlineLevel="0" collapsed="false">
      <c r="B36" s="19" t="n">
        <f aca="false">B35+60*60</f>
        <v>46800</v>
      </c>
      <c r="C36" s="20" t="n">
        <f aca="false">C$23*EXP(-B36/I$2)</f>
        <v>70.3107923824873</v>
      </c>
    </row>
    <row r="37" customFormat="false" ht="12.8" hidden="false" customHeight="false" outlineLevel="0" collapsed="false">
      <c r="B37" s="19" t="n">
        <f aca="false">B36+60*60</f>
        <v>50400</v>
      </c>
      <c r="C37" s="20" t="n">
        <f aca="false">C$23*EXP(-B37/I$2)</f>
        <v>68.4312468760104</v>
      </c>
    </row>
    <row r="38" customFormat="false" ht="12.8" hidden="false" customHeight="false" outlineLevel="0" collapsed="false">
      <c r="B38" s="19" t="n">
        <f aca="false">B37+60*60</f>
        <v>54000</v>
      </c>
      <c r="C38" s="20" t="n">
        <f aca="false">C$23*EXP(-B38/I$2)</f>
        <v>66.60194531063</v>
      </c>
    </row>
    <row r="39" customFormat="false" ht="12.8" hidden="false" customHeight="false" outlineLevel="0" collapsed="false">
      <c r="B39" s="19" t="n">
        <f aca="false">B38+60*60</f>
        <v>57600</v>
      </c>
      <c r="C39" s="20" t="n">
        <f aca="false">C$23*EXP(-B39/I$2)</f>
        <v>64.8215445671675</v>
      </c>
    </row>
    <row r="40" customFormat="false" ht="12.8" hidden="false" customHeight="false" outlineLevel="0" collapsed="false">
      <c r="B40" s="19" t="n">
        <f aca="false">B39+60*60</f>
        <v>61200</v>
      </c>
      <c r="C40" s="20" t="n">
        <f aca="false">C$23*EXP(-B40/I$2)</f>
        <v>63.0887374306565</v>
      </c>
      <c r="E40" s="21" t="s">
        <v>11</v>
      </c>
      <c r="F40" s="22" t="s">
        <v>12</v>
      </c>
      <c r="H40" s="21" t="s">
        <v>13</v>
      </c>
      <c r="I40" s="0" t="n">
        <v>4200</v>
      </c>
      <c r="P40" s="0" t="s">
        <v>12</v>
      </c>
      <c r="S40" s="0" t="s">
        <v>14</v>
      </c>
    </row>
    <row r="41" customFormat="false" ht="12.8" hidden="false" customHeight="false" outlineLevel="0" collapsed="false">
      <c r="B41" s="19" t="n">
        <f aca="false">B40+60*60</f>
        <v>64800</v>
      </c>
      <c r="C41" s="20" t="n">
        <f aca="false">C$23*EXP(-B41/I$2)</f>
        <v>61.4022516305529</v>
      </c>
      <c r="E41" s="0" t="n">
        <v>60</v>
      </c>
      <c r="F41" s="9" t="n">
        <f aca="false">-LN(E41/C23)*I2</f>
        <v>67869.373125447</v>
      </c>
      <c r="P41" s="0" t="n">
        <f aca="false">P42-60*60</f>
        <v>64269.373125447</v>
      </c>
      <c r="Q41" s="0" t="n">
        <f aca="false">C$23*EXP(-P41/I2)</f>
        <v>61.6479712928941</v>
      </c>
      <c r="R41" s="0" t="n">
        <f aca="false">P41-P42</f>
        <v>-3600</v>
      </c>
      <c r="S41" s="0" t="n">
        <f aca="false">R41*F44+E41</f>
        <v>61.6257456</v>
      </c>
    </row>
    <row r="42" customFormat="false" ht="12.8" hidden="false" customHeight="false" outlineLevel="0" collapsed="false">
      <c r="B42" s="19" t="n">
        <f aca="false">B41+60*60</f>
        <v>68400</v>
      </c>
      <c r="C42" s="20" t="n">
        <f aca="false">C$23*EXP(-B42/I$2)</f>
        <v>59.7608489066019</v>
      </c>
      <c r="H42" s="21" t="s">
        <v>15</v>
      </c>
      <c r="I42" s="0" t="n">
        <v>1.6</v>
      </c>
      <c r="P42" s="9" t="n">
        <f aca="false">F41</f>
        <v>67869.373125447</v>
      </c>
      <c r="Q42" s="0" t="n">
        <f aca="false">C$23*EXP(-P42/I$2)</f>
        <v>60</v>
      </c>
      <c r="R42" s="0" t="n">
        <f aca="false">P42-P42</f>
        <v>0</v>
      </c>
      <c r="S42" s="0" t="n">
        <f aca="false">R42*F44+E41</f>
        <v>60</v>
      </c>
    </row>
    <row r="43" customFormat="false" ht="12.8" hidden="false" customHeight="false" outlineLevel="0" collapsed="false">
      <c r="B43" s="19" t="n">
        <f aca="false">B42+60*60</f>
        <v>72000</v>
      </c>
      <c r="C43" s="20" t="n">
        <f aca="false">C$23*EXP(-B43/I$2)</f>
        <v>58.1633240996758</v>
      </c>
      <c r="F43" s="21" t="s">
        <v>16</v>
      </c>
      <c r="H43" s="21"/>
      <c r="P43" s="0" t="n">
        <f aca="false">P42+60*60</f>
        <v>71469.373125447</v>
      </c>
      <c r="Q43" s="0" t="n">
        <f aca="false">C$23*EXP(-P43/I$2)</f>
        <v>58.3960822148734</v>
      </c>
      <c r="R43" s="0" t="n">
        <f aca="false">P43-P42</f>
        <v>3600</v>
      </c>
      <c r="S43" s="0" t="n">
        <f aca="false">R43*F44+E41</f>
        <v>58.3742544</v>
      </c>
    </row>
    <row r="44" customFormat="false" ht="12.8" hidden="false" customHeight="false" outlineLevel="0" collapsed="false">
      <c r="B44" s="19" t="n">
        <f aca="false">B43+60*60</f>
        <v>75600</v>
      </c>
      <c r="C44" s="20" t="n">
        <f aca="false">C$23*EXP(-B44/I$2)</f>
        <v>56.6085042669166</v>
      </c>
      <c r="F44" s="17" t="n">
        <f aca="false">-C23/I2*EXP(-F41/I2)</f>
        <v>-0.000451596000000001</v>
      </c>
      <c r="H44" s="21" t="s">
        <v>17</v>
      </c>
      <c r="I44" s="18" t="n">
        <f aca="false">-(I42*I40*F44)</f>
        <v>3.03472512000001</v>
      </c>
    </row>
    <row r="45" customFormat="false" ht="12.8" hidden="false" customHeight="false" outlineLevel="0" collapsed="false">
      <c r="B45" s="19" t="n">
        <f aca="false">B44+60*60</f>
        <v>79200</v>
      </c>
      <c r="C45" s="20" t="n">
        <f aca="false">C$23*EXP(-B45/I$2)</f>
        <v>55.0952478205312</v>
      </c>
      <c r="H45" s="21" t="s">
        <v>18</v>
      </c>
      <c r="I45" s="23" t="n">
        <f aca="false">I44/1000</f>
        <v>0.00303472512000001</v>
      </c>
    </row>
    <row r="46" customFormat="false" ht="12.8" hidden="false" customHeight="false" outlineLevel="0" collapsed="false">
      <c r="B46" s="19" t="n">
        <f aca="false">B45+60*60</f>
        <v>82800</v>
      </c>
      <c r="C46" s="20" t="n">
        <f aca="false">C$23*EXP(-B46/I$2)</f>
        <v>53.6224436896094</v>
      </c>
    </row>
    <row r="47" customFormat="false" ht="12.8" hidden="false" customHeight="false" outlineLevel="0" collapsed="false">
      <c r="B47" s="19" t="n">
        <f aca="false">B46+60*60</f>
        <v>86400</v>
      </c>
      <c r="C47" s="20" t="n">
        <f aca="false">C$23*EXP(-B47/I$2)</f>
        <v>52.1890105043474</v>
      </c>
    </row>
    <row r="48" customFormat="false" ht="12.8" hidden="false" customHeight="false" outlineLevel="0" collapsed="false">
      <c r="B48" s="19" t="n">
        <f aca="false">B47+60*60</f>
        <v>90000</v>
      </c>
      <c r="C48" s="20" t="n">
        <f aca="false">C$23*EXP(-B48/I$2)</f>
        <v>50.7938958020794</v>
      </c>
      <c r="E48" s="21" t="s">
        <v>11</v>
      </c>
      <c r="F48" s="22" t="s">
        <v>12</v>
      </c>
    </row>
    <row r="49" customFormat="false" ht="12.8" hidden="false" customHeight="false" outlineLevel="0" collapsed="false">
      <c r="B49" s="19" t="n">
        <f aca="false">B48+60*60</f>
        <v>93600</v>
      </c>
      <c r="C49" s="20" t="n">
        <f aca="false">C$23*EXP(-B49/I$2)</f>
        <v>49.4360752545323</v>
      </c>
      <c r="E49" s="0" t="n">
        <v>98.524</v>
      </c>
      <c r="F49" s="9" t="n">
        <f aca="false">-LN(E49/C23)*I$2</f>
        <v>1975.66134333278</v>
      </c>
    </row>
    <row r="50" customFormat="false" ht="12.8" hidden="false" customHeight="false" outlineLevel="0" collapsed="false">
      <c r="B50" s="19" t="n">
        <f aca="false">B49+60*60</f>
        <v>97200</v>
      </c>
      <c r="C50" s="20" t="n">
        <f aca="false">C$23*EXP(-B50/I$2)</f>
        <v>48.114551915739</v>
      </c>
    </row>
    <row r="51" customFormat="false" ht="12.8" hidden="false" customHeight="false" outlineLevel="0" collapsed="false">
      <c r="B51" s="19" t="n">
        <f aca="false">B50+60*60</f>
        <v>100800</v>
      </c>
      <c r="C51" s="20" t="n">
        <f aca="false">C$23*EXP(-B51/I$2)</f>
        <v>46.8283554900548</v>
      </c>
    </row>
    <row r="52" customFormat="false" ht="12.8" hidden="false" customHeight="false" outlineLevel="0" collapsed="false">
      <c r="B52" s="19" t="n">
        <f aca="false">B51+60*60</f>
        <v>104400</v>
      </c>
      <c r="C52" s="20" t="n">
        <f aca="false">C$23*EXP(-B52/I$2)</f>
        <v>45.5765416197426</v>
      </c>
    </row>
    <row r="53" customFormat="false" ht="12.8" hidden="false" customHeight="false" outlineLevel="0" collapsed="false">
      <c r="B53" s="19" t="n">
        <f aca="false">B52+60*60</f>
        <v>108000</v>
      </c>
      <c r="C53" s="20" t="n">
        <f aca="false">C$23*EXP(-B53/I$2)</f>
        <v>44.3581911916014</v>
      </c>
    </row>
    <row r="54" customFormat="false" ht="12.8" hidden="false" customHeight="false" outlineLevel="0" collapsed="false">
      <c r="B54" s="19" t="n">
        <f aca="false">B53+60*60</f>
        <v>111600</v>
      </c>
      <c r="C54" s="20" t="n">
        <f aca="false">C$23*EXP(-B54/I$2)</f>
        <v>43.1724096621305</v>
      </c>
    </row>
    <row r="55" customFormat="false" ht="12.8" hidden="false" customHeight="false" outlineLevel="0" collapsed="false">
      <c r="B55" s="19" t="n">
        <f aca="false">B54+60*60</f>
        <v>115200</v>
      </c>
      <c r="C55" s="20" t="n">
        <f aca="false">C$23*EXP(-B55/I$2)</f>
        <v>42.0183264007328</v>
      </c>
    </row>
    <row r="56" customFormat="false" ht="12.8" hidden="false" customHeight="false" outlineLevel="0" collapsed="false">
      <c r="B56" s="19" t="n">
        <f aca="false">B55+60*60</f>
        <v>118800</v>
      </c>
      <c r="C56" s="20" t="n">
        <f aca="false">C$23*EXP(-B56/I$2)</f>
        <v>40.8950940504762</v>
      </c>
    </row>
    <row r="57" customFormat="false" ht="12.8" hidden="false" customHeight="false" outlineLevel="0" collapsed="false">
      <c r="B57" s="19" t="n">
        <f aca="false">B56+60*60</f>
        <v>122400</v>
      </c>
      <c r="C57" s="20" t="n">
        <f aca="false">C$23*EXP(-B57/I$2)</f>
        <v>39.8018879059432</v>
      </c>
    </row>
    <row r="58" customFormat="false" ht="12.8" hidden="false" customHeight="false" outlineLevel="0" collapsed="false">
      <c r="B58" s="19" t="n">
        <f aca="false">B57+60*60</f>
        <v>126000</v>
      </c>
      <c r="C58" s="20" t="n">
        <f aca="false">C$23*EXP(-B58/I$2)</f>
        <v>38.7379053077105</v>
      </c>
    </row>
    <row r="59" customFormat="false" ht="12.8" hidden="false" customHeight="false" outlineLevel="0" collapsed="false">
      <c r="B59" s="19" t="n">
        <f aca="false">B58+60*60</f>
        <v>129600</v>
      </c>
      <c r="C59" s="20" t="n">
        <f aca="false">C$23*EXP(-B59/I$2)</f>
        <v>37.7023650530174</v>
      </c>
    </row>
    <row r="60" customFormat="false" ht="12.8" hidden="false" customHeight="false" outlineLevel="0" collapsed="false">
      <c r="B60" s="19" t="n">
        <f aca="false">B59+60*60</f>
        <v>133200</v>
      </c>
      <c r="C60" s="20" t="n">
        <f aca="false">C$23*EXP(-B60/I$2)</f>
        <v>36.6945068221862</v>
      </c>
    </row>
    <row r="61" customFormat="false" ht="12.8" hidden="false" customHeight="false" outlineLevel="0" collapsed="false">
      <c r="B61" s="19" t="n">
        <f aca="false">B60+60*60</f>
        <v>136800</v>
      </c>
      <c r="C61" s="20" t="n">
        <f aca="false">C$23*EXP(-B61/I$2)</f>
        <v>35.713590620377</v>
      </c>
    </row>
    <row r="62" customFormat="false" ht="12.8" hidden="false" customHeight="false" outlineLevel="0" collapsed="false">
      <c r="B62" s="19" t="n">
        <f aca="false">B61+60*60</f>
        <v>140400</v>
      </c>
      <c r="C62" s="20" t="n">
        <f aca="false">C$23*EXP(-B62/I$2)</f>
        <v>34.7588962342644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2" activeCellId="0" sqref="M42"/>
    </sheetView>
  </sheetViews>
  <sheetFormatPr defaultColWidth="11.53515625" defaultRowHeight="12.8" zeroHeight="false" outlineLevelRow="0" outlineLevelCol="0"/>
  <cols>
    <col collapsed="false" customWidth="true" hidden="false" outlineLevel="0" max="26" min="1" style="0" width="12.65"/>
  </cols>
  <sheetData>
    <row r="1" customFormat="false" ht="12.8" hidden="false" customHeight="false" outlineLevel="0" collapsed="false">
      <c r="B1" s="1" t="s">
        <v>0</v>
      </c>
      <c r="C1" s="2" t="s">
        <v>0</v>
      </c>
      <c r="D1" s="2" t="s">
        <v>0</v>
      </c>
      <c r="E1" s="3" t="s">
        <v>1</v>
      </c>
      <c r="I1" s="4" t="s">
        <v>2</v>
      </c>
      <c r="P1" s="5" t="s">
        <v>3</v>
      </c>
    </row>
    <row r="2" customFormat="false" ht="12.8" hidden="false" customHeight="false" outlineLevel="0" collapsed="false">
      <c r="B2" s="6" t="s">
        <v>4</v>
      </c>
      <c r="C2" s="7" t="s">
        <v>5</v>
      </c>
      <c r="D2" s="7" t="s">
        <v>6</v>
      </c>
      <c r="E2" s="8" t="s">
        <v>7</v>
      </c>
      <c r="I2" s="9" t="n">
        <f aca="false">1/0.0000076429</f>
        <v>130840.387810909</v>
      </c>
      <c r="P2" s="10" t="s">
        <v>6</v>
      </c>
    </row>
    <row r="3" customFormat="false" ht="12.8" hidden="false" customHeight="false" outlineLevel="0" collapsed="false">
      <c r="B3" s="11" t="n">
        <v>0.872222222222222</v>
      </c>
      <c r="C3" s="12" t="n">
        <f aca="false">B3-B3</f>
        <v>0</v>
      </c>
      <c r="D3" s="13" t="n">
        <v>0</v>
      </c>
      <c r="E3" s="14" t="n">
        <v>96</v>
      </c>
      <c r="P3" s="15" t="n">
        <f aca="false">D3+F$49</f>
        <v>10098.7146071093</v>
      </c>
    </row>
    <row r="4" customFormat="false" ht="12.8" hidden="false" customHeight="false" outlineLevel="0" collapsed="false">
      <c r="B4" s="11" t="n">
        <v>0.943055555555556</v>
      </c>
      <c r="C4" s="12" t="n">
        <f aca="false">B4+0-B$3</f>
        <v>0.0708333333333333</v>
      </c>
      <c r="D4" s="16" t="n">
        <f aca="false">C4*24*60*60</f>
        <v>6120</v>
      </c>
      <c r="E4" s="14" t="n">
        <v>89</v>
      </c>
      <c r="K4" s="5" t="s">
        <v>8</v>
      </c>
      <c r="P4" s="15" t="n">
        <f aca="false">D4+F$49</f>
        <v>16218.7146071093</v>
      </c>
    </row>
    <row r="5" customFormat="false" ht="12.8" hidden="false" customHeight="false" outlineLevel="0" collapsed="false">
      <c r="B5" s="11" t="n">
        <v>0.163194444444444</v>
      </c>
      <c r="C5" s="12" t="n">
        <f aca="false">B5+1-B$3</f>
        <v>0.290972222222222</v>
      </c>
      <c r="D5" s="16" t="n">
        <f aca="false">C5*24*60*60</f>
        <v>25140</v>
      </c>
      <c r="E5" s="14" t="n">
        <v>74.5</v>
      </c>
      <c r="H5" s="17" t="n">
        <f aca="false">E$3*EXP(-D3/I$2)</f>
        <v>96</v>
      </c>
      <c r="I5" s="17" t="n">
        <f aca="false">H5-E3</f>
        <v>0</v>
      </c>
      <c r="J5" s="17" t="n">
        <f aca="false">I5^2</f>
        <v>0</v>
      </c>
      <c r="K5" s="18" t="n">
        <f aca="false">SQRT(AVERAGE(J6:J10))</f>
        <v>3.54992192926492</v>
      </c>
      <c r="P5" s="15" t="n">
        <f aca="false">D5+F$49</f>
        <v>35238.7146071093</v>
      </c>
    </row>
    <row r="6" customFormat="false" ht="12.8" hidden="false" customHeight="false" outlineLevel="0" collapsed="false">
      <c r="B6" s="11" t="n">
        <v>0.493055555555556</v>
      </c>
      <c r="C6" s="12" t="n">
        <f aca="false">B6+1-B$3</f>
        <v>0.620833333333333</v>
      </c>
      <c r="D6" s="16" t="n">
        <f aca="false">C6*24*60*60</f>
        <v>53640</v>
      </c>
      <c r="E6" s="14" t="n">
        <v>59</v>
      </c>
      <c r="H6" s="17" t="n">
        <f aca="false">E$3*EXP(-D4/I$2)</f>
        <v>91.6130421841556</v>
      </c>
      <c r="I6" s="17" t="n">
        <f aca="false">H6-E4</f>
        <v>2.61304218415556</v>
      </c>
      <c r="J6" s="17" t="n">
        <f aca="false">I6^2</f>
        <v>6.82798945617646</v>
      </c>
      <c r="K6" s="17"/>
      <c r="P6" s="15" t="n">
        <f aca="false">D6+F$49</f>
        <v>63738.7146071093</v>
      </c>
    </row>
    <row r="7" customFormat="false" ht="12.8" hidden="false" customHeight="false" outlineLevel="0" collapsed="false">
      <c r="B7" s="11" t="n">
        <v>0.625</v>
      </c>
      <c r="C7" s="12" t="n">
        <f aca="false">B7+1-B$3</f>
        <v>0.752777777777778</v>
      </c>
      <c r="D7" s="16" t="n">
        <f aca="false">C7*24*60*60</f>
        <v>65040</v>
      </c>
      <c r="E7" s="14" t="n">
        <v>55</v>
      </c>
      <c r="H7" s="17" t="n">
        <f aca="false">E$3*EXP(-D5/I$2)</f>
        <v>79.2181695063199</v>
      </c>
      <c r="I7" s="17" t="n">
        <f aca="false">H7-E5</f>
        <v>4.71816950631992</v>
      </c>
      <c r="J7" s="17" t="n">
        <f aca="false">I7^2</f>
        <v>22.2611234903672</v>
      </c>
      <c r="K7" s="17"/>
      <c r="P7" s="15" t="n">
        <f aca="false">D7+F$49</f>
        <v>75138.7146071093</v>
      </c>
    </row>
    <row r="8" customFormat="false" ht="12.8" hidden="false" customHeight="false" outlineLevel="0" collapsed="false">
      <c r="B8" s="11" t="n">
        <v>0.967361111111111</v>
      </c>
      <c r="C8" s="12" t="n">
        <f aca="false">B8+1-B$3</f>
        <v>1.09513888888889</v>
      </c>
      <c r="D8" s="16" t="n">
        <f aca="false">C8*24*60*60</f>
        <v>94620</v>
      </c>
      <c r="E8" s="14" t="n">
        <v>47</v>
      </c>
      <c r="H8" s="17" t="n">
        <f aca="false">E$3*EXP(-D6/I$2)</f>
        <v>63.712643977777</v>
      </c>
      <c r="I8" s="17" t="n">
        <f aca="false">H8-E6</f>
        <v>4.71264397777696</v>
      </c>
      <c r="J8" s="17" t="n">
        <f aca="false">I8^2</f>
        <v>22.2090132612775</v>
      </c>
      <c r="K8" s="17"/>
      <c r="P8" s="15" t="n">
        <f aca="false">D8+F$49</f>
        <v>104718.714607109</v>
      </c>
    </row>
    <row r="9" customFormat="false" ht="12.8" hidden="false" customHeight="false" outlineLevel="0" collapsed="false">
      <c r="H9" s="17" t="n">
        <f aca="false">E$3*EXP(-D7/I$2)</f>
        <v>58.3963843129381</v>
      </c>
      <c r="I9" s="17" t="n">
        <f aca="false">H9-E7</f>
        <v>3.39638431293808</v>
      </c>
      <c r="J9" s="17" t="n">
        <f aca="false">I9^2</f>
        <v>11.5354264011719</v>
      </c>
    </row>
    <row r="10" customFormat="false" ht="12.8" hidden="false" customHeight="false" outlineLevel="0" collapsed="false">
      <c r="H10" s="17" t="n">
        <f aca="false">E$3*EXP(-D8/I$2)</f>
        <v>46.5802668581267</v>
      </c>
      <c r="I10" s="17" t="n">
        <f aca="false">H10-E8</f>
        <v>-0.41973314187333</v>
      </c>
      <c r="J10" s="17" t="n">
        <f aca="false">I10^2</f>
        <v>0.176175910386857</v>
      </c>
    </row>
    <row r="17" customFormat="false" ht="12.8" hidden="false" customHeight="false" outlineLevel="0" collapsed="false">
      <c r="B17" s="0" t="s">
        <v>9</v>
      </c>
      <c r="C17" s="0" t="n">
        <v>100</v>
      </c>
    </row>
    <row r="21" customFormat="false" ht="12.8" hidden="false" customHeight="false" outlineLevel="0" collapsed="false">
      <c r="B21" s="1" t="s">
        <v>0</v>
      </c>
      <c r="C21" s="3" t="s">
        <v>10</v>
      </c>
    </row>
    <row r="22" customFormat="false" ht="12.8" hidden="false" customHeight="false" outlineLevel="0" collapsed="false">
      <c r="B22" s="6" t="s">
        <v>6</v>
      </c>
      <c r="C22" s="8" t="s">
        <v>7</v>
      </c>
    </row>
    <row r="23" customFormat="false" ht="12.8" hidden="false" customHeight="false" outlineLevel="0" collapsed="false">
      <c r="B23" s="19" t="n">
        <v>0</v>
      </c>
      <c r="C23" s="20" t="n">
        <f aca="false">C17</f>
        <v>100</v>
      </c>
    </row>
    <row r="24" customFormat="false" ht="12.8" hidden="false" customHeight="false" outlineLevel="0" collapsed="false">
      <c r="B24" s="19" t="n">
        <f aca="false">60*60</f>
        <v>3600</v>
      </c>
      <c r="C24" s="20" t="n">
        <f aca="false">C$23*EXP(-B24/I$2)</f>
        <v>97.2860634344466</v>
      </c>
    </row>
    <row r="25" customFormat="false" ht="12.8" hidden="false" customHeight="false" outlineLevel="0" collapsed="false">
      <c r="B25" s="19" t="n">
        <f aca="false">B24+60*60</f>
        <v>7200</v>
      </c>
      <c r="C25" s="20" t="n">
        <f aca="false">C$23*EXP(-B25/I$2)</f>
        <v>94.6457813857117</v>
      </c>
    </row>
    <row r="26" customFormat="false" ht="12.8" hidden="false" customHeight="false" outlineLevel="0" collapsed="false">
      <c r="B26" s="19" t="n">
        <f aca="false">B25+60*60</f>
        <v>10800</v>
      </c>
      <c r="C26" s="20" t="n">
        <f aca="false">C$23*EXP(-B26/I$2)</f>
        <v>92.0771549169312</v>
      </c>
    </row>
    <row r="27" customFormat="false" ht="12.8" hidden="false" customHeight="false" outlineLevel="0" collapsed="false">
      <c r="B27" s="19" t="n">
        <f aca="false">B26+60*60</f>
        <v>14400</v>
      </c>
      <c r="C27" s="20" t="n">
        <f aca="false">C$23*EXP(-B27/I$2)</f>
        <v>89.5782393411193</v>
      </c>
    </row>
    <row r="28" customFormat="false" ht="12.8" hidden="false" customHeight="false" outlineLevel="0" collapsed="false">
      <c r="B28" s="19" t="n">
        <f aca="false">B27+60*60</f>
        <v>18000</v>
      </c>
      <c r="C28" s="20" t="n">
        <f aca="false">C$23*EXP(-B28/I$2)</f>
        <v>87.1471427488618</v>
      </c>
    </row>
    <row r="29" customFormat="false" ht="12.8" hidden="false" customHeight="false" outlineLevel="0" collapsed="false">
      <c r="B29" s="19" t="n">
        <f aca="false">B28+60*60</f>
        <v>21600</v>
      </c>
      <c r="C29" s="20" t="n">
        <f aca="false">C$23*EXP(-B29/I$2)</f>
        <v>84.7820245759654</v>
      </c>
    </row>
    <row r="30" customFormat="false" ht="12.8" hidden="false" customHeight="false" outlineLevel="0" collapsed="false">
      <c r="B30" s="19" t="n">
        <f aca="false">B29+60*60</f>
        <v>25200</v>
      </c>
      <c r="C30" s="20" t="n">
        <f aca="false">C$23*EXP(-B30/I$2)</f>
        <v>82.4810942099818</v>
      </c>
    </row>
    <row r="31" customFormat="false" ht="12.8" hidden="false" customHeight="false" outlineLevel="0" collapsed="false">
      <c r="B31" s="19" t="n">
        <f aca="false">B30+60*60</f>
        <v>28800</v>
      </c>
      <c r="C31" s="20" t="n">
        <f aca="false">C$23*EXP(-B31/I$2)</f>
        <v>80.2426096345486</v>
      </c>
    </row>
    <row r="32" customFormat="false" ht="12.8" hidden="false" customHeight="false" outlineLevel="0" collapsed="false">
      <c r="B32" s="19" t="n">
        <f aca="false">B31+60*60</f>
        <v>32400</v>
      </c>
      <c r="C32" s="20" t="n">
        <f aca="false">C$23*EXP(-B32/I$2)</f>
        <v>78.0648761105223</v>
      </c>
    </row>
    <row r="33" customFormat="false" ht="12.8" hidden="false" customHeight="false" outlineLevel="0" collapsed="false">
      <c r="B33" s="19" t="n">
        <f aca="false">B32+60*60</f>
        <v>36000</v>
      </c>
      <c r="C33" s="20" t="n">
        <f aca="false">C$23*EXP(-B33/I$2)</f>
        <v>75.9462448929049</v>
      </c>
    </row>
    <row r="34" customFormat="false" ht="12.8" hidden="false" customHeight="false" outlineLevel="0" collapsed="false">
      <c r="B34" s="19" t="n">
        <f aca="false">B33+60*60</f>
        <v>39600</v>
      </c>
      <c r="C34" s="20" t="n">
        <f aca="false">C$23*EXP(-B34/I$2)</f>
        <v>73.8851119825916</v>
      </c>
    </row>
    <row r="35" customFormat="false" ht="12.8" hidden="false" customHeight="false" outlineLevel="0" collapsed="false">
      <c r="B35" s="19" t="n">
        <f aca="false">B34+60*60</f>
        <v>43200</v>
      </c>
      <c r="C35" s="20" t="n">
        <f aca="false">C$23*EXP(-B35/I$2)</f>
        <v>71.879916911996</v>
      </c>
    </row>
    <row r="36" customFormat="false" ht="12.8" hidden="false" customHeight="false" outlineLevel="0" collapsed="false">
      <c r="B36" s="19" t="n">
        <f aca="false">B35+60*60</f>
        <v>46800</v>
      </c>
      <c r="C36" s="20" t="n">
        <f aca="false">C$23*EXP(-B36/I$2)</f>
        <v>69.9291415636319</v>
      </c>
    </row>
    <row r="37" customFormat="false" ht="12.8" hidden="false" customHeight="false" outlineLevel="0" collapsed="false">
      <c r="B37" s="19" t="n">
        <f aca="false">B36+60*60</f>
        <v>50400</v>
      </c>
      <c r="C37" s="20" t="n">
        <f aca="false">C$23*EXP(-B37/I$2)</f>
        <v>68.0313090207589</v>
      </c>
    </row>
    <row r="38" customFormat="false" ht="12.8" hidden="false" customHeight="false" outlineLevel="0" collapsed="false">
      <c r="B38" s="19" t="n">
        <f aca="false">B37+60*60</f>
        <v>54000</v>
      </c>
      <c r="C38" s="20" t="n">
        <f aca="false">C$23*EXP(-B38/I$2)</f>
        <v>66.1849824492199</v>
      </c>
    </row>
    <row r="39" customFormat="false" ht="12.8" hidden="false" customHeight="false" outlineLevel="0" collapsed="false">
      <c r="B39" s="19" t="n">
        <f aca="false">B38+60*60</f>
        <v>57600</v>
      </c>
      <c r="C39" s="20" t="n">
        <f aca="false">C$23*EXP(-B39/I$2)</f>
        <v>64.3887640096255</v>
      </c>
    </row>
    <row r="40" customFormat="false" ht="12.8" hidden="false" customHeight="false" outlineLevel="0" collapsed="false">
      <c r="B40" s="19" t="n">
        <f aca="false">B39+60*60</f>
        <v>61200</v>
      </c>
      <c r="C40" s="20" t="n">
        <f aca="false">C$23*EXP(-B40/I$2)</f>
        <v>62.6412937990604</v>
      </c>
      <c r="E40" s="21" t="s">
        <v>11</v>
      </c>
      <c r="F40" s="22" t="s">
        <v>12</v>
      </c>
      <c r="H40" s="21" t="s">
        <v>13</v>
      </c>
      <c r="I40" s="0" t="n">
        <v>4200</v>
      </c>
      <c r="P40" s="0" t="s">
        <v>12</v>
      </c>
      <c r="S40" s="0" t="s">
        <v>14</v>
      </c>
    </row>
    <row r="41" customFormat="false" ht="12.8" hidden="false" customHeight="false" outlineLevel="0" collapsed="false">
      <c r="B41" s="19" t="n">
        <f aca="false">B40+60*60</f>
        <v>64800</v>
      </c>
      <c r="C41" s="20" t="n">
        <f aca="false">C$23*EXP(-B41/I$2)</f>
        <v>60.9412488215119</v>
      </c>
      <c r="E41" s="0" t="n">
        <v>60</v>
      </c>
      <c r="F41" s="9" t="n">
        <f aca="false">-LN(E41/C23)*I2</f>
        <v>66836.6227172917</v>
      </c>
      <c r="P41" s="0" t="n">
        <f aca="false">P42-60*60</f>
        <v>63236.6227172917</v>
      </c>
      <c r="Q41" s="0" t="n">
        <f aca="false">C$23*EXP(-P41/I2)</f>
        <v>61.6737874694964</v>
      </c>
      <c r="R41" s="0" t="n">
        <f aca="false">P41-P42</f>
        <v>-3600</v>
      </c>
      <c r="S41" s="0" t="n">
        <f aca="false">R41*F44+E41</f>
        <v>61.6508664</v>
      </c>
    </row>
    <row r="42" customFormat="false" ht="12.8" hidden="false" customHeight="false" outlineLevel="0" collapsed="false">
      <c r="B42" s="19" t="n">
        <f aca="false">B41+60*60</f>
        <v>68400</v>
      </c>
      <c r="C42" s="20" t="n">
        <f aca="false">C$23*EXP(-B42/I$2)</f>
        <v>59.2873419862401</v>
      </c>
      <c r="H42" s="21" t="s">
        <v>15</v>
      </c>
      <c r="I42" s="0" t="n">
        <v>1.6</v>
      </c>
      <c r="P42" s="9" t="n">
        <f aca="false">F41</f>
        <v>66836.6227172917</v>
      </c>
      <c r="Q42" s="0" t="n">
        <f aca="false">C$23*EXP(-P42/I$2)</f>
        <v>60</v>
      </c>
      <c r="R42" s="0" t="n">
        <f aca="false">P42-P42</f>
        <v>0</v>
      </c>
      <c r="S42" s="0" t="n">
        <f aca="false">R42*F44+E41</f>
        <v>60</v>
      </c>
    </row>
    <row r="43" customFormat="false" ht="12.8" hidden="false" customHeight="false" outlineLevel="0" collapsed="false">
      <c r="B43" s="19" t="n">
        <f aca="false">B42+60*60</f>
        <v>72000</v>
      </c>
      <c r="C43" s="20" t="n">
        <f aca="false">C$23*EXP(-B43/I$2)</f>
        <v>57.6783211333308</v>
      </c>
      <c r="F43" s="21" t="s">
        <v>16</v>
      </c>
      <c r="H43" s="21"/>
      <c r="P43" s="0" t="n">
        <f aca="false">P42+60*60</f>
        <v>70436.6227172917</v>
      </c>
      <c r="Q43" s="0" t="n">
        <f aca="false">C$23*EXP(-P43/I$2)</f>
        <v>58.371638060668</v>
      </c>
      <c r="R43" s="0" t="n">
        <f aca="false">P43-P42</f>
        <v>3600</v>
      </c>
      <c r="S43" s="0" t="n">
        <f aca="false">R43*F44+E41</f>
        <v>58.3491336</v>
      </c>
    </row>
    <row r="44" customFormat="false" ht="12.8" hidden="false" customHeight="false" outlineLevel="0" collapsed="false">
      <c r="B44" s="19" t="n">
        <f aca="false">B43+60*60</f>
        <v>75600</v>
      </c>
      <c r="C44" s="20" t="n">
        <f aca="false">C$23*EXP(-B44/I$2)</f>
        <v>56.112968085696</v>
      </c>
      <c r="F44" s="17" t="n">
        <f aca="false">-C23/I2*EXP(-F41/I2)</f>
        <v>-0.000458574000000002</v>
      </c>
      <c r="H44" s="21" t="s">
        <v>17</v>
      </c>
      <c r="I44" s="18" t="n">
        <f aca="false">-(I42*I40*F44)</f>
        <v>3.08161728000001</v>
      </c>
    </row>
    <row r="45" customFormat="false" ht="12.8" hidden="false" customHeight="false" outlineLevel="0" collapsed="false">
      <c r="B45" s="19" t="n">
        <f aca="false">B44+60*60</f>
        <v>79200</v>
      </c>
      <c r="C45" s="20" t="n">
        <f aca="false">C$23*EXP(-B45/I$2)</f>
        <v>54.590097726801</v>
      </c>
      <c r="H45" s="21" t="s">
        <v>18</v>
      </c>
      <c r="I45" s="23" t="n">
        <f aca="false">I44/1000</f>
        <v>0.00308161728000001</v>
      </c>
    </row>
    <row r="46" customFormat="false" ht="12.8" hidden="false" customHeight="false" outlineLevel="0" collapsed="false">
      <c r="B46" s="19" t="n">
        <f aca="false">B45+60*60</f>
        <v>82800</v>
      </c>
      <c r="C46" s="20" t="n">
        <f aca="false">C$23*EXP(-B46/I$2)</f>
        <v>53.108557103422</v>
      </c>
    </row>
    <row r="47" customFormat="false" ht="12.8" hidden="false" customHeight="false" outlineLevel="0" collapsed="false">
      <c r="B47" s="19" t="n">
        <f aca="false">B46+60*60</f>
        <v>86400</v>
      </c>
      <c r="C47" s="20" t="n">
        <f aca="false">C$23*EXP(-B47/I$2)</f>
        <v>51.6672245527545</v>
      </c>
    </row>
    <row r="48" customFormat="false" ht="12.8" hidden="false" customHeight="false" outlineLevel="0" collapsed="false">
      <c r="B48" s="19" t="n">
        <f aca="false">B47+60*60</f>
        <v>90000</v>
      </c>
      <c r="C48" s="20" t="n">
        <f aca="false">C$23*EXP(-B48/I$2)</f>
        <v>50.2650088532107</v>
      </c>
      <c r="E48" s="21" t="s">
        <v>11</v>
      </c>
      <c r="F48" s="22" t="s">
        <v>12</v>
      </c>
    </row>
    <row r="49" customFormat="false" ht="12.8" hidden="false" customHeight="false" outlineLevel="0" collapsed="false">
      <c r="B49" s="19" t="n">
        <f aca="false">B48+60*60</f>
        <v>93600</v>
      </c>
      <c r="C49" s="20" t="n">
        <f aca="false">C$23*EXP(-B49/I$2)</f>
        <v>48.9008483982648</v>
      </c>
      <c r="E49" s="0" t="n">
        <v>92.572</v>
      </c>
      <c r="F49" s="9" t="n">
        <f aca="false">-LN(E49/C23)*I$2</f>
        <v>10098.7146071093</v>
      </c>
    </row>
    <row r="50" customFormat="false" ht="12.8" hidden="false" customHeight="false" outlineLevel="0" collapsed="false">
      <c r="B50" s="19" t="n">
        <f aca="false">B49+60*60</f>
        <v>97200</v>
      </c>
      <c r="C50" s="20" t="n">
        <f aca="false">C$23*EXP(-B50/I$2)</f>
        <v>47.5737103927184</v>
      </c>
    </row>
    <row r="51" customFormat="false" ht="12.8" hidden="false" customHeight="false" outlineLevel="0" collapsed="false">
      <c r="B51" s="19" t="n">
        <f aca="false">B50+60*60</f>
        <v>100800</v>
      </c>
      <c r="C51" s="20" t="n">
        <f aca="false">C$23*EXP(-B51/I$2)</f>
        <v>46.28259007078</v>
      </c>
    </row>
    <row r="52" customFormat="false" ht="12.8" hidden="false" customHeight="false" outlineLevel="0" collapsed="false">
      <c r="B52" s="19" t="n">
        <f aca="false">B51+60*60</f>
        <v>104400</v>
      </c>
      <c r="C52" s="20" t="n">
        <f aca="false">C$23*EXP(-B52/I$2)</f>
        <v>45.0265099353639</v>
      </c>
    </row>
    <row r="53" customFormat="false" ht="12.8" hidden="false" customHeight="false" outlineLevel="0" collapsed="false">
      <c r="B53" s="19" t="n">
        <f aca="false">B52+60*60</f>
        <v>108000</v>
      </c>
      <c r="C53" s="20" t="n">
        <f aca="false">C$23*EXP(-B53/I$2)</f>
        <v>43.8045190180355</v>
      </c>
    </row>
    <row r="54" customFormat="false" ht="12.8" hidden="false" customHeight="false" outlineLevel="0" collapsed="false">
      <c r="B54" s="19" t="n">
        <f aca="false">B53+60*60</f>
        <v>111600</v>
      </c>
      <c r="C54" s="20" t="n">
        <f aca="false">C$23*EXP(-B54/I$2)</f>
        <v>42.6156921590403</v>
      </c>
    </row>
    <row r="55" customFormat="false" ht="12.8" hidden="false" customHeight="false" outlineLevel="0" collapsed="false">
      <c r="B55" s="19" t="n">
        <f aca="false">B54+60*60</f>
        <v>115200</v>
      </c>
      <c r="C55" s="20" t="n">
        <f aca="false">C$23*EXP(-B55/I$2)</f>
        <v>41.4591293068724</v>
      </c>
    </row>
    <row r="56" customFormat="false" ht="12.8" hidden="false" customHeight="false" outlineLevel="0" collapsed="false">
      <c r="B56" s="19" t="n">
        <f aca="false">B55+60*60</f>
        <v>118800</v>
      </c>
      <c r="C56" s="20" t="n">
        <f aca="false">C$23*EXP(-B56/I$2)</f>
        <v>40.3339548368531</v>
      </c>
    </row>
    <row r="57" customFormat="false" ht="12.8" hidden="false" customHeight="false" outlineLevel="0" collapsed="false">
      <c r="B57" s="19" t="n">
        <f aca="false">B56+60*60</f>
        <v>122400</v>
      </c>
      <c r="C57" s="20" t="n">
        <f aca="false">C$23*EXP(-B57/I$2)</f>
        <v>39.239316888202</v>
      </c>
    </row>
    <row r="58" customFormat="false" ht="12.8" hidden="false" customHeight="false" outlineLevel="0" collapsed="false">
      <c r="B58" s="19" t="n">
        <f aca="false">B57+60*60</f>
        <v>126000</v>
      </c>
      <c r="C58" s="20" t="n">
        <f aca="false">C$23*EXP(-B58/I$2)</f>
        <v>38.1743867190997</v>
      </c>
    </row>
    <row r="59" customFormat="false" ht="12.8" hidden="false" customHeight="false" outlineLevel="0" collapsed="false">
      <c r="B59" s="19" t="n">
        <f aca="false">B58+60*60</f>
        <v>129600</v>
      </c>
      <c r="C59" s="20" t="n">
        <f aca="false">C$23*EXP(-B59/I$2)</f>
        <v>37.1383580792543</v>
      </c>
    </row>
    <row r="60" customFormat="false" ht="12.8" hidden="false" customHeight="false" outlineLevel="0" collapsed="false">
      <c r="B60" s="19" t="n">
        <f aca="false">B59+60*60</f>
        <v>133200</v>
      </c>
      <c r="C60" s="20" t="n">
        <f aca="false">C$23*EXP(-B60/I$2)</f>
        <v>36.1304465994953</v>
      </c>
    </row>
    <row r="61" customFormat="false" ht="12.8" hidden="false" customHeight="false" outlineLevel="0" collapsed="false">
      <c r="B61" s="19" t="n">
        <f aca="false">B60+60*60</f>
        <v>136800</v>
      </c>
      <c r="C61" s="20" t="n">
        <f aca="false">C$23*EXP(-B61/I$2)</f>
        <v>35.1498891979338</v>
      </c>
    </row>
    <row r="62" customFormat="false" ht="12.8" hidden="false" customHeight="false" outlineLevel="0" collapsed="false">
      <c r="B62" s="19" t="n">
        <f aca="false">B61+60*60</f>
        <v>140400</v>
      </c>
      <c r="C62" s="20" t="n">
        <f aca="false">C$23*EXP(-B62/I$2)</f>
        <v>34.1959435022396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8" activeCellId="0" sqref="H48"/>
    </sheetView>
  </sheetViews>
  <sheetFormatPr defaultColWidth="11.53515625" defaultRowHeight="12.8" zeroHeight="false" outlineLevelRow="0" outlineLevelCol="0"/>
  <cols>
    <col collapsed="false" customWidth="true" hidden="false" outlineLevel="0" max="26" min="1" style="0" width="12.65"/>
  </cols>
  <sheetData>
    <row r="1" customFormat="false" ht="12.8" hidden="false" customHeight="false" outlineLevel="0" collapsed="false">
      <c r="B1" s="1" t="s">
        <v>0</v>
      </c>
      <c r="C1" s="2" t="s">
        <v>0</v>
      </c>
      <c r="D1" s="2" t="s">
        <v>0</v>
      </c>
      <c r="E1" s="3" t="s">
        <v>1</v>
      </c>
      <c r="I1" s="4" t="s">
        <v>2</v>
      </c>
      <c r="P1" s="5" t="s">
        <v>3</v>
      </c>
    </row>
    <row r="2" customFormat="false" ht="12.8" hidden="false" customHeight="false" outlineLevel="0" collapsed="false">
      <c r="B2" s="6" t="s">
        <v>4</v>
      </c>
      <c r="C2" s="7" t="s">
        <v>5</v>
      </c>
      <c r="D2" s="7" t="s">
        <v>6</v>
      </c>
      <c r="E2" s="8" t="s">
        <v>7</v>
      </c>
      <c r="I2" s="9" t="n">
        <f aca="false">1/0.0000064761</f>
        <v>154413.921959204</v>
      </c>
      <c r="P2" s="10" t="s">
        <v>6</v>
      </c>
    </row>
    <row r="3" customFormat="false" ht="12.8" hidden="false" customHeight="false" outlineLevel="0" collapsed="false">
      <c r="B3" s="24" t="n">
        <v>0.206944444444444</v>
      </c>
      <c r="C3" s="12" t="n">
        <f aca="false">B3-B3</f>
        <v>0</v>
      </c>
      <c r="D3" s="13" t="n">
        <v>0</v>
      </c>
      <c r="E3" s="20" t="n">
        <v>99.5</v>
      </c>
      <c r="P3" s="15" t="n">
        <f aca="false">D3+F$49</f>
        <v>6606.17468776603</v>
      </c>
    </row>
    <row r="4" customFormat="false" ht="12.8" hidden="false" customHeight="false" outlineLevel="0" collapsed="false">
      <c r="B4" s="11" t="n">
        <v>0.724305555555556</v>
      </c>
      <c r="C4" s="12" t="n">
        <f aca="false">B4+0-B$3</f>
        <v>0.517361111111111</v>
      </c>
      <c r="D4" s="16" t="n">
        <f aca="false">C4*24*60*60</f>
        <v>44700</v>
      </c>
      <c r="E4" s="20" t="n">
        <v>69</v>
      </c>
      <c r="K4" s="5" t="s">
        <v>8</v>
      </c>
      <c r="P4" s="15" t="n">
        <f aca="false">D4+F$49</f>
        <v>51306.174687766</v>
      </c>
    </row>
    <row r="5" customFormat="false" ht="12.8" hidden="false" customHeight="false" outlineLevel="0" collapsed="false">
      <c r="B5" s="11" t="n">
        <v>0.163194444444444</v>
      </c>
      <c r="C5" s="12" t="n">
        <f aca="false">B5+1-B$3</f>
        <v>0.95625</v>
      </c>
      <c r="D5" s="16" t="n">
        <f aca="false">C5*24*60*60</f>
        <v>82620</v>
      </c>
      <c r="E5" s="20" t="n">
        <v>54</v>
      </c>
      <c r="H5" s="17" t="n">
        <f aca="false">E$3*EXP(-D3/I$2)</f>
        <v>99.5</v>
      </c>
      <c r="I5" s="17" t="n">
        <f aca="false">H5-E3</f>
        <v>0</v>
      </c>
      <c r="J5" s="17" t="n">
        <f aca="false">I5^2</f>
        <v>0</v>
      </c>
      <c r="K5" s="18" t="n">
        <f aca="false">SQRT(AVERAGE(J6:J8))</f>
        <v>4.01640690340555</v>
      </c>
      <c r="P5" s="15" t="n">
        <f aca="false">D5+F$49</f>
        <v>89226.174687766</v>
      </c>
    </row>
    <row r="6" customFormat="false" ht="12.8" hidden="false" customHeight="false" outlineLevel="0" collapsed="false">
      <c r="B6" s="11" t="n">
        <v>0.647916666666667</v>
      </c>
      <c r="C6" s="12" t="n">
        <f aca="false">B6+1-B$3</f>
        <v>1.44097222222222</v>
      </c>
      <c r="D6" s="16" t="n">
        <f aca="false">C6*24*60*60</f>
        <v>124500</v>
      </c>
      <c r="E6" s="20" t="n">
        <v>44.5</v>
      </c>
      <c r="H6" s="17" t="n">
        <f aca="false">E$3*EXP(-D4/I$2)</f>
        <v>74.4908257989566</v>
      </c>
      <c r="I6" s="17" t="n">
        <f aca="false">H6-E4</f>
        <v>5.49082579895661</v>
      </c>
      <c r="J6" s="17" t="n">
        <f aca="false">I6^2</f>
        <v>30.1491679544875</v>
      </c>
      <c r="K6" s="17"/>
      <c r="P6" s="15" t="n">
        <f aca="false">D6+F$49</f>
        <v>131106.174687766</v>
      </c>
    </row>
    <row r="7" customFormat="false" ht="12.8" hidden="false" customHeight="false" outlineLevel="0" collapsed="false">
      <c r="H7" s="17" t="n">
        <f aca="false">E$3*EXP(-D5/I$2)</f>
        <v>58.2708671228791</v>
      </c>
      <c r="I7" s="17" t="n">
        <f aca="false">H7-E5</f>
        <v>4.27086712287912</v>
      </c>
      <c r="J7" s="17" t="n">
        <f aca="false">I7^2</f>
        <v>18.2403059812898</v>
      </c>
      <c r="K7" s="17"/>
      <c r="P7" s="15"/>
    </row>
    <row r="8" customFormat="false" ht="12.8" hidden="false" customHeight="false" outlineLevel="0" collapsed="false">
      <c r="H8" s="17" t="n">
        <f aca="false">E$3*EXP(-D6/I$2)</f>
        <v>44.4285905790948</v>
      </c>
      <c r="I8" s="17" t="n">
        <f aca="false">H8-E6</f>
        <v>-0.0714094209051908</v>
      </c>
      <c r="J8" s="17" t="n">
        <f aca="false">I8^2</f>
        <v>0.00509930539401469</v>
      </c>
      <c r="K8" s="17"/>
      <c r="P8" s="15"/>
    </row>
    <row r="9" customFormat="false" ht="12.8" hidden="false" customHeight="false" outlineLevel="0" collapsed="false">
      <c r="H9" s="17"/>
      <c r="I9" s="17"/>
      <c r="J9" s="17"/>
    </row>
    <row r="10" customFormat="false" ht="12.8" hidden="false" customHeight="false" outlineLevel="0" collapsed="false">
      <c r="C10" s="25"/>
      <c r="D10" s="9"/>
      <c r="E10" s="26"/>
      <c r="H10" s="17"/>
      <c r="I10" s="17"/>
      <c r="J10" s="17"/>
    </row>
    <row r="11" customFormat="false" ht="12.8" hidden="false" customHeight="false" outlineLevel="0" collapsed="false">
      <c r="C11" s="25"/>
      <c r="D11" s="9"/>
      <c r="E11" s="26"/>
    </row>
    <row r="17" customFormat="false" ht="12.8" hidden="false" customHeight="false" outlineLevel="0" collapsed="false">
      <c r="B17" s="0" t="s">
        <v>9</v>
      </c>
      <c r="C17" s="26" t="n">
        <v>100</v>
      </c>
    </row>
    <row r="21" customFormat="false" ht="12.8" hidden="false" customHeight="false" outlineLevel="0" collapsed="false">
      <c r="B21" s="1" t="s">
        <v>0</v>
      </c>
      <c r="C21" s="3" t="s">
        <v>10</v>
      </c>
    </row>
    <row r="22" customFormat="false" ht="12.8" hidden="false" customHeight="false" outlineLevel="0" collapsed="false">
      <c r="B22" s="6" t="s">
        <v>6</v>
      </c>
      <c r="C22" s="8" t="s">
        <v>7</v>
      </c>
    </row>
    <row r="23" customFormat="false" ht="12.8" hidden="false" customHeight="false" outlineLevel="0" collapsed="false">
      <c r="B23" s="19" t="n">
        <v>0</v>
      </c>
      <c r="C23" s="20" t="n">
        <f aca="false">C17</f>
        <v>100</v>
      </c>
    </row>
    <row r="24" customFormat="false" ht="12.8" hidden="false" customHeight="false" outlineLevel="0" collapsed="false">
      <c r="B24" s="19" t="n">
        <f aca="false">60*60</f>
        <v>3600</v>
      </c>
      <c r="C24" s="20" t="n">
        <f aca="false">C$23*EXP(-B24/I$2)</f>
        <v>97.6955710603644</v>
      </c>
    </row>
    <row r="25" customFormat="false" ht="12.8" hidden="false" customHeight="false" outlineLevel="0" collapsed="false">
      <c r="B25" s="19" t="n">
        <f aca="false">B24+60*60</f>
        <v>7200</v>
      </c>
      <c r="C25" s="20" t="n">
        <f aca="false">C$23*EXP(-B25/I$2)</f>
        <v>95.444246048107</v>
      </c>
    </row>
    <row r="26" customFormat="false" ht="12.8" hidden="false" customHeight="false" outlineLevel="0" collapsed="false">
      <c r="B26" s="19" t="n">
        <f aca="false">B25+60*60</f>
        <v>10800</v>
      </c>
      <c r="C26" s="20" t="n">
        <f aca="false">C$23*EXP(-B26/I$2)</f>
        <v>93.2448012209574</v>
      </c>
    </row>
    <row r="27" customFormat="false" ht="12.8" hidden="false" customHeight="false" outlineLevel="0" collapsed="false">
      <c r="B27" s="19" t="n">
        <f aca="false">B26+60*60</f>
        <v>14400</v>
      </c>
      <c r="C27" s="20" t="n">
        <f aca="false">C$23*EXP(-B27/I$2)</f>
        <v>91.096041036916</v>
      </c>
    </row>
    <row r="28" customFormat="false" ht="12.8" hidden="false" customHeight="false" outlineLevel="0" collapsed="false">
      <c r="B28" s="19" t="n">
        <f aca="false">B27+60*60</f>
        <v>18000</v>
      </c>
      <c r="C28" s="20" t="n">
        <f aca="false">C$23*EXP(-B28/I$2)</f>
        <v>88.9967975043989</v>
      </c>
    </row>
    <row r="29" customFormat="false" ht="12.8" hidden="false" customHeight="false" outlineLevel="0" collapsed="false">
      <c r="B29" s="19" t="n">
        <f aca="false">B28+60*60</f>
        <v>21600</v>
      </c>
      <c r="C29" s="20" t="n">
        <f aca="false">C$23*EXP(-B29/I$2)</f>
        <v>86.9459295473586</v>
      </c>
    </row>
    <row r="30" customFormat="false" ht="12.8" hidden="false" customHeight="false" outlineLevel="0" collapsed="false">
      <c r="B30" s="19" t="n">
        <f aca="false">B29+60*60</f>
        <v>25200</v>
      </c>
      <c r="C30" s="20" t="n">
        <f aca="false">C$23*EXP(-B30/I$2)</f>
        <v>84.9423223850341</v>
      </c>
    </row>
    <row r="31" customFormat="false" ht="12.8" hidden="false" customHeight="false" outlineLevel="0" collapsed="false">
      <c r="B31" s="19" t="n">
        <f aca="false">B30+60*60</f>
        <v>28800</v>
      </c>
      <c r="C31" s="20" t="n">
        <f aca="false">C$23*EXP(-B31/I$2)</f>
        <v>82.9848869259948</v>
      </c>
    </row>
    <row r="32" customFormat="false" ht="12.8" hidden="false" customHeight="false" outlineLevel="0" collapsed="false">
      <c r="B32" s="19" t="n">
        <f aca="false">B31+60*60</f>
        <v>32400</v>
      </c>
      <c r="C32" s="20" t="n">
        <f aca="false">C$23*EXP(-B32/I$2)</f>
        <v>81.0725591761483</v>
      </c>
    </row>
    <row r="33" customFormat="false" ht="12.8" hidden="false" customHeight="false" outlineLevel="0" collapsed="false">
      <c r="B33" s="19" t="n">
        <f aca="false">B32+60*60</f>
        <v>36000</v>
      </c>
      <c r="C33" s="20" t="n">
        <f aca="false">C$23*EXP(-B33/I$2)</f>
        <v>79.2042996603899</v>
      </c>
    </row>
    <row r="34" customFormat="false" ht="12.8" hidden="false" customHeight="false" outlineLevel="0" collapsed="false">
      <c r="B34" s="19" t="n">
        <f aca="false">B33+60*60</f>
        <v>39600</v>
      </c>
      <c r="C34" s="20" t="n">
        <f aca="false">C$23*EXP(-B34/I$2)</f>
        <v>77.3790928575801</v>
      </c>
    </row>
    <row r="35" customFormat="false" ht="12.8" hidden="false" customHeight="false" outlineLevel="0" collapsed="false">
      <c r="B35" s="19" t="n">
        <f aca="false">B34+60*60</f>
        <v>43200</v>
      </c>
      <c r="C35" s="20" t="n">
        <f aca="false">C$23*EXP(-B35/I$2)</f>
        <v>75.5959466485425</v>
      </c>
    </row>
    <row r="36" customFormat="false" ht="12.8" hidden="false" customHeight="false" outlineLevel="0" collapsed="false">
      <c r="B36" s="19" t="n">
        <f aca="false">B35+60*60</f>
        <v>46800</v>
      </c>
      <c r="C36" s="20" t="n">
        <f aca="false">C$23*EXP(-B36/I$2)</f>
        <v>73.853891776782</v>
      </c>
    </row>
    <row r="37" customFormat="false" ht="12.8" hidden="false" customHeight="false" outlineLevel="0" collapsed="false">
      <c r="B37" s="19" t="n">
        <f aca="false">B36+60*60</f>
        <v>50400</v>
      </c>
      <c r="C37" s="20" t="n">
        <f aca="false">C$23*EXP(-B37/I$2)</f>
        <v>72.1519813216307</v>
      </c>
    </row>
    <row r="38" customFormat="false" ht="12.8" hidden="false" customHeight="false" outlineLevel="0" collapsed="false">
      <c r="B38" s="19" t="n">
        <f aca="false">B37+60*60</f>
        <v>54000</v>
      </c>
      <c r="C38" s="20" t="n">
        <f aca="false">C$23*EXP(-B38/I$2)</f>
        <v>70.4892901835345</v>
      </c>
    </row>
    <row r="39" customFormat="false" ht="12.8" hidden="false" customHeight="false" outlineLevel="0" collapsed="false">
      <c r="B39" s="19" t="n">
        <f aca="false">B38+60*60</f>
        <v>57600</v>
      </c>
      <c r="C39" s="20" t="n">
        <f aca="false">C$23*EXP(-B39/I$2)</f>
        <v>68.8649145812014</v>
      </c>
    </row>
    <row r="40" customFormat="false" ht="12.8" hidden="false" customHeight="false" outlineLevel="0" collapsed="false">
      <c r="B40" s="19" t="n">
        <f aca="false">B39+60*60</f>
        <v>61200</v>
      </c>
      <c r="C40" s="20" t="n">
        <f aca="false">C$23*EXP(-B40/I$2)</f>
        <v>67.2779715603369</v>
      </c>
      <c r="E40" s="21" t="s">
        <v>11</v>
      </c>
      <c r="F40" s="22" t="s">
        <v>12</v>
      </c>
      <c r="H40" s="21" t="s">
        <v>13</v>
      </c>
      <c r="I40" s="0" t="n">
        <v>4200</v>
      </c>
      <c r="P40" s="0" t="s">
        <v>12</v>
      </c>
      <c r="S40" s="0" t="s">
        <v>14</v>
      </c>
    </row>
    <row r="41" customFormat="false" ht="12.8" hidden="false" customHeight="false" outlineLevel="0" collapsed="false">
      <c r="B41" s="19" t="n">
        <f aca="false">B40+60*60</f>
        <v>64800</v>
      </c>
      <c r="C41" s="20" t="n">
        <f aca="false">C$23*EXP(-B41/I$2)</f>
        <v>65.7275985137006</v>
      </c>
      <c r="E41" s="0" t="n">
        <v>60</v>
      </c>
      <c r="F41" s="9" t="n">
        <f aca="false">-LN(E41/C23)*I2</f>
        <v>78878.5880029634</v>
      </c>
      <c r="P41" s="0" t="n">
        <f aca="false">P42-60*60</f>
        <v>75278.5880029634</v>
      </c>
      <c r="Q41" s="0" t="n">
        <f aca="false">C$23*EXP(-P41/I$2)</f>
        <v>61.4152712848437</v>
      </c>
      <c r="R41" s="0" t="n">
        <f aca="false">P41-P42</f>
        <v>-3600</v>
      </c>
      <c r="S41" s="0" t="n">
        <f aca="false">R41*F44+E41</f>
        <v>61.3988376</v>
      </c>
    </row>
    <row r="42" customFormat="false" ht="12.8" hidden="false" customHeight="false" outlineLevel="0" collapsed="false">
      <c r="B42" s="19" t="n">
        <f aca="false">B41+60*60</f>
        <v>68400</v>
      </c>
      <c r="C42" s="20" t="n">
        <f aca="false">C$23*EXP(-B42/I$2)</f>
        <v>64.2129527122234</v>
      </c>
      <c r="H42" s="21" t="s">
        <v>15</v>
      </c>
      <c r="I42" s="0" t="n">
        <v>1.6</v>
      </c>
      <c r="P42" s="9" t="n">
        <f aca="false">F41</f>
        <v>78878.5880029634</v>
      </c>
      <c r="Q42" s="0" t="n">
        <f aca="false">C$23*EXP(-P42/I$2)</f>
        <v>60</v>
      </c>
      <c r="R42" s="0" t="n">
        <f aca="false">P42-P42</f>
        <v>0</v>
      </c>
      <c r="S42" s="0" t="n">
        <f aca="false">R42*F44+E41</f>
        <v>60</v>
      </c>
    </row>
    <row r="43" customFormat="false" ht="12.8" hidden="false" customHeight="false" outlineLevel="0" collapsed="false">
      <c r="B43" s="19" t="n">
        <f aca="false">B42+60*60</f>
        <v>72000</v>
      </c>
      <c r="C43" s="20" t="n">
        <f aca="false">C$23*EXP(-B43/I$2)</f>
        <v>62.7332108469284</v>
      </c>
      <c r="F43" s="21" t="s">
        <v>16</v>
      </c>
      <c r="H43" s="21"/>
      <c r="P43" s="0" t="n">
        <f aca="false">P42+60*60</f>
        <v>82478.5880029634</v>
      </c>
      <c r="Q43" s="0" t="n">
        <f aca="false">C$23*EXP(-P43/I$2)</f>
        <v>58.6173426362186</v>
      </c>
      <c r="R43" s="0" t="n">
        <f aca="false">P43-P42</f>
        <v>3600</v>
      </c>
      <c r="S43" s="0" t="n">
        <f aca="false">R43*F44+E41</f>
        <v>58.6011624</v>
      </c>
    </row>
    <row r="44" customFormat="false" ht="12.8" hidden="false" customHeight="false" outlineLevel="0" collapsed="false">
      <c r="B44" s="19" t="n">
        <f aca="false">B43+60*60</f>
        <v>75600</v>
      </c>
      <c r="C44" s="20" t="n">
        <f aca="false">C$23*EXP(-B44/I$2)</f>
        <v>61.2875685814091</v>
      </c>
      <c r="F44" s="17" t="n">
        <f aca="false">-C23/I2*EXP(-F41/I2)</f>
        <v>-0.000388566</v>
      </c>
      <c r="H44" s="21" t="s">
        <v>17</v>
      </c>
      <c r="I44" s="18" t="n">
        <f aca="false">-(I42*I40*F44)</f>
        <v>2.61116352</v>
      </c>
    </row>
    <row r="45" customFormat="false" ht="12.8" hidden="false" customHeight="false" outlineLevel="0" collapsed="false">
      <c r="B45" s="19" t="n">
        <f aca="false">B44+60*60</f>
        <v>79200</v>
      </c>
      <c r="C45" s="20" t="n">
        <f aca="false">C$23*EXP(-B45/I$2)</f>
        <v>59.8752401146201</v>
      </c>
      <c r="H45" s="21" t="s">
        <v>18</v>
      </c>
      <c r="I45" s="23" t="n">
        <f aca="false">I44/1000</f>
        <v>0.00261116352</v>
      </c>
    </row>
    <row r="46" customFormat="false" ht="12.8" hidden="false" customHeight="false" outlineLevel="0" collapsed="false">
      <c r="B46" s="19" t="n">
        <f aca="false">B45+60*60</f>
        <v>82800</v>
      </c>
      <c r="C46" s="20" t="n">
        <f aca="false">C$23*EXP(-B46/I$2)</f>
        <v>58.4954577537425</v>
      </c>
    </row>
    <row r="47" customFormat="false" ht="12.8" hidden="false" customHeight="false" outlineLevel="0" collapsed="false">
      <c r="B47" s="19" t="n">
        <f aca="false">B46+60*60</f>
        <v>86400</v>
      </c>
      <c r="C47" s="20" t="n">
        <f aca="false">C$23*EXP(-B47/I$2)</f>
        <v>57.1474714968929</v>
      </c>
    </row>
    <row r="48" customFormat="false" ht="12.8" hidden="false" customHeight="false" outlineLevel="0" collapsed="false">
      <c r="B48" s="19" t="n">
        <f aca="false">B47+60*60</f>
        <v>90000</v>
      </c>
      <c r="C48" s="20" t="n">
        <f aca="false">C$23*EXP(-B48/I$2)</f>
        <v>55.8305486254485</v>
      </c>
      <c r="E48" s="21" t="s">
        <v>11</v>
      </c>
      <c r="F48" s="22" t="s">
        <v>12</v>
      </c>
    </row>
    <row r="49" customFormat="false" ht="12.8" hidden="false" customHeight="false" outlineLevel="0" collapsed="false">
      <c r="B49" s="19" t="n">
        <f aca="false">B48+60*60</f>
        <v>93600</v>
      </c>
      <c r="C49" s="20" t="n">
        <f aca="false">C$23*EXP(-B49/I$2)</f>
        <v>54.5439733057663</v>
      </c>
      <c r="E49" s="26" t="n">
        <v>95.812</v>
      </c>
      <c r="F49" s="9" t="n">
        <f aca="false">-LN(E49/C23)*I$2</f>
        <v>6606.17468776603</v>
      </c>
    </row>
    <row r="50" customFormat="false" ht="12.8" hidden="false" customHeight="false" outlineLevel="0" collapsed="false">
      <c r="B50" s="19" t="n">
        <f aca="false">B49+60*60</f>
        <v>97200</v>
      </c>
      <c r="C50" s="20" t="n">
        <f aca="false">C$23*EXP(-B50/I$2)</f>
        <v>53.2870462000811</v>
      </c>
    </row>
    <row r="51" customFormat="false" ht="12.8" hidden="false" customHeight="false" outlineLevel="0" collapsed="false">
      <c r="B51" s="19" t="n">
        <f aca="false">B50+60*60</f>
        <v>100800</v>
      </c>
      <c r="C51" s="20" t="n">
        <f aca="false">C$23*EXP(-B51/I$2)</f>
        <v>52.0590840863694</v>
      </c>
    </row>
    <row r="52" customFormat="false" ht="12.8" hidden="false" customHeight="false" outlineLevel="0" collapsed="false">
      <c r="B52" s="19" t="n">
        <f aca="false">B51+60*60</f>
        <v>104400</v>
      </c>
      <c r="C52" s="20" t="n">
        <f aca="false">C$23*EXP(-B52/I$2)</f>
        <v>50.8594194869739</v>
      </c>
    </row>
    <row r="53" customFormat="false" ht="12.8" hidden="false" customHeight="false" outlineLevel="0" collapsed="false">
      <c r="B53" s="19" t="n">
        <f aca="false">B52+60*60</f>
        <v>108000</v>
      </c>
      <c r="C53" s="20" t="n">
        <f aca="false">C$23*EXP(-B53/I$2)</f>
        <v>49.6874003057854</v>
      </c>
    </row>
    <row r="54" customFormat="false" ht="12.8" hidden="false" customHeight="false" outlineLevel="0" collapsed="false">
      <c r="B54" s="19" t="n">
        <f aca="false">B53+60*60</f>
        <v>111600</v>
      </c>
      <c r="C54" s="20" t="n">
        <f aca="false">C$23*EXP(-B54/I$2)</f>
        <v>48.5423894737862</v>
      </c>
    </row>
    <row r="55" customFormat="false" ht="12.8" hidden="false" customHeight="false" outlineLevel="0" collapsed="false">
      <c r="B55" s="19" t="n">
        <f aca="false">B54+60*60</f>
        <v>115200</v>
      </c>
      <c r="C55" s="20" t="n">
        <f aca="false">C$23*EXP(-B55/I$2)</f>
        <v>47.4237646027617</v>
      </c>
    </row>
    <row r="56" customFormat="false" ht="12.8" hidden="false" customHeight="false" outlineLevel="0" collapsed="false">
      <c r="B56" s="19" t="n">
        <f aca="false">B55+60*60</f>
        <v>118800</v>
      </c>
      <c r="C56" s="20" t="n">
        <f aca="false">C$23*EXP(-B56/I$2)</f>
        <v>46.3309176469909</v>
      </c>
    </row>
    <row r="57" customFormat="false" ht="12.8" hidden="false" customHeight="false" outlineLevel="0" collapsed="false">
      <c r="B57" s="19" t="n">
        <f aca="false">B56+60*60</f>
        <v>122400</v>
      </c>
      <c r="C57" s="20" t="n">
        <f aca="false">C$23*EXP(-B57/I$2)</f>
        <v>45.2632545727349</v>
      </c>
    </row>
    <row r="58" customFormat="false" ht="12.8" hidden="false" customHeight="false" outlineLevel="0" collapsed="false">
      <c r="B58" s="19" t="n">
        <f aca="false">B57+60*60</f>
        <v>126000</v>
      </c>
      <c r="C58" s="20" t="n">
        <f aca="false">C$23*EXP(-B58/I$2)</f>
        <v>44.2201950353399</v>
      </c>
    </row>
    <row r="59" customFormat="false" ht="12.8" hidden="false" customHeight="false" outlineLevel="0" collapsed="false">
      <c r="B59" s="19" t="n">
        <f aca="false">B58+60*60</f>
        <v>129600</v>
      </c>
      <c r="C59" s="20" t="n">
        <f aca="false">C$23*EXP(-B59/I$2)</f>
        <v>43.2011720637822</v>
      </c>
    </row>
    <row r="60" customFormat="false" ht="12.8" hidden="false" customHeight="false" outlineLevel="0" collapsed="false">
      <c r="B60" s="19" t="n">
        <f aca="false">B59+60*60</f>
        <v>133200</v>
      </c>
      <c r="C60" s="20" t="n">
        <f aca="false">C$23*EXP(-B60/I$2)</f>
        <v>42.2056317524826</v>
      </c>
    </row>
    <row r="61" customFormat="false" ht="12.8" hidden="false" customHeight="false" outlineLevel="0" collapsed="false">
      <c r="B61" s="19" t="n">
        <f aca="false">B60+60*60</f>
        <v>136800</v>
      </c>
      <c r="C61" s="20" t="n">
        <f aca="false">C$23*EXP(-B61/I$2)</f>
        <v>41.2330329602224</v>
      </c>
    </row>
    <row r="62" customFormat="false" ht="12.8" hidden="false" customHeight="false" outlineLevel="0" collapsed="false">
      <c r="B62" s="19" t="n">
        <f aca="false">B61+60*60</f>
        <v>140400</v>
      </c>
      <c r="C62" s="20" t="n">
        <f aca="false">C$23*EXP(-B62/I$2)</f>
        <v>40.2828470159975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74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E74" activeCellId="0" sqref="E74"/>
    </sheetView>
  </sheetViews>
  <sheetFormatPr defaultColWidth="11.53515625" defaultRowHeight="12.8" zeroHeight="false" outlineLevelRow="0" outlineLevelCol="0"/>
  <cols>
    <col collapsed="false" customWidth="true" hidden="false" outlineLevel="0" max="5" min="1" style="0" width="12.65"/>
    <col collapsed="false" customWidth="true" hidden="false" outlineLevel="0" max="6" min="6" style="0" width="15.74"/>
    <col collapsed="false" customWidth="true" hidden="false" outlineLevel="0" max="26" min="7" style="0" width="12.65"/>
  </cols>
  <sheetData>
    <row r="1" customFormat="false" ht="12.8" hidden="false" customHeight="false" outlineLevel="0" collapsed="false">
      <c r="B1" s="1" t="s">
        <v>0</v>
      </c>
      <c r="C1" s="2" t="s">
        <v>0</v>
      </c>
      <c r="D1" s="2" t="s">
        <v>0</v>
      </c>
      <c r="E1" s="3" t="s">
        <v>1</v>
      </c>
      <c r="F1" s="4" t="s">
        <v>19</v>
      </c>
      <c r="K1" s="4" t="s">
        <v>2</v>
      </c>
      <c r="P1" s="5" t="s">
        <v>3</v>
      </c>
    </row>
    <row r="2" customFormat="false" ht="12.8" hidden="false" customHeight="false" outlineLevel="0" collapsed="false">
      <c r="B2" s="6" t="s">
        <v>4</v>
      </c>
      <c r="C2" s="7" t="s">
        <v>5</v>
      </c>
      <c r="D2" s="7" t="s">
        <v>6</v>
      </c>
      <c r="E2" s="8" t="s">
        <v>7</v>
      </c>
      <c r="F2" s="27" t="s">
        <v>20</v>
      </c>
      <c r="K2" s="9" t="n">
        <f aca="false">1/0.0000071775</f>
        <v>139324.277255312</v>
      </c>
      <c r="P2" s="10" t="s">
        <v>6</v>
      </c>
    </row>
    <row r="3" customFormat="false" ht="12.8" hidden="false" customHeight="false" outlineLevel="0" collapsed="false">
      <c r="B3" s="25" t="n">
        <v>44257.4041666667</v>
      </c>
      <c r="C3" s="12" t="n">
        <f aca="false">B3-B3</f>
        <v>0</v>
      </c>
      <c r="D3" s="13" t="n">
        <v>0</v>
      </c>
      <c r="E3" s="22" t="n">
        <v>69.9</v>
      </c>
      <c r="F3" s="28" t="n">
        <f aca="false">(E3-E4)/(D3-D4)</f>
        <v>-0.000574712643678161</v>
      </c>
      <c r="P3" s="15" t="n">
        <f aca="false">D3+F$66</f>
        <v>51482.2929829346</v>
      </c>
    </row>
    <row r="4" customFormat="false" ht="12.8" hidden="false" customHeight="false" outlineLevel="0" collapsed="false">
      <c r="B4" s="25" t="n">
        <v>44257.4243055556</v>
      </c>
      <c r="C4" s="12" t="n">
        <f aca="false">B4+0-B$3</f>
        <v>0.0201388888888889</v>
      </c>
      <c r="D4" s="16" t="n">
        <f aca="false">C4*24*60*60</f>
        <v>1740</v>
      </c>
      <c r="E4" s="22" t="n">
        <v>68.9</v>
      </c>
      <c r="F4" s="28" t="n">
        <f aca="false">(E4-E5)/(D4-D5)</f>
        <v>-0.000530303030303033</v>
      </c>
      <c r="M4" s="5" t="s">
        <v>8</v>
      </c>
      <c r="P4" s="15" t="n">
        <f aca="false">D4+F$66</f>
        <v>53222.2929829346</v>
      </c>
    </row>
    <row r="5" customFormat="false" ht="12.8" hidden="false" customHeight="false" outlineLevel="0" collapsed="false">
      <c r="B5" s="25" t="n">
        <v>44257.4395833333</v>
      </c>
      <c r="C5" s="12" t="n">
        <f aca="false">B5+0-B$3</f>
        <v>0.0354166666666667</v>
      </c>
      <c r="D5" s="16" t="n">
        <f aca="false">C5*24*60*60</f>
        <v>3060</v>
      </c>
      <c r="E5" s="22" t="n">
        <v>68.2</v>
      </c>
      <c r="F5" s="28" t="n">
        <f aca="false">(E5-E6)/(D5-D6)</f>
        <v>-0.000606060606060615</v>
      </c>
      <c r="J5" s="17" t="n">
        <f aca="false">E$3*EXP(-D3/K$2)</f>
        <v>69.9</v>
      </c>
      <c r="K5" s="17" t="n">
        <f aca="false">J5-E3</f>
        <v>0</v>
      </c>
      <c r="L5" s="17" t="n">
        <f aca="false">K5^2</f>
        <v>0</v>
      </c>
      <c r="M5" s="18" t="n">
        <f aca="false">SQRT(AVERAGE(L6:L21))</f>
        <v>0.825617419378502</v>
      </c>
      <c r="P5" s="15" t="n">
        <f aca="false">D5+F$66</f>
        <v>54542.2929829346</v>
      </c>
    </row>
    <row r="6" customFormat="false" ht="12.8" hidden="false" customHeight="false" outlineLevel="0" collapsed="false">
      <c r="B6" s="25" t="n">
        <v>44257.4472222222</v>
      </c>
      <c r="C6" s="12" t="n">
        <f aca="false">B6+0-B$3</f>
        <v>0.0430555555555556</v>
      </c>
      <c r="D6" s="16" t="n">
        <f aca="false">C6*24*60*60</f>
        <v>3720</v>
      </c>
      <c r="E6" s="22" t="n">
        <v>67.8</v>
      </c>
      <c r="F6" s="28" t="n">
        <f aca="false">(E6-E7)/(D6-D7)</f>
        <v>-0.000645161290322582</v>
      </c>
      <c r="J6" s="17" t="n">
        <f aca="false">E$3*EXP(-D4/K$2)</f>
        <v>69.0324579621375</v>
      </c>
      <c r="K6" s="17" t="n">
        <f aca="false">J6-E4</f>
        <v>0.132457962137451</v>
      </c>
      <c r="L6" s="17" t="n">
        <f aca="false">K6^2</f>
        <v>0.0175451117336064</v>
      </c>
      <c r="M6" s="17"/>
      <c r="P6" s="15" t="n">
        <f aca="false">D6+F$66</f>
        <v>55202.2929829346</v>
      </c>
    </row>
    <row r="7" customFormat="false" ht="12.8" hidden="false" customHeight="false" outlineLevel="0" collapsed="false">
      <c r="B7" s="25" t="n">
        <v>44257.46875</v>
      </c>
      <c r="C7" s="12" t="n">
        <f aca="false">B7+0-B$3</f>
        <v>0.0645833333333333</v>
      </c>
      <c r="D7" s="16" t="n">
        <f aca="false">C7*24*60*60</f>
        <v>5580</v>
      </c>
      <c r="E7" s="22" t="n">
        <v>66.6</v>
      </c>
      <c r="F7" s="28" t="n">
        <f aca="false">(E7-E8)/(D7-D8)</f>
        <v>-0.000531914893617021</v>
      </c>
      <c r="J7" s="17" t="n">
        <f aca="false">E$3*EXP(-D5/K$2)</f>
        <v>68.3815122423779</v>
      </c>
      <c r="K7" s="17" t="n">
        <f aca="false">J7-E5</f>
        <v>0.181512242377892</v>
      </c>
      <c r="L7" s="17" t="n">
        <f aca="false">K7^2</f>
        <v>0.0329466941330505</v>
      </c>
      <c r="M7" s="17"/>
      <c r="P7" s="15" t="n">
        <f aca="false">D7+F$66</f>
        <v>57062.2929829346</v>
      </c>
    </row>
    <row r="8" customFormat="false" ht="12.8" hidden="false" customHeight="false" outlineLevel="0" collapsed="false">
      <c r="B8" s="25" t="n">
        <v>44257.5013888889</v>
      </c>
      <c r="C8" s="12" t="n">
        <f aca="false">B8+0-B$3</f>
        <v>0.0972222222222222</v>
      </c>
      <c r="D8" s="16" t="n">
        <f aca="false">C8*24*60*60</f>
        <v>8400</v>
      </c>
      <c r="E8" s="22" t="n">
        <v>65.1</v>
      </c>
      <c r="F8" s="28" t="n">
        <f aca="false">(E8-E9)/(D8-D9)</f>
        <v>-0.000537634408602149</v>
      </c>
      <c r="J8" s="17" t="n">
        <f aca="false">E$3*EXP(-D6/K$2)</f>
        <v>68.0583448122934</v>
      </c>
      <c r="K8" s="17" t="n">
        <f aca="false">J8-E6</f>
        <v>0.258344812293387</v>
      </c>
      <c r="L8" s="17" t="n">
        <f aca="false">K8^2</f>
        <v>0.0667420420389056</v>
      </c>
      <c r="M8" s="17"/>
      <c r="P8" s="15" t="n">
        <f aca="false">D8+F$66</f>
        <v>59882.2929829346</v>
      </c>
    </row>
    <row r="9" customFormat="false" ht="12.8" hidden="false" customHeight="false" outlineLevel="0" collapsed="false">
      <c r="B9" s="25" t="n">
        <v>44257.5444444444</v>
      </c>
      <c r="C9" s="12" t="n">
        <f aca="false">B9+0-B$3</f>
        <v>0.140277777777778</v>
      </c>
      <c r="D9" s="16" t="n">
        <f aca="false">C9*24*60*60</f>
        <v>12120</v>
      </c>
      <c r="E9" s="22" t="n">
        <v>63.1</v>
      </c>
      <c r="F9" s="28" t="n">
        <f aca="false">(E9-E10)/(D9-D10)</f>
        <v>-0.00050925925925926</v>
      </c>
      <c r="J9" s="17" t="n">
        <f aca="false">E$3*EXP(-D7/K$2)</f>
        <v>67.1557937014912</v>
      </c>
      <c r="K9" s="17" t="n">
        <f aca="false">J9-E7</f>
        <v>0.555793701491183</v>
      </c>
      <c r="L9" s="17" t="n">
        <f aca="false">K9^2</f>
        <v>0.30890663861727</v>
      </c>
      <c r="P9" s="15" t="n">
        <f aca="false">D9+F$66</f>
        <v>63602.2929829346</v>
      </c>
    </row>
    <row r="10" customFormat="false" ht="12.8" hidden="false" customHeight="false" outlineLevel="0" collapsed="false">
      <c r="B10" s="25" t="n">
        <v>44257.5694444444</v>
      </c>
      <c r="C10" s="12" t="n">
        <f aca="false">B10+0-B$3</f>
        <v>0.165277777777778</v>
      </c>
      <c r="D10" s="16" t="n">
        <f aca="false">C10*24*60*60</f>
        <v>14280</v>
      </c>
      <c r="E10" s="22" t="n">
        <v>62</v>
      </c>
      <c r="F10" s="28" t="n">
        <f aca="false">(E10-E11)/(D10-D11)</f>
        <v>-0.000459770114942529</v>
      </c>
      <c r="J10" s="17" t="n">
        <f aca="false">E$3*EXP(-D8/K$2)</f>
        <v>65.8101873463147</v>
      </c>
      <c r="K10" s="17" t="n">
        <f aca="false">J10-E8</f>
        <v>0.710187346314683</v>
      </c>
      <c r="L10" s="17" t="n">
        <f aca="false">K10^2</f>
        <v>0.504366066865492</v>
      </c>
      <c r="P10" s="15" t="n">
        <f aca="false">D10+F$66</f>
        <v>65762.2929829346</v>
      </c>
    </row>
    <row r="11" customFormat="false" ht="12.8" hidden="false" customHeight="false" outlineLevel="0" collapsed="false">
      <c r="B11" s="25" t="n">
        <v>44257.6097222222</v>
      </c>
      <c r="C11" s="12" t="n">
        <f aca="false">B11+0-B$3</f>
        <v>0.205555555555556</v>
      </c>
      <c r="D11" s="16" t="n">
        <f aca="false">C11*24*60*60</f>
        <v>17760</v>
      </c>
      <c r="E11" s="22" t="n">
        <v>60.4</v>
      </c>
      <c r="F11" s="28" t="n">
        <f aca="false">(E11-E12)/(D11-D12)</f>
        <v>-0.000465116279069766</v>
      </c>
      <c r="J11" s="17" t="n">
        <f aca="false">E$3*EXP(-D9/K$2)</f>
        <v>64.0762864460245</v>
      </c>
      <c r="K11" s="17" t="n">
        <f aca="false">J11-E9</f>
        <v>0.976286446024467</v>
      </c>
      <c r="L11" s="17" t="n">
        <f aca="false">K11^2</f>
        <v>0.953135224691085</v>
      </c>
      <c r="P11" s="15" t="n">
        <f aca="false">D11+F$66</f>
        <v>69242.2929829346</v>
      </c>
    </row>
    <row r="12" customFormat="false" ht="12.8" hidden="false" customHeight="false" outlineLevel="0" collapsed="false">
      <c r="B12" s="25" t="n">
        <v>44257.6395833333</v>
      </c>
      <c r="C12" s="12" t="n">
        <f aca="false">B12+0-B$3</f>
        <v>0.235416666666667</v>
      </c>
      <c r="D12" s="16" t="n">
        <f aca="false">C12*24*60*60</f>
        <v>20340</v>
      </c>
      <c r="E12" s="22" t="n">
        <v>59.2</v>
      </c>
      <c r="F12" s="28" t="n">
        <f aca="false">(E12-E13)/(D12-D13)</f>
        <v>-0.000396825396825396</v>
      </c>
      <c r="J12" s="17" t="n">
        <f aca="false">E$3*EXP(-D10/K$2)</f>
        <v>63.0905470467428</v>
      </c>
      <c r="K12" s="17" t="n">
        <f aca="false">J12-E10</f>
        <v>1.09054704674275</v>
      </c>
      <c r="L12" s="17" t="n">
        <f aca="false">K12^2</f>
        <v>1.18929286115933</v>
      </c>
      <c r="P12" s="15" t="n">
        <f aca="false">D12+F$66</f>
        <v>71822.2929829346</v>
      </c>
    </row>
    <row r="13" customFormat="false" ht="12.8" hidden="false" customHeight="false" outlineLevel="0" collapsed="false">
      <c r="B13" s="25" t="n">
        <v>44257.7416666667</v>
      </c>
      <c r="C13" s="12" t="n">
        <f aca="false">B13+0-B$3</f>
        <v>0.3375</v>
      </c>
      <c r="D13" s="16" t="n">
        <f aca="false">C13*24*60*60</f>
        <v>29160</v>
      </c>
      <c r="E13" s="22" t="n">
        <v>55.7</v>
      </c>
      <c r="F13" s="28" t="n">
        <f aca="false">(E13-E14)/(D13-D14)</f>
        <v>-0.000394736842105264</v>
      </c>
      <c r="J13" s="17" t="n">
        <f aca="false">E$3*EXP(-D11/K$2)</f>
        <v>61.5342080875183</v>
      </c>
      <c r="K13" s="17" t="n">
        <f aca="false">J13-E11</f>
        <v>1.13420808751834</v>
      </c>
      <c r="L13" s="17" t="n">
        <f aca="false">K13^2</f>
        <v>1.28642798579201</v>
      </c>
      <c r="P13" s="15" t="n">
        <f aca="false">D13+F$66</f>
        <v>80642.2929829346</v>
      </c>
    </row>
    <row r="14" customFormat="false" ht="12.8" hidden="false" customHeight="false" outlineLevel="0" collapsed="false">
      <c r="B14" s="25" t="n">
        <v>44257.8208333333</v>
      </c>
      <c r="C14" s="12" t="n">
        <f aca="false">B14+0-B$3</f>
        <v>0.416666666666667</v>
      </c>
      <c r="D14" s="16" t="n">
        <f aca="false">C14*24*60*60</f>
        <v>36000</v>
      </c>
      <c r="E14" s="22" t="n">
        <v>53</v>
      </c>
      <c r="F14" s="28" t="n">
        <f aca="false">(E14-E15)/(D14-D15)</f>
        <v>-0.000375586854460094</v>
      </c>
      <c r="J14" s="17" t="n">
        <f aca="false">E$3*EXP(-D12/K$2)</f>
        <v>60.4052063600354</v>
      </c>
      <c r="K14" s="17" t="n">
        <f aca="false">J14-E12</f>
        <v>1.20520636003538</v>
      </c>
      <c r="L14" s="17" t="n">
        <f aca="false">K14^2</f>
        <v>1.45252237026972</v>
      </c>
      <c r="P14" s="15" t="n">
        <f aca="false">D14+F$66</f>
        <v>87482.2929829346</v>
      </c>
    </row>
    <row r="15" customFormat="false" ht="12.8" hidden="false" customHeight="false" outlineLevel="0" collapsed="false">
      <c r="B15" s="25" t="n">
        <v>44257.8701388889</v>
      </c>
      <c r="C15" s="12" t="n">
        <f aca="false">B15+0-B$3</f>
        <v>0.465972222222222</v>
      </c>
      <c r="D15" s="16" t="n">
        <f aca="false">C15*24*60*60</f>
        <v>40260</v>
      </c>
      <c r="E15" s="22" t="n">
        <v>51.4</v>
      </c>
      <c r="F15" s="28" t="n">
        <f aca="false">(E15-E16)/(D15-D16)</f>
        <v>-0.000361445783132529</v>
      </c>
      <c r="J15" s="17" t="n">
        <f aca="false">E$3*EXP(-D13/K$2)</f>
        <v>56.6997470338578</v>
      </c>
      <c r="K15" s="17" t="n">
        <f aca="false">J15-E13</f>
        <v>0.999747033857801</v>
      </c>
      <c r="L15" s="17" t="n">
        <f aca="false">K15^2</f>
        <v>0.999494131707471</v>
      </c>
      <c r="P15" s="15" t="n">
        <f aca="false">D15+F$66</f>
        <v>91742.2929829346</v>
      </c>
    </row>
    <row r="16" customFormat="false" ht="12.8" hidden="false" customHeight="false" outlineLevel="0" collapsed="false">
      <c r="B16" s="25" t="n">
        <v>44257.9277777778</v>
      </c>
      <c r="C16" s="12" t="n">
        <f aca="false">B16+0-B$3</f>
        <v>0.523611111111111</v>
      </c>
      <c r="D16" s="16" t="n">
        <f aca="false">C16*24*60*60</f>
        <v>45240</v>
      </c>
      <c r="E16" s="22" t="n">
        <v>49.6</v>
      </c>
      <c r="F16" s="28" t="n">
        <f aca="false">(E16-E17)/(D16-D17)</f>
        <v>-0.00034090909090909</v>
      </c>
      <c r="J16" s="17" t="n">
        <f aca="false">E$3*EXP(-D14/K$2)</f>
        <v>53.9833491121531</v>
      </c>
      <c r="K16" s="17" t="n">
        <f aca="false">J16-E14</f>
        <v>0.983349112153078</v>
      </c>
      <c r="L16" s="17" t="n">
        <f aca="false">K16^2</f>
        <v>0.966975476372248</v>
      </c>
      <c r="P16" s="15" t="n">
        <f aca="false">D16+F$66</f>
        <v>96722.2929829346</v>
      </c>
    </row>
    <row r="17" customFormat="false" ht="12.8" hidden="false" customHeight="false" outlineLevel="0" collapsed="false">
      <c r="B17" s="25" t="n">
        <v>44257.9583333333</v>
      </c>
      <c r="C17" s="12" t="n">
        <f aca="false">B17+0-B$3</f>
        <v>0.554166666666667</v>
      </c>
      <c r="D17" s="16" t="n">
        <f aca="false">C17*24*60*60</f>
        <v>47880</v>
      </c>
      <c r="E17" s="22" t="n">
        <v>48.7</v>
      </c>
      <c r="F17" s="28" t="n">
        <f aca="false">(E17-E18)/(D17-D18)</f>
        <v>-0.00032051282051282</v>
      </c>
      <c r="J17" s="17" t="n">
        <f aca="false">E$3*EXP(-D15/K$2)</f>
        <v>52.3577254366566</v>
      </c>
      <c r="K17" s="17" t="n">
        <f aca="false">J17-E15</f>
        <v>0.957725436656631</v>
      </c>
      <c r="L17" s="17" t="n">
        <f aca="false">K17^2</f>
        <v>0.917238012019134</v>
      </c>
      <c r="P17" s="15" t="n">
        <f aca="false">D17+F$66</f>
        <v>99362.2929829346</v>
      </c>
    </row>
    <row r="18" customFormat="false" ht="12.8" hidden="false" customHeight="false" outlineLevel="0" collapsed="false">
      <c r="B18" s="25" t="n">
        <v>44258.0486111111</v>
      </c>
      <c r="C18" s="12" t="n">
        <f aca="false">B18+0-B$3</f>
        <v>0.644444444444444</v>
      </c>
      <c r="D18" s="16" t="n">
        <f aca="false">C18*24*60*60</f>
        <v>55680</v>
      </c>
      <c r="E18" s="22" t="n">
        <v>46.2</v>
      </c>
      <c r="F18" s="28" t="n">
        <f aca="false">(E18-E19)/(D18-D19)</f>
        <v>-0.000267072346179852</v>
      </c>
      <c r="J18" s="17" t="n">
        <f aca="false">E$3*EXP(-D16/K$2)</f>
        <v>50.5193054435621</v>
      </c>
      <c r="K18" s="17" t="n">
        <f aca="false">J18-E16</f>
        <v>0.919305443562074</v>
      </c>
      <c r="L18" s="17" t="n">
        <f aca="false">K18^2</f>
        <v>0.845122498562861</v>
      </c>
      <c r="P18" s="15" t="n">
        <f aca="false">D18+F$66</f>
        <v>107162.292982935</v>
      </c>
    </row>
    <row r="19" customFormat="false" ht="12.8" hidden="false" customHeight="false" outlineLevel="0" collapsed="false">
      <c r="B19" s="25" t="n">
        <v>44258.3909722222</v>
      </c>
      <c r="C19" s="12" t="n">
        <f aca="false">B19+0-B$3</f>
        <v>0.986805555555556</v>
      </c>
      <c r="D19" s="16" t="n">
        <f aca="false">C19*24*60*60</f>
        <v>85260</v>
      </c>
      <c r="E19" s="22" t="n">
        <v>38.3</v>
      </c>
      <c r="F19" s="28" t="n">
        <f aca="false">(E19-E20)/(D19-D20)</f>
        <v>0.000449214168425991</v>
      </c>
      <c r="J19" s="17" t="n">
        <f aca="false">E$3*EXP(-D17/K$2)</f>
        <v>49.5710477824385</v>
      </c>
      <c r="K19" s="17" t="n">
        <f aca="false">J19-E17</f>
        <v>0.871047782438524</v>
      </c>
      <c r="L19" s="17" t="n">
        <f aca="false">K19^2</f>
        <v>0.75872423929107</v>
      </c>
      <c r="P19" s="15" t="n">
        <f aca="false">D19+F$66</f>
        <v>136742.292982935</v>
      </c>
    </row>
    <row r="20" customFormat="false" ht="12.8" hidden="false" customHeight="false" outlineLevel="0" collapsed="false">
      <c r="J20" s="17" t="n">
        <f aca="false">E$3*EXP(-D18/K$2)</f>
        <v>46.8720921971871</v>
      </c>
      <c r="K20" s="17" t="n">
        <f aca="false">J20-E18</f>
        <v>0.672092197187041</v>
      </c>
      <c r="L20" s="17" t="n">
        <f aca="false">K20^2</f>
        <v>0.451707921519704</v>
      </c>
    </row>
    <row r="21" customFormat="false" ht="12.8" hidden="false" customHeight="false" outlineLevel="0" collapsed="false">
      <c r="J21" s="17" t="n">
        <f aca="false">E$3*EXP(-D19/K$2)</f>
        <v>37.9060981135784</v>
      </c>
      <c r="K21" s="17" t="n">
        <f aca="false">J21-E19</f>
        <v>-0.393901886421638</v>
      </c>
      <c r="L21" s="17" t="n">
        <f aca="false">K21^2</f>
        <v>0.155158696126525</v>
      </c>
    </row>
    <row r="22" customFormat="false" ht="12.8" hidden="false" customHeight="false" outlineLevel="0" collapsed="false">
      <c r="H22" s="17"/>
    </row>
    <row r="23" customFormat="false" ht="12.8" hidden="false" customHeight="false" outlineLevel="0" collapsed="false">
      <c r="H23" s="17"/>
    </row>
    <row r="25" customFormat="false" ht="12.8" hidden="false" customHeight="false" outlineLevel="0" collapsed="false">
      <c r="B25" s="0" t="s">
        <v>9</v>
      </c>
      <c r="C25" s="26" t="n">
        <v>100</v>
      </c>
    </row>
    <row r="29" customFormat="false" ht="12.8" hidden="false" customHeight="false" outlineLevel="0" collapsed="false">
      <c r="B29" s="1" t="s">
        <v>0</v>
      </c>
      <c r="C29" s="3" t="s">
        <v>10</v>
      </c>
    </row>
    <row r="30" customFormat="false" ht="12.8" hidden="false" customHeight="false" outlineLevel="0" collapsed="false">
      <c r="B30" s="6" t="s">
        <v>6</v>
      </c>
      <c r="C30" s="8" t="s">
        <v>7</v>
      </c>
    </row>
    <row r="31" customFormat="false" ht="12.8" hidden="false" customHeight="false" outlineLevel="0" collapsed="false">
      <c r="B31" s="19" t="n">
        <v>0</v>
      </c>
      <c r="C31" s="20" t="n">
        <f aca="false">C25</f>
        <v>100</v>
      </c>
    </row>
    <row r="32" customFormat="false" ht="12.8" hidden="false" customHeight="false" outlineLevel="0" collapsed="false">
      <c r="B32" s="19" t="n">
        <f aca="false">60*60</f>
        <v>3600</v>
      </c>
      <c r="C32" s="20" t="n">
        <f aca="false">C$31*EXP(-B32/K$2)</f>
        <v>97.4491970186724</v>
      </c>
    </row>
    <row r="33" customFormat="false" ht="12.8" hidden="false" customHeight="false" outlineLevel="0" collapsed="false">
      <c r="B33" s="19" t="n">
        <f aca="false">B32+60*60</f>
        <v>7200</v>
      </c>
      <c r="C33" s="20" t="n">
        <f aca="false">C$31*EXP(-B33/K$2)</f>
        <v>94.9634599958403</v>
      </c>
    </row>
    <row r="34" customFormat="false" ht="12.8" hidden="false" customHeight="false" outlineLevel="0" collapsed="false">
      <c r="B34" s="19" t="n">
        <f aca="false">B33+60*60</f>
        <v>10800</v>
      </c>
      <c r="C34" s="20" t="n">
        <f aca="false">C$31*EXP(-B34/K$2)</f>
        <v>92.5411292270946</v>
      </c>
    </row>
    <row r="35" customFormat="false" ht="12.8" hidden="false" customHeight="false" outlineLevel="0" collapsed="false">
      <c r="B35" s="19" t="n">
        <f aca="false">B34+60*60</f>
        <v>14400</v>
      </c>
      <c r="C35" s="20" t="n">
        <f aca="false">C$31*EXP(-B35/K$2)</f>
        <v>90.1805873438156</v>
      </c>
    </row>
    <row r="36" customFormat="false" ht="12.8" hidden="false" customHeight="false" outlineLevel="0" collapsed="false">
      <c r="B36" s="19" t="n">
        <f aca="false">B35+60*60</f>
        <v>18000</v>
      </c>
      <c r="C36" s="20" t="n">
        <f aca="false">C$31*EXP(-B36/K$2)</f>
        <v>87.8802582332708</v>
      </c>
    </row>
    <row r="37" customFormat="false" ht="12.8" hidden="false" customHeight="false" outlineLevel="0" collapsed="false">
      <c r="B37" s="19" t="n">
        <f aca="false">B36+60*60</f>
        <v>21600</v>
      </c>
      <c r="C37" s="20" t="n">
        <f aca="false">C$31*EXP(-B37/K$2)</f>
        <v>85.6386059862582</v>
      </c>
    </row>
    <row r="38" customFormat="false" ht="12.8" hidden="false" customHeight="false" outlineLevel="0" collapsed="false">
      <c r="B38" s="19" t="n">
        <f aca="false">B37+60*60</f>
        <v>25200</v>
      </c>
      <c r="C38" s="20" t="n">
        <f aca="false">C$31*EXP(-B38/K$2)</f>
        <v>83.4541338715933</v>
      </c>
    </row>
    <row r="39" customFormat="false" ht="12.8" hidden="false" customHeight="false" outlineLevel="0" collapsed="false">
      <c r="B39" s="19" t="n">
        <f aca="false">B38+60*60</f>
        <v>28800</v>
      </c>
      <c r="C39" s="20" t="n">
        <f aca="false">C$31*EXP(-B39/K$2)</f>
        <v>81.3253833367556</v>
      </c>
    </row>
    <row r="40" customFormat="false" ht="12.8" hidden="false" customHeight="false" outlineLevel="0" collapsed="false">
      <c r="B40" s="19" t="n">
        <f aca="false">B39+60*60</f>
        <v>32400</v>
      </c>
      <c r="C40" s="20" t="n">
        <f aca="false">C$31*EXP(-B40/K$2)</f>
        <v>79.2509330340255</v>
      </c>
    </row>
    <row r="41" customFormat="false" ht="12.8" hidden="false" customHeight="false" outlineLevel="0" collapsed="false">
      <c r="B41" s="19" t="n">
        <f aca="false">B40+60*60</f>
        <v>36000</v>
      </c>
      <c r="C41" s="20" t="n">
        <f aca="false">C$31*EXP(-B41/K$2)</f>
        <v>77.2293978714637</v>
      </c>
    </row>
    <row r="42" customFormat="false" ht="12.8" hidden="false" customHeight="false" outlineLevel="0" collapsed="false">
      <c r="B42" s="19" t="n">
        <f aca="false">B41+60*60</f>
        <v>39600</v>
      </c>
      <c r="C42" s="20" t="n">
        <f aca="false">C$31*EXP(-B42/K$2)</f>
        <v>75.259428088097</v>
      </c>
    </row>
    <row r="43" customFormat="false" ht="12.8" hidden="false" customHeight="false" outlineLevel="0" collapsed="false">
      <c r="B43" s="19" t="n">
        <f aca="false">B42+60*60</f>
        <v>43200</v>
      </c>
      <c r="C43" s="20" t="n">
        <f aca="false">C$31*EXP(-B43/K$2)</f>
        <v>73.3397083526957</v>
      </c>
    </row>
    <row r="44" customFormat="false" ht="12.8" hidden="false" customHeight="false" outlineLevel="0" collapsed="false">
      <c r="B44" s="19" t="n">
        <f aca="false">B43+60*60</f>
        <v>46800</v>
      </c>
      <c r="C44" s="20" t="n">
        <f aca="false">C$31*EXP(-B44/K$2)</f>
        <v>71.4689568855382</v>
      </c>
    </row>
    <row r="45" customFormat="false" ht="12.8" hidden="false" customHeight="false" outlineLevel="0" collapsed="false">
      <c r="B45" s="19" t="n">
        <f aca="false">B44+60*60</f>
        <v>50400</v>
      </c>
      <c r="C45" s="20" t="n">
        <f aca="false">C$31*EXP(-B45/K$2)</f>
        <v>69.6459246025782</v>
      </c>
    </row>
    <row r="46" customFormat="false" ht="12.8" hidden="false" customHeight="false" outlineLevel="0" collapsed="false">
      <c r="B46" s="19" t="n">
        <f aca="false">B45+60*60</f>
        <v>54000</v>
      </c>
      <c r="C46" s="20" t="n">
        <f aca="false">C$31*EXP(-B46/K$2)</f>
        <v>67.8693942814424</v>
      </c>
    </row>
    <row r="47" customFormat="false" ht="12.8" hidden="false" customHeight="false" outlineLevel="0" collapsed="false">
      <c r="B47" s="19" t="n">
        <f aca="false">B46+60*60</f>
        <v>57600</v>
      </c>
      <c r="C47" s="20" t="n">
        <f aca="false">C$31*EXP(-B47/K$2)</f>
        <v>66.1381797487024</v>
      </c>
    </row>
    <row r="48" customFormat="false" ht="12.8" hidden="false" customHeight="false" outlineLevel="0" collapsed="false">
      <c r="B48" s="19" t="n">
        <f aca="false">B47+60*60</f>
        <v>61200</v>
      </c>
      <c r="C48" s="20" t="n">
        <f aca="false">C$31*EXP(-B48/K$2)</f>
        <v>64.4511250878767</v>
      </c>
    </row>
    <row r="49" customFormat="false" ht="12.8" hidden="false" customHeight="false" outlineLevel="0" collapsed="false">
      <c r="B49" s="19" t="n">
        <f aca="false">B48+60*60</f>
        <v>64800</v>
      </c>
      <c r="C49" s="20" t="n">
        <f aca="false">C$31*EXP(-B49/K$2)</f>
        <v>62.807103867636</v>
      </c>
    </row>
    <row r="50" customFormat="false" ht="12.8" hidden="false" customHeight="false" outlineLevel="0" collapsed="false">
      <c r="B50" s="19" t="n">
        <f aca="false">B49+60*60</f>
        <v>68400</v>
      </c>
      <c r="C50" s="20" t="n">
        <f aca="false">C$31*EXP(-B50/K$2)</f>
        <v>61.2050183896948</v>
      </c>
    </row>
    <row r="51" customFormat="false" ht="12.8" hidden="false" customHeight="false" outlineLevel="0" collapsed="false">
      <c r="B51" s="19" t="n">
        <f aca="false">B50+60*60</f>
        <v>72000</v>
      </c>
      <c r="C51" s="20" t="n">
        <f aca="false">C$31*EXP(-B51/K$2)</f>
        <v>59.6437989558884</v>
      </c>
    </row>
    <row r="52" customFormat="false" ht="12.8" hidden="false" customHeight="false" outlineLevel="0" collapsed="false">
      <c r="B52" s="19" t="n">
        <f aca="false">B51+60*60</f>
        <v>75600</v>
      </c>
      <c r="C52" s="20" t="n">
        <f aca="false">C$31*EXP(-B52/K$2)</f>
        <v>58.1224031539445</v>
      </c>
    </row>
    <row r="53" customFormat="false" ht="12.8" hidden="false" customHeight="false" outlineLevel="0" collapsed="false">
      <c r="B53" s="19" t="n">
        <f aca="false">B52+60*60</f>
        <v>79200</v>
      </c>
      <c r="C53" s="20" t="n">
        <f aca="false">C$31*EXP(-B53/K$2)</f>
        <v>56.6398151614745</v>
      </c>
    </row>
    <row r="54" customFormat="false" ht="12.8" hidden="false" customHeight="false" outlineLevel="0" collapsed="false">
      <c r="B54" s="19" t="n">
        <f aca="false">B53+60*60</f>
        <v>82800</v>
      </c>
      <c r="C54" s="20" t="n">
        <f aca="false">C$31*EXP(-B54/K$2)</f>
        <v>55.1950450677171</v>
      </c>
    </row>
    <row r="55" customFormat="false" ht="12.8" hidden="false" customHeight="false" outlineLevel="0" collapsed="false">
      <c r="B55" s="19" t="n">
        <f aca="false">B54+60*60</f>
        <v>86400</v>
      </c>
      <c r="C55" s="20" t="n">
        <f aca="false">C$31*EXP(-B55/K$2)</f>
        <v>53.7871282125847</v>
      </c>
    </row>
    <row r="56" customFormat="false" ht="12.8" hidden="false" customHeight="false" outlineLevel="0" collapsed="false">
      <c r="B56" s="19" t="n">
        <f aca="false">B55+60*60</f>
        <v>90000</v>
      </c>
      <c r="C56" s="20" t="n">
        <f aca="false">C$31*EXP(-B56/K$2)</f>
        <v>52.4151245425676</v>
      </c>
    </row>
    <row r="57" customFormat="false" ht="12.8" hidden="false" customHeight="false" outlineLevel="0" collapsed="false">
      <c r="B57" s="19" t="n">
        <f aca="false">B56+60*60</f>
        <v>93600</v>
      </c>
      <c r="C57" s="20" t="n">
        <f aca="false">C$31*EXP(-B57/K$2)</f>
        <v>51.0781179830692</v>
      </c>
      <c r="E57" s="21" t="s">
        <v>11</v>
      </c>
      <c r="F57" s="22" t="s">
        <v>12</v>
      </c>
      <c r="H57" s="21" t="s">
        <v>13</v>
      </c>
      <c r="I57" s="0" t="n">
        <v>4200</v>
      </c>
      <c r="P57" s="0" t="s">
        <v>12</v>
      </c>
      <c r="S57" s="0" t="s">
        <v>14</v>
      </c>
    </row>
    <row r="58" customFormat="false" ht="12.8" hidden="false" customHeight="false" outlineLevel="0" collapsed="false">
      <c r="B58" s="19" t="n">
        <f aca="false">B57+60*60</f>
        <v>97200</v>
      </c>
      <c r="C58" s="20" t="n">
        <f aca="false">C$31*EXP(-B58/K$2)</f>
        <v>49.775215826751</v>
      </c>
      <c r="E58" s="0" t="n">
        <v>60</v>
      </c>
      <c r="F58" s="9" t="n">
        <f aca="false">-LN(E58/C31)*K2</f>
        <v>71170.4108346906</v>
      </c>
      <c r="P58" s="0" t="n">
        <f aca="false">P59-60*60</f>
        <v>67570.4108346906</v>
      </c>
      <c r="Q58" s="0" t="n">
        <f aca="false">C$31*EXP(-P58/K$2)</f>
        <v>61.5705432529149</v>
      </c>
      <c r="R58" s="0" t="n">
        <f aca="false">P58-P59</f>
        <v>-3600</v>
      </c>
      <c r="S58" s="0" t="n">
        <f aca="false">R58*F61+E58</f>
        <v>61.55034</v>
      </c>
    </row>
    <row r="59" customFormat="false" ht="12.8" hidden="false" customHeight="false" outlineLevel="0" collapsed="false">
      <c r="B59" s="19" t="n">
        <f aca="false">B58+60*60</f>
        <v>100800</v>
      </c>
      <c r="C59" s="20" t="n">
        <f aca="false">C$31*EXP(-B59/K$2)</f>
        <v>48.50554813748</v>
      </c>
      <c r="H59" s="21" t="s">
        <v>15</v>
      </c>
      <c r="I59" s="0" t="n">
        <v>1.6</v>
      </c>
      <c r="P59" s="9" t="n">
        <f aca="false">F58</f>
        <v>71170.4108346906</v>
      </c>
      <c r="Q59" s="0" t="n">
        <f aca="false">C$31*EXP(-P59/K$2)</f>
        <v>60</v>
      </c>
      <c r="R59" s="0" t="n">
        <f aca="false">P59-P59</f>
        <v>0</v>
      </c>
      <c r="S59" s="0" t="n">
        <f aca="false">R59*F61+E58</f>
        <v>60</v>
      </c>
    </row>
    <row r="60" customFormat="false" ht="12.8" hidden="false" customHeight="false" outlineLevel="0" collapsed="false">
      <c r="B60" s="19" t="n">
        <f aca="false">B59+60*60</f>
        <v>104400</v>
      </c>
      <c r="C60" s="20" t="n">
        <f aca="false">C$31*EXP(-B60/K$2)</f>
        <v>47.2682671694799</v>
      </c>
      <c r="F60" s="21" t="s">
        <v>16</v>
      </c>
      <c r="H60" s="21"/>
      <c r="P60" s="0" t="n">
        <f aca="false">P59+60*60</f>
        <v>74770.4108346906</v>
      </c>
      <c r="Q60" s="0" t="n">
        <f aca="false">C$31*EXP(-P60/K$2)</f>
        <v>58.4695182112034</v>
      </c>
      <c r="R60" s="0" t="n">
        <f aca="false">P60-P59</f>
        <v>3600</v>
      </c>
      <c r="S60" s="0" t="n">
        <f aca="false">R60*F61+E58</f>
        <v>58.44966</v>
      </c>
    </row>
    <row r="61" customFormat="false" ht="12.8" hidden="false" customHeight="false" outlineLevel="0" collapsed="false">
      <c r="B61" s="19" t="n">
        <f aca="false">B60+60*60</f>
        <v>108000</v>
      </c>
      <c r="C61" s="20" t="n">
        <f aca="false">C$31*EXP(-B61/K$2)</f>
        <v>46.0625468012989</v>
      </c>
      <c r="F61" s="17" t="n">
        <f aca="false">-C31/K2*EXP(-F58/K2)</f>
        <v>-0.000430649999999999</v>
      </c>
      <c r="H61" s="21" t="s">
        <v>17</v>
      </c>
      <c r="I61" s="18" t="n">
        <f aca="false">-(I59*I57*F61)</f>
        <v>2.893968</v>
      </c>
    </row>
    <row r="62" customFormat="false" ht="12.8" hidden="false" customHeight="false" outlineLevel="0" collapsed="false">
      <c r="B62" s="19" t="n">
        <f aca="false">B61+60*60</f>
        <v>111600</v>
      </c>
      <c r="C62" s="20" t="n">
        <f aca="false">C$31*EXP(-B62/K$2)</f>
        <v>44.8875819842159</v>
      </c>
      <c r="H62" s="21" t="s">
        <v>18</v>
      </c>
      <c r="I62" s="23" t="n">
        <f aca="false">I61/1000</f>
        <v>0.00289396799999999</v>
      </c>
    </row>
    <row r="63" customFormat="false" ht="12.8" hidden="false" customHeight="false" outlineLevel="0" collapsed="false">
      <c r="B63" s="19" t="n">
        <f aca="false">B62+60*60</f>
        <v>115200</v>
      </c>
      <c r="C63" s="20" t="n">
        <f aca="false">C$31*EXP(-B63/K$2)</f>
        <v>43.7425882047167</v>
      </c>
    </row>
    <row r="64" customFormat="false" ht="12.8" hidden="false" customHeight="false" outlineLevel="0" collapsed="false">
      <c r="B64" s="19" t="n">
        <f aca="false">B63+60*60</f>
        <v>118800</v>
      </c>
      <c r="C64" s="20" t="n">
        <f aca="false">C$31*EXP(-B64/K$2)</f>
        <v>42.6268009606809</v>
      </c>
    </row>
    <row r="65" customFormat="false" ht="12.8" hidden="false" customHeight="false" outlineLevel="0" collapsed="false">
      <c r="B65" s="19" t="n">
        <f aca="false">B64+60*60</f>
        <v>122400</v>
      </c>
      <c r="C65" s="20" t="n">
        <f aca="false">C$31*EXP(-B65/K$2)</f>
        <v>41.5394752509313</v>
      </c>
      <c r="E65" s="21" t="s">
        <v>11</v>
      </c>
      <c r="F65" s="22" t="s">
        <v>12</v>
      </c>
    </row>
    <row r="66" customFormat="false" ht="12.8" hidden="false" customHeight="false" outlineLevel="0" collapsed="false">
      <c r="B66" s="19" t="n">
        <f aca="false">B65+60*60</f>
        <v>126000</v>
      </c>
      <c r="C66" s="20" t="n">
        <f aca="false">C$31*EXP(-B66/K$2)</f>
        <v>40.4798850778027</v>
      </c>
      <c r="E66" s="0" t="n">
        <v>69.107</v>
      </c>
      <c r="F66" s="9" t="n">
        <f aca="false">-LN(E66/C31)*K$2</f>
        <v>51482.2929829346</v>
      </c>
    </row>
    <row r="67" customFormat="false" ht="12.8" hidden="false" customHeight="false" outlineLevel="0" collapsed="false">
      <c r="B67" s="19" t="n">
        <f aca="false">B66+60*60</f>
        <v>129600</v>
      </c>
      <c r="C67" s="20" t="n">
        <f aca="false">C$31*EXP(-B67/K$2)</f>
        <v>39.4473229624001</v>
      </c>
    </row>
    <row r="68" customFormat="false" ht="12.8" hidden="false" customHeight="false" outlineLevel="0" collapsed="false">
      <c r="B68" s="19" t="n">
        <f aca="false">B67+60*60</f>
        <v>133200</v>
      </c>
      <c r="C68" s="20" t="n">
        <f aca="false">C$31*EXP(-B68/K$2)</f>
        <v>38.4410994722213</v>
      </c>
    </row>
    <row r="69" customFormat="false" ht="12.8" hidden="false" customHeight="false" outlineLevel="0" collapsed="false">
      <c r="B69" s="19" t="n">
        <f aca="false">B68+60*60</f>
        <v>136800</v>
      </c>
      <c r="C69" s="20" t="n">
        <f aca="false">C$31*EXP(-B69/K$2)</f>
        <v>37.4605427608288</v>
      </c>
    </row>
    <row r="70" customFormat="false" ht="12.8" hidden="false" customHeight="false" outlineLevel="0" collapsed="false">
      <c r="B70" s="19" t="n">
        <f aca="false">B69+60*60</f>
        <v>140400</v>
      </c>
      <c r="C70" s="20" t="n">
        <f aca="false">C$31*EXP(-B70/K$2)</f>
        <v>36.5049981192641</v>
      </c>
    </row>
    <row r="71" customFormat="false" ht="12.8" hidden="false" customHeight="false" outlineLevel="0" collapsed="false">
      <c r="K71" s="0" t="s">
        <v>21</v>
      </c>
    </row>
    <row r="72" customFormat="false" ht="12.8" hidden="false" customHeight="false" outlineLevel="0" collapsed="false">
      <c r="K72" s="0" t="s">
        <v>22</v>
      </c>
    </row>
    <row r="73" customFormat="false" ht="12.8" hidden="false" customHeight="false" outlineLevel="0" collapsed="false">
      <c r="K73" s="0" t="s">
        <v>23</v>
      </c>
    </row>
    <row r="74" customFormat="false" ht="12.8" hidden="false" customHeight="false" outlineLevel="0" collapsed="false">
      <c r="K74" s="0" t="s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2020-10-25T21:23:22Z</dcterms:created>
  <dc:creator/>
  <dc:description/>
  <dc:language>en-GB</dc:language>
  <cp:lastModifiedBy/>
  <dcterms:modified xsi:type="dcterms:W3CDTF">2021-03-04T01:50:04Z</dcterms:modified>
  <cp:revision>31</cp:revision>
  <dc:subject/>
  <dc:title/>
</cp:coreProperties>
</file>