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unOne" sheetId="1" state="visible" r:id="rId2"/>
    <sheet name="RunTwo" sheetId="2" state="visible" r:id="rId3"/>
    <sheet name="RunThree" sheetId="3" state="visible" r:id="rId4"/>
    <sheet name="BarnyRunNewStopperOn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<sst xmlns="http://schemas.openxmlformats.org/spreadsheetml/2006/main" count="130" uniqueCount="27">
  <si>
    <t xml:space="preserve">Time</t>
  </si>
  <si>
    <t xml:space="preserve">Meas. Temp.</t>
  </si>
  <si>
    <t xml:space="preserve">Fit constant</t>
  </si>
  <si>
    <r>
      <rPr>
        <b val="true"/>
        <sz val="10"/>
        <rFont val="Arial"/>
        <family val="2"/>
      </rPr>
      <t xml:space="preserve">T</t>
    </r>
    <r>
      <rPr>
        <b val="true"/>
        <vertAlign val="subscript"/>
        <sz val="10"/>
        <rFont val="Arial"/>
        <family val="2"/>
      </rPr>
      <t xml:space="preserve">final</t>
    </r>
  </si>
  <si>
    <t xml:space="preserve">Model offset</t>
  </si>
  <si>
    <t xml:space="preserve">Temp. offset</t>
  </si>
  <si>
    <t xml:space="preserve">(hh:mm:ss abs)</t>
  </si>
  <si>
    <t xml:space="preserve">(hh:mm:ss)</t>
  </si>
  <si>
    <t xml:space="preserve">(s)</t>
  </si>
  <si>
    <t xml:space="preserve">(℃)</t>
  </si>
  <si>
    <t xml:space="preserve">Mean square error (℃)</t>
  </si>
  <si>
    <r>
      <rPr>
        <sz val="10"/>
        <rFont val="Arial"/>
        <family val="2"/>
      </rPr>
      <t xml:space="preserve">T</t>
    </r>
    <r>
      <rPr>
        <vertAlign val="subscript"/>
        <sz val="10"/>
        <rFont val="Arial"/>
        <family val="2"/>
      </rPr>
      <t xml:space="preserve">0</t>
    </r>
  </si>
  <si>
    <t xml:space="preserve">Model temp.</t>
  </si>
  <si>
    <t xml:space="preserve">Target (℃)</t>
  </si>
  <si>
    <t xml:space="preserve">Time (s)</t>
  </si>
  <si>
    <t xml:space="preserve">Water SHC (Jkg-1K-1)</t>
  </si>
  <si>
    <t xml:space="preserve">Local slope (℃)</t>
  </si>
  <si>
    <t xml:space="preserve">Flask volume (l)</t>
  </si>
  <si>
    <t xml:space="preserve">Rate of change at 60℃ (℃/s)</t>
  </si>
  <si>
    <t xml:space="preserve">Power loss at 60℃ (W)</t>
  </si>
  <si>
    <t xml:space="preserve">Power loss at 60℃ (kW)</t>
  </si>
  <si>
    <t xml:space="preserve">Meas. Differentials</t>
  </si>
  <si>
    <t xml:space="preserve">(K/s)</t>
  </si>
  <si>
    <t xml:space="preserve">Run One (SJH)</t>
  </si>
  <si>
    <t xml:space="preserve">Run Two (SJH)</t>
  </si>
  <si>
    <t xml:space="preserve">Run Three (SJH)</t>
  </si>
  <si>
    <t xml:space="preserve">Run One (BDH)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</si>
</sst>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hh:mm:ss"/>
    <numFmt numFmtId="167" formatCode="[hh]:mm:ss"/>
    <numFmt numFmtId="168" formatCode="General"/>
    <numFmt numFmtId="169" formatCode="0.00E+00"/>
    <numFmt numFmtId="170" formatCode="0.00"/>
    <numFmt numFmtId="171" formatCode="0.0"/>
    <numFmt numFmtId="172" formatCode="0.0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vertAlign val="subscript"/>
      <sz val="10"/>
      <name val="Arial"/>
      <family val="2"/>
    </font>
    <font>
      <vertAlign val="subscript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656013456686"/>
          <c:y val="0.139879615488276"/>
          <c:w val="0.824222035323801"/>
          <c:h val="0.693558530230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RunOne!$E$1:$E$2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RunOne!$P$3:$P$6</c:f>
              <c:numCache>
                <c:formatCode>General</c:formatCode>
                <c:ptCount val="4"/>
                <c:pt idx="0">
                  <c:v>923.159080242194</c:v>
                </c:pt>
                <c:pt idx="1">
                  <c:v>45743.1590802422</c:v>
                </c:pt>
                <c:pt idx="2">
                  <c:v>70943.1590802422</c:v>
                </c:pt>
                <c:pt idx="3">
                  <c:v>84563.1590802422</c:v>
                </c:pt>
              </c:numCache>
            </c:numRef>
          </c:xVal>
          <c:yVal>
            <c:numRef>
              <c:f>RunOne!$E$3:$E$6</c:f>
              <c:numCache>
                <c:formatCode>General</c:formatCode>
                <c:ptCount val="4"/>
                <c:pt idx="0">
                  <c:v>98.5</c:v>
                </c:pt>
                <c:pt idx="1">
                  <c:v>70</c:v>
                </c:pt>
                <c:pt idx="2">
                  <c:v>59</c:v>
                </c:pt>
                <c:pt idx="3">
                  <c:v>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RunOne!$C$21:$C$22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RunOne!$B$23:$B$62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RunOne!$C$23:$C$62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97.0313309596412</c:v>
                </c:pt>
                <c:pt idx="2">
                  <c:v>94.1728243676721</c:v>
                </c:pt>
                <c:pt idx="3">
                  <c:v>91.4203922759686</c:v>
                </c:pt>
                <c:pt idx="4">
                  <c:v>88.7700984334692</c:v>
                </c:pt>
                <c:pt idx="5">
                  <c:v>86.2181526569458</c:v>
                </c:pt>
                <c:pt idx="6">
                  <c:v>83.7609054106654</c:v>
                </c:pt>
                <c:pt idx="7">
                  <c:v>81.3948425871918</c:v>
                </c:pt>
                <c:pt idx="8">
                  <c:v>79.116580481863</c:v>
                </c:pt>
                <c:pt idx="9">
                  <c:v>76.9228609537582</c:v>
                </c:pt>
                <c:pt idx="10">
                  <c:v>74.8105467662323</c:v>
                </c:pt>
                <c:pt idx="11">
                  <c:v>72.7766171003566</c:v>
                </c:pt>
                <c:pt idx="12">
                  <c:v>70.8181632348478</c:v>
                </c:pt>
                <c:pt idx="13">
                  <c:v>68.9323843863079</c:v>
                </c:pt>
                <c:pt idx="14">
                  <c:v>67.1165837038257</c:v>
                </c:pt>
                <c:pt idx="15">
                  <c:v>65.3681644122129</c:v>
                </c:pt>
                <c:pt idx="16">
                  <c:v>63.6846260983574</c:v>
                </c:pt>
                <c:pt idx="17">
                  <c:v>62.0635611353843</c:v>
                </c:pt>
                <c:pt idx="18">
                  <c:v>60.5026512395111</c:v>
                </c:pt>
                <c:pt idx="19">
                  <c:v>58.9996641546712</c:v>
                </c:pt>
                <c:pt idx="20">
                  <c:v>57.5524504601667</c:v>
                </c:pt>
                <c:pt idx="21">
                  <c:v>56.1589404967828</c:v>
                </c:pt>
                <c:pt idx="22">
                  <c:v>54.8171414069706</c:v>
                </c:pt>
                <c:pt idx="23">
                  <c:v>53.5251342848623</c:v>
                </c:pt>
                <c:pt idx="24">
                  <c:v>52.2810714320455</c:v>
                </c:pt>
                <c:pt idx="25">
                  <c:v>51.0831737151714</c:v>
                </c:pt>
                <c:pt idx="26">
                  <c:v>49.9297280216173</c:v>
                </c:pt>
                <c:pt idx="27">
                  <c:v>48.8190848095656</c:v>
                </c:pt>
                <c:pt idx="28">
                  <c:v>47.7496557489952</c:v>
                </c:pt>
                <c:pt idx="29">
                  <c:v>46.719911450212</c:v>
                </c:pt>
                <c:pt idx="30">
                  <c:v>45.7283792766698</c:v>
                </c:pt>
                <c:pt idx="31">
                  <c:v>44.7736412389541</c:v>
                </c:pt>
                <c:pt idx="32">
                  <c:v>43.8543319669161</c:v>
                </c:pt>
                <c:pt idx="33">
                  <c:v>42.9691367570582</c:v>
                </c:pt>
                <c:pt idx="34">
                  <c:v>42.1167896923777</c:v>
                </c:pt>
                <c:pt idx="35">
                  <c:v>41.296071831979</c:v>
                </c:pt>
                <c:pt idx="36">
                  <c:v>40.5058094678684</c:v>
                </c:pt>
                <c:pt idx="37">
                  <c:v>39.7448724464339</c:v>
                </c:pt>
                <c:pt idx="38">
                  <c:v>39.0121725522143</c:v>
                </c:pt>
                <c:pt idx="39">
                  <c:v>38.3066619516429</c:v>
                </c:pt>
              </c:numCache>
            </c:numRef>
          </c:yVal>
          <c:smooth val="0"/>
        </c:ser>
        <c:axId val="34655633"/>
        <c:axId val="35957590"/>
      </c:scatterChart>
      <c:valAx>
        <c:axId val="346556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957590"/>
        <c:crosses val="autoZero"/>
        <c:crossBetween val="between"/>
      </c:valAx>
      <c:valAx>
        <c:axId val="359575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65563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0090412111018"/>
          <c:y val="0.139879615488276"/>
          <c:w val="0.209746096830153"/>
          <c:h val="0.214375561545373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RunOne!$E$1:$E$2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RunOne!$P$3:$P$6</c:f>
              <c:numCache>
                <c:formatCode>General</c:formatCode>
                <c:ptCount val="4"/>
                <c:pt idx="0">
                  <c:v>923.159080242194</c:v>
                </c:pt>
                <c:pt idx="1">
                  <c:v>45743.1590802422</c:v>
                </c:pt>
                <c:pt idx="2">
                  <c:v>70943.1590802422</c:v>
                </c:pt>
                <c:pt idx="3">
                  <c:v>84563.1590802422</c:v>
                </c:pt>
              </c:numCache>
            </c:numRef>
          </c:xVal>
          <c:yVal>
            <c:numRef>
              <c:f>RunOne!$E$3:$E$6</c:f>
              <c:numCache>
                <c:formatCode>General</c:formatCode>
                <c:ptCount val="4"/>
                <c:pt idx="0">
                  <c:v>98.5</c:v>
                </c:pt>
                <c:pt idx="1">
                  <c:v>70</c:v>
                </c:pt>
                <c:pt idx="2">
                  <c:v>59</c:v>
                </c:pt>
                <c:pt idx="3">
                  <c:v>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RunOne!$C$21:$C$22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RunOne!$B$23:$B$62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RunOne!$C$23:$C$62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97.0313309596412</c:v>
                </c:pt>
                <c:pt idx="2">
                  <c:v>94.1728243676721</c:v>
                </c:pt>
                <c:pt idx="3">
                  <c:v>91.4203922759686</c:v>
                </c:pt>
                <c:pt idx="4">
                  <c:v>88.7700984334692</c:v>
                </c:pt>
                <c:pt idx="5">
                  <c:v>86.2181526569458</c:v>
                </c:pt>
                <c:pt idx="6">
                  <c:v>83.7609054106654</c:v>
                </c:pt>
                <c:pt idx="7">
                  <c:v>81.3948425871918</c:v>
                </c:pt>
                <c:pt idx="8">
                  <c:v>79.116580481863</c:v>
                </c:pt>
                <c:pt idx="9">
                  <c:v>76.9228609537582</c:v>
                </c:pt>
                <c:pt idx="10">
                  <c:v>74.8105467662323</c:v>
                </c:pt>
                <c:pt idx="11">
                  <c:v>72.7766171003566</c:v>
                </c:pt>
                <c:pt idx="12">
                  <c:v>70.8181632348478</c:v>
                </c:pt>
                <c:pt idx="13">
                  <c:v>68.9323843863079</c:v>
                </c:pt>
                <c:pt idx="14">
                  <c:v>67.1165837038257</c:v>
                </c:pt>
                <c:pt idx="15">
                  <c:v>65.3681644122129</c:v>
                </c:pt>
                <c:pt idx="16">
                  <c:v>63.6846260983574</c:v>
                </c:pt>
                <c:pt idx="17">
                  <c:v>62.0635611353843</c:v>
                </c:pt>
                <c:pt idx="18">
                  <c:v>60.5026512395111</c:v>
                </c:pt>
                <c:pt idx="19">
                  <c:v>58.9996641546712</c:v>
                </c:pt>
                <c:pt idx="20">
                  <c:v>57.5524504601667</c:v>
                </c:pt>
                <c:pt idx="21">
                  <c:v>56.1589404967828</c:v>
                </c:pt>
                <c:pt idx="22">
                  <c:v>54.8171414069706</c:v>
                </c:pt>
                <c:pt idx="23">
                  <c:v>53.5251342848623</c:v>
                </c:pt>
                <c:pt idx="24">
                  <c:v>52.2810714320455</c:v>
                </c:pt>
                <c:pt idx="25">
                  <c:v>51.0831737151714</c:v>
                </c:pt>
                <c:pt idx="26">
                  <c:v>49.9297280216173</c:v>
                </c:pt>
                <c:pt idx="27">
                  <c:v>48.8190848095656</c:v>
                </c:pt>
                <c:pt idx="28">
                  <c:v>47.7496557489952</c:v>
                </c:pt>
                <c:pt idx="29">
                  <c:v>46.719911450212</c:v>
                </c:pt>
                <c:pt idx="30">
                  <c:v>45.7283792766698</c:v>
                </c:pt>
                <c:pt idx="31">
                  <c:v>44.7736412389541</c:v>
                </c:pt>
                <c:pt idx="32">
                  <c:v>43.8543319669161</c:v>
                </c:pt>
                <c:pt idx="33">
                  <c:v>42.9691367570582</c:v>
                </c:pt>
                <c:pt idx="34">
                  <c:v>42.1167896923777</c:v>
                </c:pt>
                <c:pt idx="35">
                  <c:v>41.296071831979</c:v>
                </c:pt>
                <c:pt idx="36">
                  <c:v>40.5058094678684</c:v>
                </c:pt>
                <c:pt idx="37">
                  <c:v>39.7448724464339</c:v>
                </c:pt>
                <c:pt idx="38">
                  <c:v>39.0121725522143</c:v>
                </c:pt>
                <c:pt idx="39">
                  <c:v>38.3066619516429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RunOne!$S$40</c:f>
              <c:strCache>
                <c:ptCount val="1"/>
                <c:pt idx="0">
                  <c:v>Local slope (℃)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RunOne!$P$41:$P$43</c:f>
              <c:numCache>
                <c:formatCode>General</c:formatCode>
                <c:ptCount val="3"/>
                <c:pt idx="0">
                  <c:v>62388.8785757755</c:v>
                </c:pt>
                <c:pt idx="1">
                  <c:v>65988.8785757755</c:v>
                </c:pt>
                <c:pt idx="2">
                  <c:v>69588.8785757755</c:v>
                </c:pt>
              </c:numCache>
            </c:numRef>
          </c:xVal>
          <c:yVal>
            <c:numRef>
              <c:f>RunOne!$S$41:$S$43</c:f>
              <c:numCache>
                <c:formatCode>General</c:formatCode>
                <c:ptCount val="3"/>
                <c:pt idx="0">
                  <c:v>61.512576</c:v>
                </c:pt>
                <c:pt idx="1">
                  <c:v>60</c:v>
                </c:pt>
                <c:pt idx="2">
                  <c:v>58.487424</c:v>
                </c:pt>
              </c:numCache>
            </c:numRef>
          </c:yVal>
          <c:smooth val="0"/>
        </c:ser>
        <c:axId val="5810586"/>
        <c:axId val="62189246"/>
      </c:scatterChart>
      <c:valAx>
        <c:axId val="5810586"/>
        <c:scaling>
          <c:orientation val="minMax"/>
          <c:max val="70000"/>
          <c:min val="62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189246"/>
        <c:crosses val="autoZero"/>
        <c:crossBetween val="between"/>
      </c:valAx>
      <c:valAx>
        <c:axId val="621892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1058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656013456686"/>
          <c:y val="0.139879615488276"/>
          <c:w val="0.824222035323801"/>
          <c:h val="0.693558530230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RunTwo!$E$1:$E$2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RunTwo!$P$3:$P$8</c:f>
              <c:numCache>
                <c:formatCode>General</c:formatCode>
                <c:ptCount val="6"/>
                <c:pt idx="0">
                  <c:v>6906.47117718658</c:v>
                </c:pt>
                <c:pt idx="1">
                  <c:v>13026.4711771866</c:v>
                </c:pt>
                <c:pt idx="2">
                  <c:v>32046.4711771866</c:v>
                </c:pt>
                <c:pt idx="3">
                  <c:v>60546.4711771866</c:v>
                </c:pt>
                <c:pt idx="4">
                  <c:v>71946.4711771866</c:v>
                </c:pt>
                <c:pt idx="5">
                  <c:v>101526.471177187</c:v>
                </c:pt>
              </c:numCache>
            </c:numRef>
          </c:xVal>
          <c:yVal>
            <c:numRef>
              <c:f>RunTwo!$E$3:$E$8</c:f>
              <c:numCache>
                <c:formatCode>General</c:formatCode>
                <c:ptCount val="6"/>
                <c:pt idx="0">
                  <c:v>96</c:v>
                </c:pt>
                <c:pt idx="1">
                  <c:v>89</c:v>
                </c:pt>
                <c:pt idx="2">
                  <c:v>74.5</c:v>
                </c:pt>
                <c:pt idx="3">
                  <c:v>59</c:v>
                </c:pt>
                <c:pt idx="4">
                  <c:v>55</c:v>
                </c:pt>
                <c:pt idx="5">
                  <c:v>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RunTwo!$C$21:$C$22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RunTwo!$B$23:$B$62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RunTwo!$C$23:$C$62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96.8839417395563</c:v>
                </c:pt>
                <c:pt idx="2">
                  <c:v>93.8892562176435</c:v>
                </c:pt>
                <c:pt idx="3">
                  <c:v>91.0112158777056</c:v>
                </c:pt>
                <c:pt idx="4">
                  <c:v>88.2452773049571</c:v>
                </c:pt>
                <c:pt idx="5">
                  <c:v>85.5870740539273</c:v>
                </c:pt>
                <c:pt idx="6">
                  <c:v>83.0324097553764</c:v>
                </c:pt>
                <c:pt idx="7">
                  <c:v>80.5772514917025</c:v>
                </c:pt>
                <c:pt idx="8">
                  <c:v>78.2177234303812</c:v>
                </c:pt>
                <c:pt idx="9">
                  <c:v>75.9501007053879</c:v>
                </c:pt>
                <c:pt idx="10">
                  <c:v>73.7708035369418</c:v>
                </c:pt>
                <c:pt idx="11">
                  <c:v>71.676391580292</c:v>
                </c:pt>
                <c:pt idx="12">
                  <c:v>69.6635584946209</c:v>
                </c:pt>
                <c:pt idx="13">
                  <c:v>67.7291267234934</c:v>
                </c:pt>
                <c:pt idx="14">
                  <c:v>65.8700424786121</c:v>
                </c:pt>
                <c:pt idx="15">
                  <c:v>64.0833709189573</c:v>
                </c:pt>
                <c:pt idx="16">
                  <c:v>62.3662915177045</c:v>
                </c:pt>
                <c:pt idx="17">
                  <c:v>60.7160936096031</c:v>
                </c:pt>
                <c:pt idx="18">
                  <c:v>59.1301721117881</c:v>
                </c:pt>
                <c:pt idx="19">
                  <c:v>57.606023411269</c:v>
                </c:pt>
                <c:pt idx="20">
                  <c:v>56.141241412605</c:v>
                </c:pt>
                <c:pt idx="21">
                  <c:v>54.7335137395245</c:v>
                </c:pt>
                <c:pt idx="22">
                  <c:v>53.380618084496</c:v>
                </c:pt>
                <c:pt idx="23">
                  <c:v>52.0804187004846</c:v>
                </c:pt>
                <c:pt idx="24">
                  <c:v>50.8308630293579</c:v>
                </c:pt>
                <c:pt idx="25">
                  <c:v>49.6299784616173</c:v>
                </c:pt>
                <c:pt idx="26">
                  <c:v>48.4758692223412</c:v>
                </c:pt>
                <c:pt idx="27">
                  <c:v>47.3667133784213</c:v>
                </c:pt>
                <c:pt idx="28">
                  <c:v>46.300759962371</c:v>
                </c:pt>
                <c:pt idx="29">
                  <c:v>45.2763262081623</c:v>
                </c:pt>
                <c:pt idx="30">
                  <c:v>44.2917948947296</c:v>
                </c:pt>
                <c:pt idx="31">
                  <c:v>43.3456117929455</c:v>
                </c:pt>
                <c:pt idx="32">
                  <c:v>42.436283212039</c:v>
                </c:pt>
                <c:pt idx="33">
                  <c:v>41.5623736415824</c:v>
                </c:pt>
                <c:pt idx="34">
                  <c:v>40.7225034853246</c:v>
                </c:pt>
                <c:pt idx="35">
                  <c:v>39.9153468832931</c:v>
                </c:pt>
                <c:pt idx="36">
                  <c:v>39.139629618727</c:v>
                </c:pt>
                <c:pt idx="37">
                  <c:v>38.3941271065361</c:v>
                </c:pt>
                <c:pt idx="38">
                  <c:v>37.6776624601114</c:v>
                </c:pt>
                <c:pt idx="39">
                  <c:v>36.9891046334344</c:v>
                </c:pt>
              </c:numCache>
            </c:numRef>
          </c:yVal>
          <c:smooth val="0"/>
        </c:ser>
        <c:axId val="79386438"/>
        <c:axId val="11949924"/>
      </c:scatterChart>
      <c:valAx>
        <c:axId val="793864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949924"/>
        <c:crosses val="autoZero"/>
        <c:crossBetween val="between"/>
      </c:valAx>
      <c:valAx>
        <c:axId val="119499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38643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0090412111018"/>
          <c:y val="0.139879615488276"/>
          <c:w val="0.209746096830153"/>
          <c:h val="0.214375561545373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RunTwo!$E$1:$E$2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RunTwo!$P$3:$P$8</c:f>
              <c:numCache>
                <c:formatCode>General</c:formatCode>
                <c:ptCount val="6"/>
                <c:pt idx="0">
                  <c:v>6906.47117718658</c:v>
                </c:pt>
                <c:pt idx="1">
                  <c:v>13026.4711771866</c:v>
                </c:pt>
                <c:pt idx="2">
                  <c:v>32046.4711771866</c:v>
                </c:pt>
                <c:pt idx="3">
                  <c:v>60546.4711771866</c:v>
                </c:pt>
                <c:pt idx="4">
                  <c:v>71946.4711771866</c:v>
                </c:pt>
                <c:pt idx="5">
                  <c:v>101526.471177187</c:v>
                </c:pt>
              </c:numCache>
            </c:numRef>
          </c:xVal>
          <c:yVal>
            <c:numRef>
              <c:f>RunTwo!$E$3:$E$8</c:f>
              <c:numCache>
                <c:formatCode>General</c:formatCode>
                <c:ptCount val="6"/>
                <c:pt idx="0">
                  <c:v>96</c:v>
                </c:pt>
                <c:pt idx="1">
                  <c:v>89</c:v>
                </c:pt>
                <c:pt idx="2">
                  <c:v>74.5</c:v>
                </c:pt>
                <c:pt idx="3">
                  <c:v>59</c:v>
                </c:pt>
                <c:pt idx="4">
                  <c:v>55</c:v>
                </c:pt>
                <c:pt idx="5">
                  <c:v>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RunTwo!$C$21:$C$22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RunTwo!$B$23:$B$62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RunTwo!$C$23:$C$62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96.8839417395563</c:v>
                </c:pt>
                <c:pt idx="2">
                  <c:v>93.8892562176435</c:v>
                </c:pt>
                <c:pt idx="3">
                  <c:v>91.0112158777056</c:v>
                </c:pt>
                <c:pt idx="4">
                  <c:v>88.2452773049571</c:v>
                </c:pt>
                <c:pt idx="5">
                  <c:v>85.5870740539273</c:v>
                </c:pt>
                <c:pt idx="6">
                  <c:v>83.0324097553764</c:v>
                </c:pt>
                <c:pt idx="7">
                  <c:v>80.5772514917025</c:v>
                </c:pt>
                <c:pt idx="8">
                  <c:v>78.2177234303812</c:v>
                </c:pt>
                <c:pt idx="9">
                  <c:v>75.9501007053879</c:v>
                </c:pt>
                <c:pt idx="10">
                  <c:v>73.7708035369418</c:v>
                </c:pt>
                <c:pt idx="11">
                  <c:v>71.676391580292</c:v>
                </c:pt>
                <c:pt idx="12">
                  <c:v>69.6635584946209</c:v>
                </c:pt>
                <c:pt idx="13">
                  <c:v>67.7291267234934</c:v>
                </c:pt>
                <c:pt idx="14">
                  <c:v>65.8700424786121</c:v>
                </c:pt>
                <c:pt idx="15">
                  <c:v>64.0833709189573</c:v>
                </c:pt>
                <c:pt idx="16">
                  <c:v>62.3662915177045</c:v>
                </c:pt>
                <c:pt idx="17">
                  <c:v>60.7160936096031</c:v>
                </c:pt>
                <c:pt idx="18">
                  <c:v>59.1301721117881</c:v>
                </c:pt>
                <c:pt idx="19">
                  <c:v>57.606023411269</c:v>
                </c:pt>
                <c:pt idx="20">
                  <c:v>56.141241412605</c:v>
                </c:pt>
                <c:pt idx="21">
                  <c:v>54.7335137395245</c:v>
                </c:pt>
                <c:pt idx="22">
                  <c:v>53.380618084496</c:v>
                </c:pt>
                <c:pt idx="23">
                  <c:v>52.0804187004846</c:v>
                </c:pt>
                <c:pt idx="24">
                  <c:v>50.8308630293579</c:v>
                </c:pt>
                <c:pt idx="25">
                  <c:v>49.6299784616173</c:v>
                </c:pt>
                <c:pt idx="26">
                  <c:v>48.4758692223412</c:v>
                </c:pt>
                <c:pt idx="27">
                  <c:v>47.3667133784213</c:v>
                </c:pt>
                <c:pt idx="28">
                  <c:v>46.300759962371</c:v>
                </c:pt>
                <c:pt idx="29">
                  <c:v>45.2763262081623</c:v>
                </c:pt>
                <c:pt idx="30">
                  <c:v>44.2917948947296</c:v>
                </c:pt>
                <c:pt idx="31">
                  <c:v>43.3456117929455</c:v>
                </c:pt>
                <c:pt idx="32">
                  <c:v>42.436283212039</c:v>
                </c:pt>
                <c:pt idx="33">
                  <c:v>41.5623736415824</c:v>
                </c:pt>
                <c:pt idx="34">
                  <c:v>40.7225034853246</c:v>
                </c:pt>
                <c:pt idx="35">
                  <c:v>39.9153468832931</c:v>
                </c:pt>
                <c:pt idx="36">
                  <c:v>39.139629618727</c:v>
                </c:pt>
                <c:pt idx="37">
                  <c:v>38.3941271065361</c:v>
                </c:pt>
                <c:pt idx="38">
                  <c:v>37.6776624601114</c:v>
                </c:pt>
                <c:pt idx="39">
                  <c:v>36.9891046334344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RunTwo!$S$40</c:f>
              <c:strCache>
                <c:ptCount val="1"/>
                <c:pt idx="0">
                  <c:v>Local slope (℃)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RunTwo!$P$41:$P$43</c:f>
              <c:numCache>
                <c:formatCode>General</c:formatCode>
                <c:ptCount val="3"/>
                <c:pt idx="0">
                  <c:v>59207.8271620103</c:v>
                </c:pt>
                <c:pt idx="1">
                  <c:v>62807.8271620103</c:v>
                </c:pt>
                <c:pt idx="2">
                  <c:v>66407.8271620103</c:v>
                </c:pt>
              </c:numCache>
            </c:numRef>
          </c:xVal>
          <c:yVal>
            <c:numRef>
              <c:f>RunTwo!$S$41:$S$43</c:f>
              <c:numCache>
                <c:formatCode>General</c:formatCode>
                <c:ptCount val="3"/>
                <c:pt idx="0">
                  <c:v>61.589184</c:v>
                </c:pt>
                <c:pt idx="1">
                  <c:v>60</c:v>
                </c:pt>
                <c:pt idx="2">
                  <c:v>58.410816</c:v>
                </c:pt>
              </c:numCache>
            </c:numRef>
          </c:yVal>
          <c:smooth val="0"/>
        </c:ser>
        <c:axId val="11488609"/>
        <c:axId val="73942446"/>
      </c:scatterChart>
      <c:valAx>
        <c:axId val="11488609"/>
        <c:scaling>
          <c:orientation val="minMax"/>
          <c:max val="67500"/>
          <c:min val="575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942446"/>
        <c:crosses val="autoZero"/>
        <c:crossBetween val="between"/>
      </c:valAx>
      <c:valAx>
        <c:axId val="739424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48860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656013456686"/>
          <c:y val="0.139879615488276"/>
          <c:w val="0.824222035323801"/>
          <c:h val="0.693558530230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RunThree!$E$1:$E$2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RunThree!$P$3:$P$8</c:f>
              <c:numCache>
                <c:formatCode>General</c:formatCode>
                <c:ptCount val="6"/>
                <c:pt idx="0">
                  <c:v>2880.23843264744</c:v>
                </c:pt>
                <c:pt idx="1">
                  <c:v>47580.2384326474</c:v>
                </c:pt>
                <c:pt idx="2">
                  <c:v>85500.2384326475</c:v>
                </c:pt>
                <c:pt idx="3">
                  <c:v>127380.238432647</c:v>
                </c:pt>
              </c:numCache>
            </c:numRef>
          </c:xVal>
          <c:yVal>
            <c:numRef>
              <c:f>RunThree!$E$3:$E$6</c:f>
              <c:numCache>
                <c:formatCode>General</c:formatCode>
                <c:ptCount val="4"/>
                <c:pt idx="0">
                  <c:v>99.5</c:v>
                </c:pt>
                <c:pt idx="1">
                  <c:v>69</c:v>
                </c:pt>
                <c:pt idx="2">
                  <c:v>54</c:v>
                </c:pt>
                <c:pt idx="3">
                  <c:v>44.5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RunThree!$C$21:$C$22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RunThree!$B$23:$B$62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RunThree!$C$23:$C$62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97.3156006429678</c:v>
                </c:pt>
                <c:pt idx="2">
                  <c:v>94.7212762847861</c:v>
                </c:pt>
                <c:pt idx="3">
                  <c:v>92.2140044595923</c:v>
                </c:pt>
                <c:pt idx="4">
                  <c:v>89.7908641203417</c:v>
                </c:pt>
                <c:pt idx="5">
                  <c:v>87.4490322356996</c:v>
                </c:pt>
                <c:pt idx="6">
                  <c:v>85.1857805011252</c:v>
                </c:pt>
                <c:pt idx="7">
                  <c:v>82.9984721603144</c:v>
                </c:pt>
                <c:pt idx="8">
                  <c:v>80.8845589333</c:v>
                </c:pt>
                <c:pt idx="9">
                  <c:v>78.8415780476282</c:v>
                </c:pt>
                <c:pt idx="10">
                  <c:v>76.8671493691556</c:v>
                </c:pt>
                <c:pt idx="11">
                  <c:v>74.9589726291204</c:v>
                </c:pt>
                <c:pt idx="12">
                  <c:v>73.1148247442609</c:v>
                </c:pt>
                <c:pt idx="13">
                  <c:v>71.3325572268563</c:v>
                </c:pt>
                <c:pt idx="14">
                  <c:v>69.6100936816739</c:v>
                </c:pt>
                <c:pt idx="15">
                  <c:v>67.9454273869065</c:v>
                </c:pt>
                <c:pt idx="16">
                  <c:v>66.3366189562809</c:v>
                </c:pt>
                <c:pt idx="17">
                  <c:v>64.7817940796149</c:v>
                </c:pt>
                <c:pt idx="18">
                  <c:v>63.2791413391891</c:v>
                </c:pt>
                <c:pt idx="19">
                  <c:v>61.8269100993913</c:v>
                </c:pt>
                <c:pt idx="20">
                  <c:v>60.4234084671732</c:v>
                </c:pt>
                <c:pt idx="21">
                  <c:v>59.067001320944</c:v>
                </c:pt>
                <c:pt idx="22">
                  <c:v>57.7561084056051</c:v>
                </c:pt>
                <c:pt idx="23">
                  <c:v>56.4892024915045</c:v>
                </c:pt>
                <c:pt idx="24">
                  <c:v>55.2648075951694</c:v>
                </c:pt>
                <c:pt idx="25">
                  <c:v>54.0814972597402</c:v>
                </c:pt>
                <c:pt idx="26">
                  <c:v>52.9378928931059</c:v>
                </c:pt>
                <c:pt idx="27">
                  <c:v>51.8326621618028</c:v>
                </c:pt>
                <c:pt idx="28">
                  <c:v>50.7645174388058</c:v>
                </c:pt>
                <c:pt idx="29">
                  <c:v>49.7322143034041</c:v>
                </c:pt>
                <c:pt idx="30">
                  <c:v>48.7345500914141</c:v>
                </c:pt>
                <c:pt idx="31">
                  <c:v>47.770362494039</c:v>
                </c:pt>
                <c:pt idx="32">
                  <c:v>46.8385282037447</c:v>
                </c:pt>
                <c:pt idx="33">
                  <c:v>45.9379616055719</c:v>
                </c:pt>
                <c:pt idx="34">
                  <c:v>45.0676135123629</c:v>
                </c:pt>
                <c:pt idx="35">
                  <c:v>44.2264699424264</c:v>
                </c:pt>
                <c:pt idx="36">
                  <c:v>43.4135509382188</c:v>
                </c:pt>
                <c:pt idx="37">
                  <c:v>42.6279094246639</c:v>
                </c:pt>
                <c:pt idx="38">
                  <c:v>41.868630105782</c:v>
                </c:pt>
                <c:pt idx="39">
                  <c:v>41.1348283983428</c:v>
                </c:pt>
              </c:numCache>
            </c:numRef>
          </c:yVal>
          <c:smooth val="0"/>
        </c:ser>
        <c:axId val="34737742"/>
        <c:axId val="63084641"/>
      </c:scatterChart>
      <c:valAx>
        <c:axId val="347377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084641"/>
        <c:crosses val="autoZero"/>
        <c:crossBetween val="between"/>
      </c:valAx>
      <c:valAx>
        <c:axId val="630846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73774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0090412111018"/>
          <c:y val="0.139879615488276"/>
          <c:w val="0.209746096830153"/>
          <c:h val="0.214375561545373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RunThree!$E$1:$E$2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RunThree!$P$3:$P$6</c:f>
              <c:numCache>
                <c:formatCode>General</c:formatCode>
                <c:ptCount val="4"/>
                <c:pt idx="0">
                  <c:v>2880.23843264744</c:v>
                </c:pt>
                <c:pt idx="1">
                  <c:v>47580.2384326474</c:v>
                </c:pt>
                <c:pt idx="2">
                  <c:v>85500.2384326475</c:v>
                </c:pt>
                <c:pt idx="3">
                  <c:v>127380.238432647</c:v>
                </c:pt>
              </c:numCache>
            </c:numRef>
          </c:xVal>
          <c:yVal>
            <c:numRef>
              <c:f>RunThree!$E$3:$E$6</c:f>
              <c:numCache>
                <c:formatCode>General</c:formatCode>
                <c:ptCount val="4"/>
                <c:pt idx="0">
                  <c:v>99.5</c:v>
                </c:pt>
                <c:pt idx="1">
                  <c:v>69</c:v>
                </c:pt>
                <c:pt idx="2">
                  <c:v>54</c:v>
                </c:pt>
                <c:pt idx="3">
                  <c:v>44.5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RunThree!$C$21:$C$22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RunThree!$B$23:$B$62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RunThree!$C$23:$C$62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97.3156006429678</c:v>
                </c:pt>
                <c:pt idx="2">
                  <c:v>94.7212762847861</c:v>
                </c:pt>
                <c:pt idx="3">
                  <c:v>92.2140044595923</c:v>
                </c:pt>
                <c:pt idx="4">
                  <c:v>89.7908641203417</c:v>
                </c:pt>
                <c:pt idx="5">
                  <c:v>87.4490322356996</c:v>
                </c:pt>
                <c:pt idx="6">
                  <c:v>85.1857805011252</c:v>
                </c:pt>
                <c:pt idx="7">
                  <c:v>82.9984721603144</c:v>
                </c:pt>
                <c:pt idx="8">
                  <c:v>80.8845589333</c:v>
                </c:pt>
                <c:pt idx="9">
                  <c:v>78.8415780476282</c:v>
                </c:pt>
                <c:pt idx="10">
                  <c:v>76.8671493691556</c:v>
                </c:pt>
                <c:pt idx="11">
                  <c:v>74.9589726291204</c:v>
                </c:pt>
                <c:pt idx="12">
                  <c:v>73.1148247442609</c:v>
                </c:pt>
                <c:pt idx="13">
                  <c:v>71.3325572268563</c:v>
                </c:pt>
                <c:pt idx="14">
                  <c:v>69.6100936816739</c:v>
                </c:pt>
                <c:pt idx="15">
                  <c:v>67.9454273869065</c:v>
                </c:pt>
                <c:pt idx="16">
                  <c:v>66.3366189562809</c:v>
                </c:pt>
                <c:pt idx="17">
                  <c:v>64.7817940796149</c:v>
                </c:pt>
                <c:pt idx="18">
                  <c:v>63.2791413391891</c:v>
                </c:pt>
                <c:pt idx="19">
                  <c:v>61.8269100993913</c:v>
                </c:pt>
                <c:pt idx="20">
                  <c:v>60.4234084671732</c:v>
                </c:pt>
                <c:pt idx="21">
                  <c:v>59.067001320944</c:v>
                </c:pt>
                <c:pt idx="22">
                  <c:v>57.7561084056051</c:v>
                </c:pt>
                <c:pt idx="23">
                  <c:v>56.4892024915045</c:v>
                </c:pt>
                <c:pt idx="24">
                  <c:v>55.2648075951694</c:v>
                </c:pt>
                <c:pt idx="25">
                  <c:v>54.0814972597402</c:v>
                </c:pt>
                <c:pt idx="26">
                  <c:v>52.9378928931059</c:v>
                </c:pt>
                <c:pt idx="27">
                  <c:v>51.8326621618028</c:v>
                </c:pt>
                <c:pt idx="28">
                  <c:v>50.7645174388058</c:v>
                </c:pt>
                <c:pt idx="29">
                  <c:v>49.7322143034041</c:v>
                </c:pt>
                <c:pt idx="30">
                  <c:v>48.7345500914141</c:v>
                </c:pt>
                <c:pt idx="31">
                  <c:v>47.770362494039</c:v>
                </c:pt>
                <c:pt idx="32">
                  <c:v>46.8385282037447</c:v>
                </c:pt>
                <c:pt idx="33">
                  <c:v>45.9379616055719</c:v>
                </c:pt>
                <c:pt idx="34">
                  <c:v>45.0676135123629</c:v>
                </c:pt>
                <c:pt idx="35">
                  <c:v>44.2264699424264</c:v>
                </c:pt>
                <c:pt idx="36">
                  <c:v>43.4135509382188</c:v>
                </c:pt>
                <c:pt idx="37">
                  <c:v>42.6279094246639</c:v>
                </c:pt>
                <c:pt idx="38">
                  <c:v>41.868630105782</c:v>
                </c:pt>
                <c:pt idx="39">
                  <c:v>41.1348283983428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RunThree!$S$40</c:f>
              <c:strCache>
                <c:ptCount val="1"/>
                <c:pt idx="0">
                  <c:v>Local slope (℃)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RunThree!$P$41:$P$43</c:f>
              <c:numCache>
                <c:formatCode>General</c:formatCode>
                <c:ptCount val="3"/>
                <c:pt idx="0">
                  <c:v>69510.6215256039</c:v>
                </c:pt>
                <c:pt idx="1">
                  <c:v>73110.6215256039</c:v>
                </c:pt>
                <c:pt idx="2">
                  <c:v>76710.6215256039</c:v>
                </c:pt>
              </c:numCache>
            </c:numRef>
          </c:xVal>
          <c:yVal>
            <c:numRef>
              <c:f>RunThree!$S$41:$S$43</c:f>
              <c:numCache>
                <c:formatCode>General</c:formatCode>
                <c:ptCount val="3"/>
                <c:pt idx="0">
                  <c:v>61.3652352</c:v>
                </c:pt>
                <c:pt idx="1">
                  <c:v>60</c:v>
                </c:pt>
                <c:pt idx="2">
                  <c:v>58.6347648</c:v>
                </c:pt>
              </c:numCache>
            </c:numRef>
          </c:yVal>
          <c:smooth val="0"/>
        </c:ser>
        <c:axId val="61713039"/>
        <c:axId val="26410087"/>
      </c:scatterChart>
      <c:valAx>
        <c:axId val="61713039"/>
        <c:scaling>
          <c:orientation val="minMax"/>
          <c:max val="77500"/>
          <c:min val="675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410087"/>
        <c:crosses val="autoZero"/>
        <c:crossBetween val="between"/>
      </c:valAx>
      <c:valAx>
        <c:axId val="264100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71303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656013456686"/>
          <c:y val="0.139879615488276"/>
          <c:w val="0.824222035323801"/>
          <c:h val="0.693558530230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BarnyRunNewStopperOne!$E$1:$E$2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BarnyRunNewStopperOne!$P$3:$P$19</c:f>
              <c:numCache>
                <c:formatCode>General</c:formatCode>
                <c:ptCount val="17"/>
                <c:pt idx="0">
                  <c:v>40750.8617969237</c:v>
                </c:pt>
                <c:pt idx="1">
                  <c:v>42490.8617979237</c:v>
                </c:pt>
                <c:pt idx="2">
                  <c:v>43810.8617979237</c:v>
                </c:pt>
                <c:pt idx="3">
                  <c:v>44470.8617979237</c:v>
                </c:pt>
                <c:pt idx="4">
                  <c:v>46330.8617979237</c:v>
                </c:pt>
                <c:pt idx="5">
                  <c:v>49150.8617979237</c:v>
                </c:pt>
                <c:pt idx="6">
                  <c:v>52870.8617979237</c:v>
                </c:pt>
                <c:pt idx="7">
                  <c:v>55030.8617979237</c:v>
                </c:pt>
                <c:pt idx="8">
                  <c:v>58510.8617979237</c:v>
                </c:pt>
                <c:pt idx="9">
                  <c:v>61090.8617979237</c:v>
                </c:pt>
                <c:pt idx="10">
                  <c:v>69910.8617979238</c:v>
                </c:pt>
                <c:pt idx="11">
                  <c:v>76750.8617969237</c:v>
                </c:pt>
                <c:pt idx="12">
                  <c:v>81010.8617979238</c:v>
                </c:pt>
                <c:pt idx="13">
                  <c:v>85990.8617969237</c:v>
                </c:pt>
                <c:pt idx="14">
                  <c:v>88630.8617979237</c:v>
                </c:pt>
                <c:pt idx="15">
                  <c:v>96430.8617969237</c:v>
                </c:pt>
                <c:pt idx="16">
                  <c:v>126010.861797924</c:v>
                </c:pt>
              </c:numCache>
            </c:numRef>
          </c:xVal>
          <c:yVal>
            <c:numRef>
              <c:f>BarnyRunNewStopperOne!$E$3:$E$19</c:f>
              <c:numCache>
                <c:formatCode>General</c:formatCode>
                <c:ptCount val="17"/>
                <c:pt idx="0">
                  <c:v>69.9</c:v>
                </c:pt>
                <c:pt idx="1">
                  <c:v>68.9</c:v>
                </c:pt>
                <c:pt idx="2">
                  <c:v>68.2</c:v>
                </c:pt>
                <c:pt idx="3">
                  <c:v>67.8</c:v>
                </c:pt>
                <c:pt idx="4">
                  <c:v>66.6</c:v>
                </c:pt>
                <c:pt idx="5">
                  <c:v>65.1</c:v>
                </c:pt>
                <c:pt idx="6">
                  <c:v>63.1</c:v>
                </c:pt>
                <c:pt idx="7">
                  <c:v>62</c:v>
                </c:pt>
                <c:pt idx="8">
                  <c:v>60.4</c:v>
                </c:pt>
                <c:pt idx="9">
                  <c:v>59.2</c:v>
                </c:pt>
                <c:pt idx="10">
                  <c:v>55.7</c:v>
                </c:pt>
                <c:pt idx="11">
                  <c:v>53</c:v>
                </c:pt>
                <c:pt idx="12">
                  <c:v>51.4</c:v>
                </c:pt>
                <c:pt idx="13">
                  <c:v>49.6</c:v>
                </c:pt>
                <c:pt idx="14">
                  <c:v>48.7</c:v>
                </c:pt>
                <c:pt idx="15">
                  <c:v>46.2</c:v>
                </c:pt>
                <c:pt idx="16">
                  <c:v>38.3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BarnyRunNewStopperOne!$C$29:$C$30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BarnyRunNewStopperOne!$B$31:$B$70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BarnyRunNewStopperOne!$C$31:$C$70</c:f>
              <c:numCache>
                <c:formatCode>General</c:formatCode>
                <c:ptCount val="40"/>
                <c:pt idx="0">
                  <c:v>100</c:v>
                </c:pt>
                <c:pt idx="1">
                  <c:v>96.7202611628967</c:v>
                </c:pt>
                <c:pt idx="2">
                  <c:v>93.5749809112884</c:v>
                </c:pt>
                <c:pt idx="3">
                  <c:v>90.5586468821148</c:v>
                </c:pt>
                <c:pt idx="4">
                  <c:v>87.6659727012057</c:v>
                </c:pt>
                <c:pt idx="5">
                  <c:v>84.8918887184742</c:v>
                </c:pt>
                <c:pt idx="6">
                  <c:v>82.2315331229371</c:v>
                </c:pt>
                <c:pt idx="7">
                  <c:v>79.6802434219899</c:v>
                </c:pt>
                <c:pt idx="8">
                  <c:v>77.2335482700039</c:v>
                </c:pt>
                <c:pt idx="9">
                  <c:v>74.8871596319245</c:v>
                </c:pt>
                <c:pt idx="10">
                  <c:v>72.6369652681355</c:v>
                </c:pt>
                <c:pt idx="11">
                  <c:v>70.479021527421</c:v>
                </c:pt>
                <c:pt idx="12">
                  <c:v>68.4095464353903</c:v>
                </c:pt>
                <c:pt idx="13">
                  <c:v>66.4249130662565</c:v>
                </c:pt>
                <c:pt idx="14">
                  <c:v>64.5216431863497</c:v>
                </c:pt>
                <c:pt idx="15">
                  <c:v>62.6964011582256</c:v>
                </c:pt>
                <c:pt idx="16">
                  <c:v>60.9459880946859</c:v>
                </c:pt>
                <c:pt idx="17">
                  <c:v>59.2673362524645</c:v>
                </c:pt>
                <c:pt idx="18">
                  <c:v>57.6575036557544</c:v>
                </c:pt>
                <c:pt idx="19">
                  <c:v>56.1136689401527</c:v>
                </c:pt>
                <c:pt idx="20">
                  <c:v>54.6331264079863</c:v>
                </c:pt>
                <c:pt idx="21">
                  <c:v>53.2132812863541</c:v>
                </c:pt>
                <c:pt idx="22">
                  <c:v>51.8516451795729</c:v>
                </c:pt>
                <c:pt idx="23">
                  <c:v>50.5458317080594</c:v>
                </c:pt>
                <c:pt idx="24">
                  <c:v>49.2935523260026</c:v>
                </c:pt>
                <c:pt idx="25">
                  <c:v>48.0926123104988</c:v>
                </c:pt>
                <c:pt idx="26">
                  <c:v>46.9409069151184</c:v>
                </c:pt>
                <c:pt idx="27">
                  <c:v>45.8364176811647</c:v>
                </c:pt>
                <c:pt idx="28">
                  <c:v>44.7772089001579</c:v>
                </c:pt>
                <c:pt idx="29">
                  <c:v>43.7614242213471</c:v>
                </c:pt>
                <c:pt idx="30">
                  <c:v>42.7872833983016</c:v>
                </c:pt>
                <c:pt idx="31">
                  <c:v>41.8530791688829</c:v>
                </c:pt>
                <c:pt idx="32">
                  <c:v>40.957174263127</c:v>
                </c:pt>
                <c:pt idx="33">
                  <c:v>40.097998533793</c:v>
                </c:pt>
                <c:pt idx="34">
                  <c:v>39.2740462045514</c:v>
                </c:pt>
                <c:pt idx="35">
                  <c:v>38.4838732309865</c:v>
                </c:pt>
                <c:pt idx="36">
                  <c:v>37.7260947697895</c:v>
                </c:pt>
                <c:pt idx="37">
                  <c:v>36.9993827517063</c:v>
                </c:pt>
                <c:pt idx="38">
                  <c:v>36.3024635539869</c:v>
                </c:pt>
                <c:pt idx="39">
                  <c:v>35.634115768256</c:v>
                </c:pt>
              </c:numCache>
            </c:numRef>
          </c:yVal>
          <c:smooth val="0"/>
        </c:ser>
        <c:axId val="8819624"/>
        <c:axId val="87582706"/>
      </c:scatterChart>
      <c:valAx>
        <c:axId val="88196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582706"/>
        <c:crosses val="autoZero"/>
        <c:crossBetween val="between"/>
      </c:valAx>
      <c:valAx>
        <c:axId val="875827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1962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0090412111018"/>
          <c:y val="0.139879615488276"/>
          <c:w val="0.209746096830153"/>
          <c:h val="0.214375561545373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BarnyRunNewStopperOne!$E$1:$E$2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BarnyRunNewStopperOne!$P$3:$P$19</c:f>
              <c:numCache>
                <c:formatCode>General</c:formatCode>
                <c:ptCount val="17"/>
                <c:pt idx="0">
                  <c:v>40750.8617969237</c:v>
                </c:pt>
                <c:pt idx="1">
                  <c:v>42490.8617979237</c:v>
                </c:pt>
                <c:pt idx="2">
                  <c:v>43810.8617979237</c:v>
                </c:pt>
                <c:pt idx="3">
                  <c:v>44470.8617979237</c:v>
                </c:pt>
                <c:pt idx="4">
                  <c:v>46330.8617979237</c:v>
                </c:pt>
                <c:pt idx="5">
                  <c:v>49150.8617979237</c:v>
                </c:pt>
                <c:pt idx="6">
                  <c:v>52870.8617979237</c:v>
                </c:pt>
                <c:pt idx="7">
                  <c:v>55030.8617979237</c:v>
                </c:pt>
                <c:pt idx="8">
                  <c:v>58510.8617979237</c:v>
                </c:pt>
                <c:pt idx="9">
                  <c:v>61090.8617979237</c:v>
                </c:pt>
                <c:pt idx="10">
                  <c:v>69910.8617979238</c:v>
                </c:pt>
                <c:pt idx="11">
                  <c:v>76750.8617969237</c:v>
                </c:pt>
                <c:pt idx="12">
                  <c:v>81010.8617979238</c:v>
                </c:pt>
                <c:pt idx="13">
                  <c:v>85990.8617969237</c:v>
                </c:pt>
                <c:pt idx="14">
                  <c:v>88630.8617979237</c:v>
                </c:pt>
                <c:pt idx="15">
                  <c:v>96430.8617969237</c:v>
                </c:pt>
                <c:pt idx="16">
                  <c:v>126010.861797924</c:v>
                </c:pt>
              </c:numCache>
            </c:numRef>
          </c:xVal>
          <c:yVal>
            <c:numRef>
              <c:f>BarnyRunNewStopperOne!$E$3:$E$19</c:f>
              <c:numCache>
                <c:formatCode>General</c:formatCode>
                <c:ptCount val="17"/>
                <c:pt idx="0">
                  <c:v>69.9</c:v>
                </c:pt>
                <c:pt idx="1">
                  <c:v>68.9</c:v>
                </c:pt>
                <c:pt idx="2">
                  <c:v>68.2</c:v>
                </c:pt>
                <c:pt idx="3">
                  <c:v>67.8</c:v>
                </c:pt>
                <c:pt idx="4">
                  <c:v>66.6</c:v>
                </c:pt>
                <c:pt idx="5">
                  <c:v>65.1</c:v>
                </c:pt>
                <c:pt idx="6">
                  <c:v>63.1</c:v>
                </c:pt>
                <c:pt idx="7">
                  <c:v>62</c:v>
                </c:pt>
                <c:pt idx="8">
                  <c:v>60.4</c:v>
                </c:pt>
                <c:pt idx="9">
                  <c:v>59.2</c:v>
                </c:pt>
                <c:pt idx="10">
                  <c:v>55.7</c:v>
                </c:pt>
                <c:pt idx="11">
                  <c:v>53</c:v>
                </c:pt>
                <c:pt idx="12">
                  <c:v>51.4</c:v>
                </c:pt>
                <c:pt idx="13">
                  <c:v>49.6</c:v>
                </c:pt>
                <c:pt idx="14">
                  <c:v>48.7</c:v>
                </c:pt>
                <c:pt idx="15">
                  <c:v>46.2</c:v>
                </c:pt>
                <c:pt idx="16">
                  <c:v>38.3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BarnyRunNewStopperOne!$C$29:$C$30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BarnyRunNewStopperOne!$B$31:$B$70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BarnyRunNewStopperOne!$C$31:$C$70</c:f>
              <c:numCache>
                <c:formatCode>General</c:formatCode>
                <c:ptCount val="40"/>
                <c:pt idx="0">
                  <c:v>100</c:v>
                </c:pt>
                <c:pt idx="1">
                  <c:v>96.7202611628967</c:v>
                </c:pt>
                <c:pt idx="2">
                  <c:v>93.5749809112884</c:v>
                </c:pt>
                <c:pt idx="3">
                  <c:v>90.5586468821148</c:v>
                </c:pt>
                <c:pt idx="4">
                  <c:v>87.6659727012057</c:v>
                </c:pt>
                <c:pt idx="5">
                  <c:v>84.8918887184742</c:v>
                </c:pt>
                <c:pt idx="6">
                  <c:v>82.2315331229371</c:v>
                </c:pt>
                <c:pt idx="7">
                  <c:v>79.6802434219899</c:v>
                </c:pt>
                <c:pt idx="8">
                  <c:v>77.2335482700039</c:v>
                </c:pt>
                <c:pt idx="9">
                  <c:v>74.8871596319245</c:v>
                </c:pt>
                <c:pt idx="10">
                  <c:v>72.6369652681355</c:v>
                </c:pt>
                <c:pt idx="11">
                  <c:v>70.479021527421</c:v>
                </c:pt>
                <c:pt idx="12">
                  <c:v>68.4095464353903</c:v>
                </c:pt>
                <c:pt idx="13">
                  <c:v>66.4249130662565</c:v>
                </c:pt>
                <c:pt idx="14">
                  <c:v>64.5216431863497</c:v>
                </c:pt>
                <c:pt idx="15">
                  <c:v>62.6964011582256</c:v>
                </c:pt>
                <c:pt idx="16">
                  <c:v>60.9459880946859</c:v>
                </c:pt>
                <c:pt idx="17">
                  <c:v>59.2673362524645</c:v>
                </c:pt>
                <c:pt idx="18">
                  <c:v>57.6575036557544</c:v>
                </c:pt>
                <c:pt idx="19">
                  <c:v>56.1136689401527</c:v>
                </c:pt>
                <c:pt idx="20">
                  <c:v>54.6331264079863</c:v>
                </c:pt>
                <c:pt idx="21">
                  <c:v>53.2132812863541</c:v>
                </c:pt>
                <c:pt idx="22">
                  <c:v>51.8516451795729</c:v>
                </c:pt>
                <c:pt idx="23">
                  <c:v>50.5458317080594</c:v>
                </c:pt>
                <c:pt idx="24">
                  <c:v>49.2935523260026</c:v>
                </c:pt>
                <c:pt idx="25">
                  <c:v>48.0926123104988</c:v>
                </c:pt>
                <c:pt idx="26">
                  <c:v>46.9409069151184</c:v>
                </c:pt>
                <c:pt idx="27">
                  <c:v>45.8364176811647</c:v>
                </c:pt>
                <c:pt idx="28">
                  <c:v>44.7772089001579</c:v>
                </c:pt>
                <c:pt idx="29">
                  <c:v>43.7614242213471</c:v>
                </c:pt>
                <c:pt idx="30">
                  <c:v>42.7872833983016</c:v>
                </c:pt>
                <c:pt idx="31">
                  <c:v>41.8530791688829</c:v>
                </c:pt>
                <c:pt idx="32">
                  <c:v>40.957174263127</c:v>
                </c:pt>
                <c:pt idx="33">
                  <c:v>40.097998533793</c:v>
                </c:pt>
                <c:pt idx="34">
                  <c:v>39.2740462045514</c:v>
                </c:pt>
                <c:pt idx="35">
                  <c:v>38.4838732309865</c:v>
                </c:pt>
                <c:pt idx="36">
                  <c:v>37.7260947697895</c:v>
                </c:pt>
                <c:pt idx="37">
                  <c:v>36.9993827517063</c:v>
                </c:pt>
                <c:pt idx="38">
                  <c:v>36.3024635539869</c:v>
                </c:pt>
                <c:pt idx="39">
                  <c:v>35.634115768256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BarnyRunNewStopperOne!$S$57</c:f>
              <c:strCache>
                <c:ptCount val="1"/>
                <c:pt idx="0">
                  <c:v>Local slope (℃)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BarnyRunNewStopperOne!$P$58:$P$60</c:f>
              <c:numCache>
                <c:formatCode>General</c:formatCode>
                <c:ptCount val="3"/>
                <c:pt idx="0">
                  <c:v>56010.1806467101</c:v>
                </c:pt>
                <c:pt idx="1">
                  <c:v>59610.1806467101</c:v>
                </c:pt>
                <c:pt idx="2">
                  <c:v>63210.1806467101</c:v>
                </c:pt>
              </c:numCache>
            </c:numRef>
          </c:xVal>
          <c:yVal>
            <c:numRef>
              <c:f>BarnyRunNewStopperOne!$S$58:$S$60</c:f>
              <c:numCache>
                <c:formatCode>General</c:formatCode>
                <c:ptCount val="3"/>
                <c:pt idx="0">
                  <c:v>61.674432</c:v>
                </c:pt>
                <c:pt idx="1">
                  <c:v>60</c:v>
                </c:pt>
                <c:pt idx="2">
                  <c:v>58.325568</c:v>
                </c:pt>
              </c:numCache>
            </c:numRef>
          </c:yVal>
          <c:smooth val="0"/>
        </c:ser>
        <c:axId val="44993457"/>
        <c:axId val="23328255"/>
      </c:scatterChart>
      <c:valAx>
        <c:axId val="44993457"/>
        <c:scaling>
          <c:orientation val="minMax"/>
          <c:max val="65000"/>
          <c:min val="55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328255"/>
        <c:crosses val="autoZero"/>
        <c:crossBetween val="between"/>
      </c:valAx>
      <c:valAx>
        <c:axId val="233282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99345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All runs (models)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BarnyRunNewStopperOne!$K$71</c:f>
              <c:strCache>
                <c:ptCount val="1"/>
                <c:pt idx="0">
                  <c:v>Run One (SJH)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RunOne!$B$23:$B$62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RunOne!$C$23:$C$62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97.0313309596412</c:v>
                </c:pt>
                <c:pt idx="2">
                  <c:v>94.1728243676721</c:v>
                </c:pt>
                <c:pt idx="3">
                  <c:v>91.4203922759686</c:v>
                </c:pt>
                <c:pt idx="4">
                  <c:v>88.7700984334692</c:v>
                </c:pt>
                <c:pt idx="5">
                  <c:v>86.2181526569458</c:v>
                </c:pt>
                <c:pt idx="6">
                  <c:v>83.7609054106654</c:v>
                </c:pt>
                <c:pt idx="7">
                  <c:v>81.3948425871918</c:v>
                </c:pt>
                <c:pt idx="8">
                  <c:v>79.116580481863</c:v>
                </c:pt>
                <c:pt idx="9">
                  <c:v>76.9228609537582</c:v>
                </c:pt>
                <c:pt idx="10">
                  <c:v>74.8105467662323</c:v>
                </c:pt>
                <c:pt idx="11">
                  <c:v>72.7766171003566</c:v>
                </c:pt>
                <c:pt idx="12">
                  <c:v>70.8181632348478</c:v>
                </c:pt>
                <c:pt idx="13">
                  <c:v>68.9323843863079</c:v>
                </c:pt>
                <c:pt idx="14">
                  <c:v>67.1165837038257</c:v>
                </c:pt>
                <c:pt idx="15">
                  <c:v>65.3681644122129</c:v>
                </c:pt>
                <c:pt idx="16">
                  <c:v>63.6846260983574</c:v>
                </c:pt>
                <c:pt idx="17">
                  <c:v>62.0635611353843</c:v>
                </c:pt>
                <c:pt idx="18">
                  <c:v>60.5026512395111</c:v>
                </c:pt>
                <c:pt idx="19">
                  <c:v>58.9996641546712</c:v>
                </c:pt>
                <c:pt idx="20">
                  <c:v>57.5524504601667</c:v>
                </c:pt>
                <c:pt idx="21">
                  <c:v>56.1589404967828</c:v>
                </c:pt>
                <c:pt idx="22">
                  <c:v>54.8171414069706</c:v>
                </c:pt>
                <c:pt idx="23">
                  <c:v>53.5251342848623</c:v>
                </c:pt>
                <c:pt idx="24">
                  <c:v>52.2810714320455</c:v>
                </c:pt>
                <c:pt idx="25">
                  <c:v>51.0831737151714</c:v>
                </c:pt>
                <c:pt idx="26">
                  <c:v>49.9297280216173</c:v>
                </c:pt>
                <c:pt idx="27">
                  <c:v>48.8190848095656</c:v>
                </c:pt>
                <c:pt idx="28">
                  <c:v>47.7496557489952</c:v>
                </c:pt>
                <c:pt idx="29">
                  <c:v>46.719911450212</c:v>
                </c:pt>
                <c:pt idx="30">
                  <c:v>45.7283792766698</c:v>
                </c:pt>
                <c:pt idx="31">
                  <c:v>44.7736412389541</c:v>
                </c:pt>
                <c:pt idx="32">
                  <c:v>43.8543319669161</c:v>
                </c:pt>
                <c:pt idx="33">
                  <c:v>42.9691367570582</c:v>
                </c:pt>
                <c:pt idx="34">
                  <c:v>42.1167896923777</c:v>
                </c:pt>
                <c:pt idx="35">
                  <c:v>41.296071831979</c:v>
                </c:pt>
                <c:pt idx="36">
                  <c:v>40.5058094678684</c:v>
                </c:pt>
                <c:pt idx="37">
                  <c:v>39.7448724464339</c:v>
                </c:pt>
                <c:pt idx="38">
                  <c:v>39.0121725522143</c:v>
                </c:pt>
                <c:pt idx="39">
                  <c:v>38.3066619516429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BarnyRunNewStopperOne!$K$72</c:f>
              <c:strCache>
                <c:ptCount val="1"/>
                <c:pt idx="0">
                  <c:v>Run Two (SJH)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RunTwo!$B$23:$B$62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RunTwo!$C$23:$C$62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96.8839417395563</c:v>
                </c:pt>
                <c:pt idx="2">
                  <c:v>93.8892562176435</c:v>
                </c:pt>
                <c:pt idx="3">
                  <c:v>91.0112158777056</c:v>
                </c:pt>
                <c:pt idx="4">
                  <c:v>88.2452773049571</c:v>
                </c:pt>
                <c:pt idx="5">
                  <c:v>85.5870740539273</c:v>
                </c:pt>
                <c:pt idx="6">
                  <c:v>83.0324097553764</c:v>
                </c:pt>
                <c:pt idx="7">
                  <c:v>80.5772514917025</c:v>
                </c:pt>
                <c:pt idx="8">
                  <c:v>78.2177234303812</c:v>
                </c:pt>
                <c:pt idx="9">
                  <c:v>75.9501007053879</c:v>
                </c:pt>
                <c:pt idx="10">
                  <c:v>73.7708035369418</c:v>
                </c:pt>
                <c:pt idx="11">
                  <c:v>71.676391580292</c:v>
                </c:pt>
                <c:pt idx="12">
                  <c:v>69.6635584946209</c:v>
                </c:pt>
                <c:pt idx="13">
                  <c:v>67.7291267234934</c:v>
                </c:pt>
                <c:pt idx="14">
                  <c:v>65.8700424786121</c:v>
                </c:pt>
                <c:pt idx="15">
                  <c:v>64.0833709189573</c:v>
                </c:pt>
                <c:pt idx="16">
                  <c:v>62.3662915177045</c:v>
                </c:pt>
                <c:pt idx="17">
                  <c:v>60.7160936096031</c:v>
                </c:pt>
                <c:pt idx="18">
                  <c:v>59.1301721117881</c:v>
                </c:pt>
                <c:pt idx="19">
                  <c:v>57.606023411269</c:v>
                </c:pt>
                <c:pt idx="20">
                  <c:v>56.141241412605</c:v>
                </c:pt>
                <c:pt idx="21">
                  <c:v>54.7335137395245</c:v>
                </c:pt>
                <c:pt idx="22">
                  <c:v>53.380618084496</c:v>
                </c:pt>
                <c:pt idx="23">
                  <c:v>52.0804187004846</c:v>
                </c:pt>
                <c:pt idx="24">
                  <c:v>50.8308630293579</c:v>
                </c:pt>
                <c:pt idx="25">
                  <c:v>49.6299784616173</c:v>
                </c:pt>
                <c:pt idx="26">
                  <c:v>48.4758692223412</c:v>
                </c:pt>
                <c:pt idx="27">
                  <c:v>47.3667133784213</c:v>
                </c:pt>
                <c:pt idx="28">
                  <c:v>46.300759962371</c:v>
                </c:pt>
                <c:pt idx="29">
                  <c:v>45.2763262081623</c:v>
                </c:pt>
                <c:pt idx="30">
                  <c:v>44.2917948947296</c:v>
                </c:pt>
                <c:pt idx="31">
                  <c:v>43.3456117929455</c:v>
                </c:pt>
                <c:pt idx="32">
                  <c:v>42.436283212039</c:v>
                </c:pt>
                <c:pt idx="33">
                  <c:v>41.5623736415824</c:v>
                </c:pt>
                <c:pt idx="34">
                  <c:v>40.7225034853246</c:v>
                </c:pt>
                <c:pt idx="35">
                  <c:v>39.9153468832931</c:v>
                </c:pt>
                <c:pt idx="36">
                  <c:v>39.139629618727</c:v>
                </c:pt>
                <c:pt idx="37">
                  <c:v>38.3941271065361</c:v>
                </c:pt>
                <c:pt idx="38">
                  <c:v>37.6776624601114</c:v>
                </c:pt>
                <c:pt idx="39">
                  <c:v>36.9891046334344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BarnyRunNewStopperOne!$K$73</c:f>
              <c:strCache>
                <c:ptCount val="1"/>
                <c:pt idx="0">
                  <c:v>Run Three (SJH)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RunThree!$B$23:$B$62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RunThree!$C$23:$C$62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97.3156006429678</c:v>
                </c:pt>
                <c:pt idx="2">
                  <c:v>94.7212762847861</c:v>
                </c:pt>
                <c:pt idx="3">
                  <c:v>92.2140044595923</c:v>
                </c:pt>
                <c:pt idx="4">
                  <c:v>89.7908641203417</c:v>
                </c:pt>
                <c:pt idx="5">
                  <c:v>87.4490322356996</c:v>
                </c:pt>
                <c:pt idx="6">
                  <c:v>85.1857805011252</c:v>
                </c:pt>
                <c:pt idx="7">
                  <c:v>82.9984721603144</c:v>
                </c:pt>
                <c:pt idx="8">
                  <c:v>80.8845589333</c:v>
                </c:pt>
                <c:pt idx="9">
                  <c:v>78.8415780476282</c:v>
                </c:pt>
                <c:pt idx="10">
                  <c:v>76.8671493691556</c:v>
                </c:pt>
                <c:pt idx="11">
                  <c:v>74.9589726291204</c:v>
                </c:pt>
                <c:pt idx="12">
                  <c:v>73.1148247442609</c:v>
                </c:pt>
                <c:pt idx="13">
                  <c:v>71.3325572268563</c:v>
                </c:pt>
                <c:pt idx="14">
                  <c:v>69.6100936816739</c:v>
                </c:pt>
                <c:pt idx="15">
                  <c:v>67.9454273869065</c:v>
                </c:pt>
                <c:pt idx="16">
                  <c:v>66.3366189562809</c:v>
                </c:pt>
                <c:pt idx="17">
                  <c:v>64.7817940796149</c:v>
                </c:pt>
                <c:pt idx="18">
                  <c:v>63.2791413391891</c:v>
                </c:pt>
                <c:pt idx="19">
                  <c:v>61.8269100993913</c:v>
                </c:pt>
                <c:pt idx="20">
                  <c:v>60.4234084671732</c:v>
                </c:pt>
                <c:pt idx="21">
                  <c:v>59.067001320944</c:v>
                </c:pt>
                <c:pt idx="22">
                  <c:v>57.7561084056051</c:v>
                </c:pt>
                <c:pt idx="23">
                  <c:v>56.4892024915045</c:v>
                </c:pt>
                <c:pt idx="24">
                  <c:v>55.2648075951694</c:v>
                </c:pt>
                <c:pt idx="25">
                  <c:v>54.0814972597402</c:v>
                </c:pt>
                <c:pt idx="26">
                  <c:v>52.9378928931059</c:v>
                </c:pt>
                <c:pt idx="27">
                  <c:v>51.8326621618028</c:v>
                </c:pt>
                <c:pt idx="28">
                  <c:v>50.7645174388058</c:v>
                </c:pt>
                <c:pt idx="29">
                  <c:v>49.7322143034041</c:v>
                </c:pt>
                <c:pt idx="30">
                  <c:v>48.7345500914141</c:v>
                </c:pt>
                <c:pt idx="31">
                  <c:v>47.770362494039</c:v>
                </c:pt>
                <c:pt idx="32">
                  <c:v>46.8385282037447</c:v>
                </c:pt>
                <c:pt idx="33">
                  <c:v>45.9379616055719</c:v>
                </c:pt>
                <c:pt idx="34">
                  <c:v>45.0676135123629</c:v>
                </c:pt>
                <c:pt idx="35">
                  <c:v>44.2264699424264</c:v>
                </c:pt>
                <c:pt idx="36">
                  <c:v>43.4135509382188</c:v>
                </c:pt>
                <c:pt idx="37">
                  <c:v>42.6279094246639</c:v>
                </c:pt>
                <c:pt idx="38">
                  <c:v>41.868630105782</c:v>
                </c:pt>
                <c:pt idx="39">
                  <c:v>41.1348283983428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BarnyRunNewStopperOne!$K$74</c:f>
              <c:strCache>
                <c:ptCount val="1"/>
                <c:pt idx="0">
                  <c:v>Run One (BDH)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BarnyRunNewStopperOne!$B$31:$B$70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BarnyRunNewStopperOne!$C$31:$C$70</c:f>
              <c:numCache>
                <c:formatCode>General</c:formatCode>
                <c:ptCount val="40"/>
                <c:pt idx="0">
                  <c:v>100</c:v>
                </c:pt>
                <c:pt idx="1">
                  <c:v>96.7202611628967</c:v>
                </c:pt>
                <c:pt idx="2">
                  <c:v>93.5749809112884</c:v>
                </c:pt>
                <c:pt idx="3">
                  <c:v>90.5586468821148</c:v>
                </c:pt>
                <c:pt idx="4">
                  <c:v>87.6659727012057</c:v>
                </c:pt>
                <c:pt idx="5">
                  <c:v>84.8918887184742</c:v>
                </c:pt>
                <c:pt idx="6">
                  <c:v>82.2315331229371</c:v>
                </c:pt>
                <c:pt idx="7">
                  <c:v>79.6802434219899</c:v>
                </c:pt>
                <c:pt idx="8">
                  <c:v>77.2335482700039</c:v>
                </c:pt>
                <c:pt idx="9">
                  <c:v>74.8871596319245</c:v>
                </c:pt>
                <c:pt idx="10">
                  <c:v>72.6369652681355</c:v>
                </c:pt>
                <c:pt idx="11">
                  <c:v>70.479021527421</c:v>
                </c:pt>
                <c:pt idx="12">
                  <c:v>68.4095464353903</c:v>
                </c:pt>
                <c:pt idx="13">
                  <c:v>66.4249130662565</c:v>
                </c:pt>
                <c:pt idx="14">
                  <c:v>64.5216431863497</c:v>
                </c:pt>
                <c:pt idx="15">
                  <c:v>62.6964011582256</c:v>
                </c:pt>
                <c:pt idx="16">
                  <c:v>60.9459880946859</c:v>
                </c:pt>
                <c:pt idx="17">
                  <c:v>59.2673362524645</c:v>
                </c:pt>
                <c:pt idx="18">
                  <c:v>57.6575036557544</c:v>
                </c:pt>
                <c:pt idx="19">
                  <c:v>56.1136689401527</c:v>
                </c:pt>
                <c:pt idx="20">
                  <c:v>54.6331264079863</c:v>
                </c:pt>
                <c:pt idx="21">
                  <c:v>53.2132812863541</c:v>
                </c:pt>
                <c:pt idx="22">
                  <c:v>51.8516451795729</c:v>
                </c:pt>
                <c:pt idx="23">
                  <c:v>50.5458317080594</c:v>
                </c:pt>
                <c:pt idx="24">
                  <c:v>49.2935523260026</c:v>
                </c:pt>
                <c:pt idx="25">
                  <c:v>48.0926123104988</c:v>
                </c:pt>
                <c:pt idx="26">
                  <c:v>46.9409069151184</c:v>
                </c:pt>
                <c:pt idx="27">
                  <c:v>45.8364176811647</c:v>
                </c:pt>
                <c:pt idx="28">
                  <c:v>44.7772089001579</c:v>
                </c:pt>
                <c:pt idx="29">
                  <c:v>43.7614242213471</c:v>
                </c:pt>
                <c:pt idx="30">
                  <c:v>42.7872833983016</c:v>
                </c:pt>
                <c:pt idx="31">
                  <c:v>41.8530791688829</c:v>
                </c:pt>
                <c:pt idx="32">
                  <c:v>40.957174263127</c:v>
                </c:pt>
                <c:pt idx="33">
                  <c:v>40.097998533793</c:v>
                </c:pt>
                <c:pt idx="34">
                  <c:v>39.2740462045514</c:v>
                </c:pt>
                <c:pt idx="35">
                  <c:v>38.4838732309865</c:v>
                </c:pt>
                <c:pt idx="36">
                  <c:v>37.7260947697895</c:v>
                </c:pt>
                <c:pt idx="37">
                  <c:v>36.9993827517063</c:v>
                </c:pt>
                <c:pt idx="38">
                  <c:v>36.3024635539869</c:v>
                </c:pt>
                <c:pt idx="39">
                  <c:v>35.634115768256</c:v>
                </c:pt>
              </c:numCache>
            </c:numRef>
          </c:yVal>
          <c:smooth val="0"/>
        </c:ser>
        <c:axId val="84472920"/>
        <c:axId val="61665704"/>
      </c:scatterChart>
      <c:valAx>
        <c:axId val="84472920"/>
        <c:scaling>
          <c:orientation val="minMax"/>
          <c:max val="140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665704"/>
        <c:crosses val="autoZero"/>
        <c:crossBetween val="between"/>
      </c:valAx>
      <c:valAx>
        <c:axId val="616657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7292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618120</xdr:colOff>
      <xdr:row>11</xdr:row>
      <xdr:rowOff>153000</xdr:rowOff>
    </xdr:from>
    <xdr:to>
      <xdr:col>11</xdr:col>
      <xdr:colOff>324000</xdr:colOff>
      <xdr:row>36</xdr:row>
      <xdr:rowOff>95760</xdr:rowOff>
    </xdr:to>
    <xdr:graphicFrame>
      <xdr:nvGraphicFramePr>
        <xdr:cNvPr id="0" name=""/>
        <xdr:cNvGraphicFramePr/>
      </xdr:nvGraphicFramePr>
      <xdr:xfrm>
        <a:off x="3296520" y="1941120"/>
        <a:ext cx="6848280" cy="40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306360</xdr:colOff>
      <xdr:row>11</xdr:row>
      <xdr:rowOff>152280</xdr:rowOff>
    </xdr:from>
    <xdr:to>
      <xdr:col>20</xdr:col>
      <xdr:colOff>279720</xdr:colOff>
      <xdr:row>36</xdr:row>
      <xdr:rowOff>90720</xdr:rowOff>
    </xdr:to>
    <xdr:graphicFrame>
      <xdr:nvGraphicFramePr>
        <xdr:cNvPr id="1" name=""/>
        <xdr:cNvGraphicFramePr/>
      </xdr:nvGraphicFramePr>
      <xdr:xfrm>
        <a:off x="11019960" y="1940400"/>
        <a:ext cx="7115760" cy="400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618120</xdr:colOff>
      <xdr:row>11</xdr:row>
      <xdr:rowOff>153000</xdr:rowOff>
    </xdr:from>
    <xdr:to>
      <xdr:col>11</xdr:col>
      <xdr:colOff>324000</xdr:colOff>
      <xdr:row>36</xdr:row>
      <xdr:rowOff>95760</xdr:rowOff>
    </xdr:to>
    <xdr:graphicFrame>
      <xdr:nvGraphicFramePr>
        <xdr:cNvPr id="2" name=""/>
        <xdr:cNvGraphicFramePr/>
      </xdr:nvGraphicFramePr>
      <xdr:xfrm>
        <a:off x="3296520" y="1941120"/>
        <a:ext cx="6848280" cy="40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306360</xdr:colOff>
      <xdr:row>11</xdr:row>
      <xdr:rowOff>152280</xdr:rowOff>
    </xdr:from>
    <xdr:to>
      <xdr:col>20</xdr:col>
      <xdr:colOff>279720</xdr:colOff>
      <xdr:row>36</xdr:row>
      <xdr:rowOff>90720</xdr:rowOff>
    </xdr:to>
    <xdr:graphicFrame>
      <xdr:nvGraphicFramePr>
        <xdr:cNvPr id="3" name=""/>
        <xdr:cNvGraphicFramePr/>
      </xdr:nvGraphicFramePr>
      <xdr:xfrm>
        <a:off x="11019960" y="1940400"/>
        <a:ext cx="7115760" cy="400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618120</xdr:colOff>
      <xdr:row>11</xdr:row>
      <xdr:rowOff>153000</xdr:rowOff>
    </xdr:from>
    <xdr:to>
      <xdr:col>11</xdr:col>
      <xdr:colOff>324000</xdr:colOff>
      <xdr:row>36</xdr:row>
      <xdr:rowOff>95760</xdr:rowOff>
    </xdr:to>
    <xdr:graphicFrame>
      <xdr:nvGraphicFramePr>
        <xdr:cNvPr id="4" name=""/>
        <xdr:cNvGraphicFramePr/>
      </xdr:nvGraphicFramePr>
      <xdr:xfrm>
        <a:off x="3296520" y="1941120"/>
        <a:ext cx="6848280" cy="40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306360</xdr:colOff>
      <xdr:row>11</xdr:row>
      <xdr:rowOff>152280</xdr:rowOff>
    </xdr:from>
    <xdr:to>
      <xdr:col>20</xdr:col>
      <xdr:colOff>279720</xdr:colOff>
      <xdr:row>36</xdr:row>
      <xdr:rowOff>90720</xdr:rowOff>
    </xdr:to>
    <xdr:graphicFrame>
      <xdr:nvGraphicFramePr>
        <xdr:cNvPr id="5" name=""/>
        <xdr:cNvGraphicFramePr/>
      </xdr:nvGraphicFramePr>
      <xdr:xfrm>
        <a:off x="11019960" y="1940400"/>
        <a:ext cx="7115760" cy="400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397440</xdr:colOff>
      <xdr:row>29</xdr:row>
      <xdr:rowOff>53640</xdr:rowOff>
    </xdr:from>
    <xdr:to>
      <xdr:col>10</xdr:col>
      <xdr:colOff>778320</xdr:colOff>
      <xdr:row>53</xdr:row>
      <xdr:rowOff>159120</xdr:rowOff>
    </xdr:to>
    <xdr:graphicFrame>
      <xdr:nvGraphicFramePr>
        <xdr:cNvPr id="6" name=""/>
        <xdr:cNvGraphicFramePr/>
      </xdr:nvGraphicFramePr>
      <xdr:xfrm>
        <a:off x="3075840" y="4767840"/>
        <a:ext cx="6848280" cy="40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650880</xdr:colOff>
      <xdr:row>29</xdr:row>
      <xdr:rowOff>61920</xdr:rowOff>
    </xdr:from>
    <xdr:to>
      <xdr:col>19</xdr:col>
      <xdr:colOff>624240</xdr:colOff>
      <xdr:row>53</xdr:row>
      <xdr:rowOff>163080</xdr:rowOff>
    </xdr:to>
    <xdr:graphicFrame>
      <xdr:nvGraphicFramePr>
        <xdr:cNvPr id="7" name=""/>
        <xdr:cNvGraphicFramePr/>
      </xdr:nvGraphicFramePr>
      <xdr:xfrm>
        <a:off x="10689480" y="4776120"/>
        <a:ext cx="7115760" cy="400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571320</xdr:colOff>
      <xdr:row>63</xdr:row>
      <xdr:rowOff>154440</xdr:rowOff>
    </xdr:from>
    <xdr:to>
      <xdr:col>14</xdr:col>
      <xdr:colOff>544680</xdr:colOff>
      <xdr:row>88</xdr:row>
      <xdr:rowOff>93240</xdr:rowOff>
    </xdr:to>
    <xdr:graphicFrame>
      <xdr:nvGraphicFramePr>
        <xdr:cNvPr id="8" name=""/>
        <xdr:cNvGraphicFramePr/>
      </xdr:nvGraphicFramePr>
      <xdr:xfrm>
        <a:off x="6145920" y="10395720"/>
        <a:ext cx="7115760" cy="400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6" min="1" style="0" width="12.65"/>
  </cols>
  <sheetData>
    <row r="1" customFormat="false" ht="12.8" hidden="false" customHeight="false" outlineLevel="0" collapsed="false">
      <c r="B1" s="1" t="s">
        <v>0</v>
      </c>
      <c r="C1" s="2" t="s">
        <v>0</v>
      </c>
      <c r="D1" s="2" t="s">
        <v>0</v>
      </c>
      <c r="E1" s="3" t="s">
        <v>1</v>
      </c>
      <c r="I1" s="4" t="s">
        <v>2</v>
      </c>
      <c r="N1" s="4" t="s">
        <v>3</v>
      </c>
      <c r="P1" s="5" t="s">
        <v>4</v>
      </c>
      <c r="Q1" s="3" t="s">
        <v>5</v>
      </c>
    </row>
    <row r="2" customFormat="false" ht="12.8" hidden="false" customHeight="false" outlineLevel="0" collapsed="false">
      <c r="B2" s="6" t="s">
        <v>6</v>
      </c>
      <c r="C2" s="7" t="s">
        <v>7</v>
      </c>
      <c r="D2" s="7" t="s">
        <v>8</v>
      </c>
      <c r="E2" s="8" t="s">
        <v>9</v>
      </c>
      <c r="I2" s="9" t="n">
        <f aca="false">1/0.000010504</f>
        <v>95201.8278750952</v>
      </c>
      <c r="N2" s="0" t="n">
        <v>20</v>
      </c>
      <c r="P2" s="10" t="s">
        <v>8</v>
      </c>
      <c r="Q2" s="8" t="s">
        <v>9</v>
      </c>
    </row>
    <row r="3" customFormat="false" ht="12.8" hidden="false" customHeight="false" outlineLevel="0" collapsed="false">
      <c r="B3" s="11" t="n">
        <v>0.897916666666667</v>
      </c>
      <c r="C3" s="12" t="n">
        <f aca="false">B3-B3</f>
        <v>0</v>
      </c>
      <c r="D3" s="13" t="n">
        <v>0</v>
      </c>
      <c r="E3" s="14" t="n">
        <v>98.5</v>
      </c>
      <c r="P3" s="15" t="n">
        <f aca="false">D3+F$49</f>
        <v>923.159080242194</v>
      </c>
      <c r="Q3" s="14" t="n">
        <f aca="false">E3-N$2</f>
        <v>78.5</v>
      </c>
    </row>
    <row r="4" customFormat="false" ht="12.8" hidden="false" customHeight="false" outlineLevel="0" collapsed="false">
      <c r="B4" s="11" t="n">
        <v>0.416666666666667</v>
      </c>
      <c r="C4" s="12" t="n">
        <f aca="false">B4+1-B$3</f>
        <v>0.51875</v>
      </c>
      <c r="D4" s="16" t="n">
        <f aca="false">C4*24*60*60</f>
        <v>44820</v>
      </c>
      <c r="E4" s="14" t="n">
        <v>70</v>
      </c>
      <c r="K4" s="5" t="s">
        <v>10</v>
      </c>
      <c r="P4" s="15" t="n">
        <f aca="false">D4+F$49</f>
        <v>45743.1590802422</v>
      </c>
      <c r="Q4" s="14" t="n">
        <f aca="false">E4-N$2</f>
        <v>50</v>
      </c>
    </row>
    <row r="5" customFormat="false" ht="12.8" hidden="false" customHeight="false" outlineLevel="0" collapsed="false">
      <c r="B5" s="11" t="n">
        <v>0.708333333333333</v>
      </c>
      <c r="C5" s="12" t="n">
        <f aca="false">B5+1-B$3</f>
        <v>0.810416666666667</v>
      </c>
      <c r="D5" s="16" t="n">
        <f aca="false">C5*24*60*60</f>
        <v>70020</v>
      </c>
      <c r="E5" s="14" t="n">
        <v>59</v>
      </c>
      <c r="H5" s="17" t="n">
        <f aca="false">Q$3*EXP(-D3/I$2)+N$2</f>
        <v>98.5</v>
      </c>
      <c r="I5" s="17" t="n">
        <f aca="false">H5-E3</f>
        <v>0</v>
      </c>
      <c r="J5" s="17" t="n">
        <f aca="false">I5^2</f>
        <v>0</v>
      </c>
      <c r="K5" s="18" t="n">
        <f aca="false">SQRT(AVERAGE(J6:J8))</f>
        <v>1.03579566586403</v>
      </c>
      <c r="P5" s="15" t="n">
        <f aca="false">D5+F$49</f>
        <v>70943.1590802422</v>
      </c>
      <c r="Q5" s="14" t="n">
        <f aca="false">E5-N$2</f>
        <v>39</v>
      </c>
    </row>
    <row r="6" customFormat="false" ht="12.8" hidden="false" customHeight="false" outlineLevel="0" collapsed="false">
      <c r="B6" s="11" t="n">
        <v>0.865972222222222</v>
      </c>
      <c r="C6" s="12" t="n">
        <f aca="false">B6+1-B$3</f>
        <v>0.968055555555556</v>
      </c>
      <c r="D6" s="16" t="n">
        <f aca="false">C6*24*60*60</f>
        <v>83640</v>
      </c>
      <c r="E6" s="14" t="n">
        <v>52</v>
      </c>
      <c r="H6" s="17" t="n">
        <f aca="false">Q$3*EXP(-D4/I$2)+N$2</f>
        <v>69.0239691477474</v>
      </c>
      <c r="I6" s="17" t="n">
        <f aca="false">H6-E4</f>
        <v>-0.97603085225262</v>
      </c>
      <c r="J6" s="17" t="n">
        <f aca="false">I6^2</f>
        <v>0.952636224548976</v>
      </c>
      <c r="K6" s="17"/>
      <c r="P6" s="15" t="n">
        <f aca="false">D6+F$49</f>
        <v>84563.1590802422</v>
      </c>
      <c r="Q6" s="14" t="n">
        <f aca="false">E6-N$2</f>
        <v>32</v>
      </c>
    </row>
    <row r="7" customFormat="false" ht="12.8" hidden="false" customHeight="false" outlineLevel="0" collapsed="false">
      <c r="H7" s="17" t="n">
        <f aca="false">Q$3*EXP(-D5/I$2)+N$2</f>
        <v>57.6227358603162</v>
      </c>
      <c r="I7" s="17" t="n">
        <f aca="false">H7-E5</f>
        <v>-1.37726413968377</v>
      </c>
      <c r="J7" s="17" t="n">
        <f aca="false">I7^2</f>
        <v>1.89685651045889</v>
      </c>
      <c r="K7" s="17"/>
    </row>
    <row r="8" customFormat="false" ht="12.8" hidden="false" customHeight="false" outlineLevel="0" collapsed="false">
      <c r="H8" s="17" t="n">
        <f aca="false">Q$3*EXP(-D6/I$2)+N$2</f>
        <v>52.6075567868605</v>
      </c>
      <c r="I8" s="17" t="n">
        <f aca="false">H8-E6</f>
        <v>0.607556786860506</v>
      </c>
      <c r="J8" s="17" t="n">
        <f aca="false">I8^2</f>
        <v>0.369125249260263</v>
      </c>
      <c r="K8" s="17"/>
    </row>
    <row r="17" customFormat="false" ht="12.8" hidden="false" customHeight="false" outlineLevel="0" collapsed="false">
      <c r="B17" s="0" t="s">
        <v>11</v>
      </c>
      <c r="C17" s="0" t="n">
        <v>100</v>
      </c>
    </row>
    <row r="21" customFormat="false" ht="12.8" hidden="false" customHeight="false" outlineLevel="0" collapsed="false">
      <c r="B21" s="1" t="s">
        <v>0</v>
      </c>
      <c r="C21" s="3" t="s">
        <v>12</v>
      </c>
    </row>
    <row r="22" customFormat="false" ht="12.8" hidden="false" customHeight="false" outlineLevel="0" collapsed="false">
      <c r="B22" s="6" t="s">
        <v>8</v>
      </c>
      <c r="C22" s="8" t="s">
        <v>9</v>
      </c>
    </row>
    <row r="23" customFormat="false" ht="12.8" hidden="false" customHeight="false" outlineLevel="0" collapsed="false">
      <c r="B23" s="19" t="n">
        <v>0</v>
      </c>
      <c r="C23" s="20" t="n">
        <f aca="false">(C$17-N$2)*EXP(-B23/I$2)+N$2</f>
        <v>100</v>
      </c>
    </row>
    <row r="24" customFormat="false" ht="12.8" hidden="false" customHeight="false" outlineLevel="0" collapsed="false">
      <c r="B24" s="19" t="n">
        <f aca="false">60*60</f>
        <v>3600</v>
      </c>
      <c r="C24" s="20" t="n">
        <f aca="false">(C$17-N$2)*EXP(-B24/I$2)+N$2</f>
        <v>97.0313309596412</v>
      </c>
    </row>
    <row r="25" customFormat="false" ht="12.8" hidden="false" customHeight="false" outlineLevel="0" collapsed="false">
      <c r="B25" s="19" t="n">
        <f aca="false">B24+60*60</f>
        <v>7200</v>
      </c>
      <c r="C25" s="20" t="n">
        <f aca="false">(C$17-N$2)*EXP(-B25/I$2)+N$2</f>
        <v>94.1728243676721</v>
      </c>
    </row>
    <row r="26" customFormat="false" ht="12.8" hidden="false" customHeight="false" outlineLevel="0" collapsed="false">
      <c r="B26" s="19" t="n">
        <f aca="false">B25+60*60</f>
        <v>10800</v>
      </c>
      <c r="C26" s="20" t="n">
        <f aca="false">(C$17-N$2)*EXP(-B26/I$2)+N$2</f>
        <v>91.4203922759686</v>
      </c>
    </row>
    <row r="27" customFormat="false" ht="12.8" hidden="false" customHeight="false" outlineLevel="0" collapsed="false">
      <c r="B27" s="19" t="n">
        <f aca="false">B26+60*60</f>
        <v>14400</v>
      </c>
      <c r="C27" s="20" t="n">
        <f aca="false">(C$17-N$2)*EXP(-B27/I$2)+N$2</f>
        <v>88.7700984334692</v>
      </c>
    </row>
    <row r="28" customFormat="false" ht="12.8" hidden="false" customHeight="false" outlineLevel="0" collapsed="false">
      <c r="B28" s="19" t="n">
        <f aca="false">B27+60*60</f>
        <v>18000</v>
      </c>
      <c r="C28" s="20" t="n">
        <f aca="false">(C$17-N$2)*EXP(-B28/I$2)+N$2</f>
        <v>86.2181526569458</v>
      </c>
    </row>
    <row r="29" customFormat="false" ht="12.8" hidden="false" customHeight="false" outlineLevel="0" collapsed="false">
      <c r="B29" s="19" t="n">
        <f aca="false">B28+60*60</f>
        <v>21600</v>
      </c>
      <c r="C29" s="20" t="n">
        <f aca="false">(C$17-N$2)*EXP(-B29/I$2)+N$2</f>
        <v>83.7609054106654</v>
      </c>
    </row>
    <row r="30" customFormat="false" ht="12.8" hidden="false" customHeight="false" outlineLevel="0" collapsed="false">
      <c r="B30" s="19" t="n">
        <f aca="false">B29+60*60</f>
        <v>25200</v>
      </c>
      <c r="C30" s="20" t="n">
        <f aca="false">(C$17-N$2)*EXP(-B30/I$2)+N$2</f>
        <v>81.3948425871918</v>
      </c>
    </row>
    <row r="31" customFormat="false" ht="12.8" hidden="false" customHeight="false" outlineLevel="0" collapsed="false">
      <c r="B31" s="19" t="n">
        <f aca="false">B30+60*60</f>
        <v>28800</v>
      </c>
      <c r="C31" s="20" t="n">
        <f aca="false">(C$17-N$2)*EXP(-B31/I$2)+N$2</f>
        <v>79.116580481863</v>
      </c>
    </row>
    <row r="32" customFormat="false" ht="12.8" hidden="false" customHeight="false" outlineLevel="0" collapsed="false">
      <c r="B32" s="19" t="n">
        <f aca="false">B31+60*60</f>
        <v>32400</v>
      </c>
      <c r="C32" s="20" t="n">
        <f aca="false">(C$17-N$2)*EXP(-B32/I$2)+N$2</f>
        <v>76.9228609537582</v>
      </c>
    </row>
    <row r="33" customFormat="false" ht="12.8" hidden="false" customHeight="false" outlineLevel="0" collapsed="false">
      <c r="B33" s="19" t="n">
        <f aca="false">B32+60*60</f>
        <v>36000</v>
      </c>
      <c r="C33" s="20" t="n">
        <f aca="false">(C$17-N$2)*EXP(-B33/I$2)+N$2</f>
        <v>74.8105467662323</v>
      </c>
    </row>
    <row r="34" customFormat="false" ht="12.8" hidden="false" customHeight="false" outlineLevel="0" collapsed="false">
      <c r="B34" s="19" t="n">
        <f aca="false">B33+60*60</f>
        <v>39600</v>
      </c>
      <c r="C34" s="20" t="n">
        <f aca="false">(C$17-N$2)*EXP(-B34/I$2)+N$2</f>
        <v>72.7766171003566</v>
      </c>
    </row>
    <row r="35" customFormat="false" ht="12.8" hidden="false" customHeight="false" outlineLevel="0" collapsed="false">
      <c r="B35" s="19" t="n">
        <f aca="false">B34+60*60</f>
        <v>43200</v>
      </c>
      <c r="C35" s="20" t="n">
        <f aca="false">(C$17-N$2)*EXP(-B35/I$2)+N$2</f>
        <v>70.8181632348478</v>
      </c>
    </row>
    <row r="36" customFormat="false" ht="12.8" hidden="false" customHeight="false" outlineLevel="0" collapsed="false">
      <c r="B36" s="19" t="n">
        <f aca="false">B35+60*60</f>
        <v>46800</v>
      </c>
      <c r="C36" s="20" t="n">
        <f aca="false">(C$17-N$2)*EXP(-B36/I$2)+N$2</f>
        <v>68.9323843863079</v>
      </c>
    </row>
    <row r="37" customFormat="false" ht="12.8" hidden="false" customHeight="false" outlineLevel="0" collapsed="false">
      <c r="B37" s="19" t="n">
        <f aca="false">B36+60*60</f>
        <v>50400</v>
      </c>
      <c r="C37" s="20" t="n">
        <f aca="false">(C$17-N$2)*EXP(-B37/I$2)+N$2</f>
        <v>67.1165837038257</v>
      </c>
    </row>
    <row r="38" customFormat="false" ht="12.8" hidden="false" customHeight="false" outlineLevel="0" collapsed="false">
      <c r="B38" s="19" t="n">
        <f aca="false">B37+60*60</f>
        <v>54000</v>
      </c>
      <c r="C38" s="20" t="n">
        <f aca="false">(C$17-N$2)*EXP(-B38/I$2)+N$2</f>
        <v>65.3681644122129</v>
      </c>
    </row>
    <row r="39" customFormat="false" ht="12.8" hidden="false" customHeight="false" outlineLevel="0" collapsed="false">
      <c r="B39" s="19" t="n">
        <f aca="false">B38+60*60</f>
        <v>57600</v>
      </c>
      <c r="C39" s="20" t="n">
        <f aca="false">(C$17-N$2)*EXP(-B39/I$2)+N$2</f>
        <v>63.6846260983574</v>
      </c>
    </row>
    <row r="40" customFormat="false" ht="12.8" hidden="false" customHeight="false" outlineLevel="0" collapsed="false">
      <c r="B40" s="19" t="n">
        <f aca="false">B39+60*60</f>
        <v>61200</v>
      </c>
      <c r="C40" s="20" t="n">
        <f aca="false">(C$17-N$2)*EXP(-B40/I$2)+N$2</f>
        <v>62.0635611353843</v>
      </c>
      <c r="E40" s="21" t="s">
        <v>13</v>
      </c>
      <c r="F40" s="22" t="s">
        <v>14</v>
      </c>
      <c r="H40" s="21" t="s">
        <v>15</v>
      </c>
      <c r="I40" s="0" t="n">
        <v>4200</v>
      </c>
      <c r="P40" s="0" t="s">
        <v>14</v>
      </c>
      <c r="S40" s="0" t="s">
        <v>16</v>
      </c>
    </row>
    <row r="41" customFormat="false" ht="12.8" hidden="false" customHeight="false" outlineLevel="0" collapsed="false">
      <c r="B41" s="19" t="n">
        <f aca="false">B40+60*60</f>
        <v>64800</v>
      </c>
      <c r="C41" s="20" t="n">
        <f aca="false">(C$17-N$2)*EXP(-B41/I$2)+N$2</f>
        <v>60.5026512395111</v>
      </c>
      <c r="E41" s="0" t="n">
        <v>60</v>
      </c>
      <c r="F41" s="9" t="n">
        <f aca="false">-LN((E41-N$2)/(C$17-N$2))*I$2</f>
        <v>65988.8785757755</v>
      </c>
      <c r="P41" s="0" t="n">
        <f aca="false">P42-60*60</f>
        <v>62388.8785757755</v>
      </c>
      <c r="Q41" s="0" t="n">
        <f aca="false">C$23*EXP(-P41/I2)</f>
        <v>51.9269231125671</v>
      </c>
      <c r="R41" s="0" t="n">
        <f aca="false">P41-P42</f>
        <v>-3600</v>
      </c>
      <c r="S41" s="0" t="n">
        <f aca="false">R41*F44+E41</f>
        <v>61.512576</v>
      </c>
    </row>
    <row r="42" customFormat="false" ht="12.8" hidden="false" customHeight="false" outlineLevel="0" collapsed="false">
      <c r="B42" s="19" t="n">
        <f aca="false">B41+60*60</f>
        <v>68400</v>
      </c>
      <c r="C42" s="20" t="n">
        <f aca="false">(C$17-N$2)*EXP(-B42/I$2)+N$2</f>
        <v>58.9996641546712</v>
      </c>
      <c r="H42" s="21" t="s">
        <v>17</v>
      </c>
      <c r="I42" s="0" t="n">
        <v>1.6</v>
      </c>
      <c r="P42" s="9" t="n">
        <f aca="false">F41</f>
        <v>65988.8785757755</v>
      </c>
      <c r="Q42" s="0" t="n">
        <f aca="false">C$23*EXP(-P42/I$2)</f>
        <v>50</v>
      </c>
      <c r="R42" s="0" t="n">
        <f aca="false">P42-P42</f>
        <v>0</v>
      </c>
      <c r="S42" s="0" t="n">
        <f aca="false">R42*F44+E41</f>
        <v>60</v>
      </c>
    </row>
    <row r="43" customFormat="false" ht="12.8" hidden="false" customHeight="false" outlineLevel="0" collapsed="false">
      <c r="B43" s="19" t="n">
        <f aca="false">B42+60*60</f>
        <v>72000</v>
      </c>
      <c r="C43" s="20" t="n">
        <f aca="false">(C$17-N$2)*EXP(-B43/I$2)+N$2</f>
        <v>57.5524504601667</v>
      </c>
      <c r="F43" s="21" t="s">
        <v>18</v>
      </c>
      <c r="H43" s="21"/>
      <c r="P43" s="0" t="n">
        <f aca="false">P42+60*60</f>
        <v>69588.8785757755</v>
      </c>
      <c r="Q43" s="0" t="n">
        <f aca="false">C$23*EXP(-P43/I$2)</f>
        <v>48.1445818497757</v>
      </c>
      <c r="R43" s="0" t="n">
        <f aca="false">P43-P42</f>
        <v>3600</v>
      </c>
      <c r="S43" s="0" t="n">
        <f aca="false">R43*F44+E41</f>
        <v>58.487424</v>
      </c>
    </row>
    <row r="44" customFormat="false" ht="12.8" hidden="false" customHeight="false" outlineLevel="0" collapsed="false">
      <c r="B44" s="19" t="n">
        <f aca="false">B43+60*60</f>
        <v>75600</v>
      </c>
      <c r="C44" s="20" t="n">
        <f aca="false">(C$17-N$2)*EXP(-B44/I$2)+N$2</f>
        <v>56.1589404967828</v>
      </c>
      <c r="F44" s="17" t="n">
        <f aca="false">-(C17-N$2)/I2*EXP(-F41/I2)</f>
        <v>-0.00042016</v>
      </c>
      <c r="H44" s="21" t="s">
        <v>19</v>
      </c>
      <c r="I44" s="18" t="n">
        <f aca="false">-(I42*I40*F44)</f>
        <v>2.8234752</v>
      </c>
    </row>
    <row r="45" customFormat="false" ht="12.8" hidden="false" customHeight="false" outlineLevel="0" collapsed="false">
      <c r="B45" s="19" t="n">
        <f aca="false">B44+60*60</f>
        <v>79200</v>
      </c>
      <c r="C45" s="20" t="n">
        <f aca="false">(C$17-N$2)*EXP(-B45/I$2)+N$2</f>
        <v>54.8171414069706</v>
      </c>
      <c r="H45" s="21" t="s">
        <v>20</v>
      </c>
      <c r="I45" s="23" t="n">
        <f aca="false">I44/1000</f>
        <v>0.0028234752</v>
      </c>
    </row>
    <row r="46" customFormat="false" ht="12.8" hidden="false" customHeight="false" outlineLevel="0" collapsed="false">
      <c r="B46" s="19" t="n">
        <f aca="false">B45+60*60</f>
        <v>82800</v>
      </c>
      <c r="C46" s="20" t="n">
        <f aca="false">(C$17-N$2)*EXP(-B46/I$2)+N$2</f>
        <v>53.5251342848623</v>
      </c>
    </row>
    <row r="47" customFormat="false" ht="12.8" hidden="false" customHeight="false" outlineLevel="0" collapsed="false">
      <c r="B47" s="19" t="n">
        <f aca="false">B46+60*60</f>
        <v>86400</v>
      </c>
      <c r="C47" s="20" t="n">
        <f aca="false">(C$17-N$2)*EXP(-B47/I$2)+N$2</f>
        <v>52.2810714320455</v>
      </c>
    </row>
    <row r="48" customFormat="false" ht="12.8" hidden="false" customHeight="false" outlineLevel="0" collapsed="false">
      <c r="B48" s="19" t="n">
        <f aca="false">B47+60*60</f>
        <v>90000</v>
      </c>
      <c r="C48" s="20" t="n">
        <f aca="false">(C$17-N$2)*EXP(-B48/I$2)+N$2</f>
        <v>51.0831737151714</v>
      </c>
      <c r="E48" s="21" t="s">
        <v>13</v>
      </c>
      <c r="F48" s="22" t="s">
        <v>14</v>
      </c>
    </row>
    <row r="49" customFormat="false" ht="12.8" hidden="false" customHeight="false" outlineLevel="0" collapsed="false">
      <c r="B49" s="19" t="n">
        <f aca="false">B48+60*60</f>
        <v>93600</v>
      </c>
      <c r="C49" s="20" t="n">
        <f aca="false">(C$17-N$2)*EXP(-B49/I$2)+N$2</f>
        <v>49.9297280216173</v>
      </c>
      <c r="E49" s="0" t="n">
        <v>99.228</v>
      </c>
      <c r="F49" s="9" t="n">
        <f aca="false">-LN((E49-N$2)/(C$17-N$2))*I$2</f>
        <v>923.159080242194</v>
      </c>
    </row>
    <row r="50" customFormat="false" ht="12.8" hidden="false" customHeight="false" outlineLevel="0" collapsed="false">
      <c r="B50" s="19" t="n">
        <f aca="false">B49+60*60</f>
        <v>97200</v>
      </c>
      <c r="C50" s="20" t="n">
        <f aca="false">(C$17-N$2)*EXP(-B50/I$2)+N$2</f>
        <v>48.8190848095656</v>
      </c>
    </row>
    <row r="51" customFormat="false" ht="12.8" hidden="false" customHeight="false" outlineLevel="0" collapsed="false">
      <c r="B51" s="19" t="n">
        <f aca="false">B50+60*60</f>
        <v>100800</v>
      </c>
      <c r="C51" s="20" t="n">
        <f aca="false">(C$17-N$2)*EXP(-B51/I$2)+N$2</f>
        <v>47.7496557489952</v>
      </c>
    </row>
    <row r="52" customFormat="false" ht="12.8" hidden="false" customHeight="false" outlineLevel="0" collapsed="false">
      <c r="B52" s="19" t="n">
        <f aca="false">B51+60*60</f>
        <v>104400</v>
      </c>
      <c r="C52" s="20" t="n">
        <f aca="false">(C$17-N$2)*EXP(-B52/I$2)+N$2</f>
        <v>46.719911450212</v>
      </c>
    </row>
    <row r="53" customFormat="false" ht="12.8" hidden="false" customHeight="false" outlineLevel="0" collapsed="false">
      <c r="B53" s="19" t="n">
        <f aca="false">B52+60*60</f>
        <v>108000</v>
      </c>
      <c r="C53" s="20" t="n">
        <f aca="false">(C$17-N$2)*EXP(-B53/I$2)+N$2</f>
        <v>45.7283792766698</v>
      </c>
    </row>
    <row r="54" customFormat="false" ht="12.8" hidden="false" customHeight="false" outlineLevel="0" collapsed="false">
      <c r="B54" s="19" t="n">
        <f aca="false">B53+60*60</f>
        <v>111600</v>
      </c>
      <c r="C54" s="20" t="n">
        <f aca="false">(C$17-N$2)*EXP(-B54/I$2)+N$2</f>
        <v>44.7736412389541</v>
      </c>
    </row>
    <row r="55" customFormat="false" ht="12.8" hidden="false" customHeight="false" outlineLevel="0" collapsed="false">
      <c r="B55" s="19" t="n">
        <f aca="false">B54+60*60</f>
        <v>115200</v>
      </c>
      <c r="C55" s="20" t="n">
        <f aca="false">(C$17-N$2)*EXP(-B55/I$2)+N$2</f>
        <v>43.8543319669161</v>
      </c>
    </row>
    <row r="56" customFormat="false" ht="12.8" hidden="false" customHeight="false" outlineLevel="0" collapsed="false">
      <c r="B56" s="19" t="n">
        <f aca="false">B55+60*60</f>
        <v>118800</v>
      </c>
      <c r="C56" s="20" t="n">
        <f aca="false">(C$17-N$2)*EXP(-B56/I$2)+N$2</f>
        <v>42.9691367570582</v>
      </c>
    </row>
    <row r="57" customFormat="false" ht="12.8" hidden="false" customHeight="false" outlineLevel="0" collapsed="false">
      <c r="B57" s="19" t="n">
        <f aca="false">B56+60*60</f>
        <v>122400</v>
      </c>
      <c r="C57" s="20" t="n">
        <f aca="false">(C$17-N$2)*EXP(-B57/I$2)+N$2</f>
        <v>42.1167896923777</v>
      </c>
    </row>
    <row r="58" customFormat="false" ht="12.8" hidden="false" customHeight="false" outlineLevel="0" collapsed="false">
      <c r="B58" s="19" t="n">
        <f aca="false">B57+60*60</f>
        <v>126000</v>
      </c>
      <c r="C58" s="20" t="n">
        <f aca="false">(C$17-N$2)*EXP(-B58/I$2)+N$2</f>
        <v>41.296071831979</v>
      </c>
    </row>
    <row r="59" customFormat="false" ht="12.8" hidden="false" customHeight="false" outlineLevel="0" collapsed="false">
      <c r="B59" s="19" t="n">
        <f aca="false">B58+60*60</f>
        <v>129600</v>
      </c>
      <c r="C59" s="20" t="n">
        <f aca="false">(C$17-N$2)*EXP(-B59/I$2)+N$2</f>
        <v>40.5058094678684</v>
      </c>
    </row>
    <row r="60" customFormat="false" ht="12.8" hidden="false" customHeight="false" outlineLevel="0" collapsed="false">
      <c r="B60" s="19" t="n">
        <f aca="false">B59+60*60</f>
        <v>133200</v>
      </c>
      <c r="C60" s="20" t="n">
        <f aca="false">(C$17-N$2)*EXP(-B60/I$2)+N$2</f>
        <v>39.7448724464339</v>
      </c>
    </row>
    <row r="61" customFormat="false" ht="12.8" hidden="false" customHeight="false" outlineLevel="0" collapsed="false">
      <c r="B61" s="19" t="n">
        <f aca="false">B60+60*60</f>
        <v>136800</v>
      </c>
      <c r="C61" s="20" t="n">
        <f aca="false">(C$17-N$2)*EXP(-B61/I$2)+N$2</f>
        <v>39.0121725522143</v>
      </c>
    </row>
    <row r="62" customFormat="false" ht="12.8" hidden="false" customHeight="false" outlineLevel="0" collapsed="false">
      <c r="B62" s="19" t="n">
        <f aca="false">B61+60*60</f>
        <v>140400</v>
      </c>
      <c r="C62" s="20" t="n">
        <f aca="false">(C$17-N$2)*EXP(-B62/I$2)+N$2</f>
        <v>38.3066619516429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6" min="1" style="0" width="12.65"/>
  </cols>
  <sheetData>
    <row r="1" customFormat="false" ht="12.8" hidden="false" customHeight="false" outlineLevel="0" collapsed="false">
      <c r="B1" s="1" t="s">
        <v>0</v>
      </c>
      <c r="C1" s="2" t="s">
        <v>0</v>
      </c>
      <c r="D1" s="2" t="s">
        <v>0</v>
      </c>
      <c r="E1" s="3" t="s">
        <v>1</v>
      </c>
      <c r="I1" s="4" t="s">
        <v>2</v>
      </c>
      <c r="N1" s="4" t="s">
        <v>3</v>
      </c>
      <c r="P1" s="5" t="s">
        <v>4</v>
      </c>
      <c r="Q1" s="3" t="s">
        <v>5</v>
      </c>
    </row>
    <row r="2" customFormat="false" ht="12.8" hidden="false" customHeight="false" outlineLevel="0" collapsed="false">
      <c r="B2" s="6" t="s">
        <v>6</v>
      </c>
      <c r="C2" s="7" t="s">
        <v>7</v>
      </c>
      <c r="D2" s="7" t="s">
        <v>8</v>
      </c>
      <c r="E2" s="8" t="s">
        <v>9</v>
      </c>
      <c r="I2" s="9" t="n">
        <f aca="false">1/0.000011036</f>
        <v>90612.5407756433</v>
      </c>
      <c r="N2" s="0" t="n">
        <v>20</v>
      </c>
      <c r="P2" s="10" t="s">
        <v>8</v>
      </c>
      <c r="Q2" s="8" t="s">
        <v>9</v>
      </c>
    </row>
    <row r="3" customFormat="false" ht="12.8" hidden="false" customHeight="false" outlineLevel="0" collapsed="false">
      <c r="B3" s="11" t="n">
        <v>0.872222222222222</v>
      </c>
      <c r="C3" s="12" t="n">
        <f aca="false">B3-B3</f>
        <v>0</v>
      </c>
      <c r="D3" s="13" t="n">
        <v>0</v>
      </c>
      <c r="E3" s="14" t="n">
        <v>96</v>
      </c>
      <c r="P3" s="15" t="n">
        <f aca="false">D3+F$49</f>
        <v>6906.47117718658</v>
      </c>
      <c r="Q3" s="14" t="n">
        <f aca="false">E3-N$2</f>
        <v>76</v>
      </c>
    </row>
    <row r="4" customFormat="false" ht="12.8" hidden="false" customHeight="false" outlineLevel="0" collapsed="false">
      <c r="B4" s="11" t="n">
        <v>0.943055555555556</v>
      </c>
      <c r="C4" s="12" t="n">
        <f aca="false">B4+0-B$3</f>
        <v>0.0708333333333333</v>
      </c>
      <c r="D4" s="16" t="n">
        <f aca="false">C4*24*60*60</f>
        <v>6120</v>
      </c>
      <c r="E4" s="14" t="n">
        <v>89</v>
      </c>
      <c r="K4" s="5" t="s">
        <v>10</v>
      </c>
      <c r="P4" s="15" t="n">
        <f aca="false">D4+F$49</f>
        <v>13026.4711771866</v>
      </c>
      <c r="Q4" s="14" t="n">
        <f aca="false">E4-N$2</f>
        <v>69</v>
      </c>
    </row>
    <row r="5" customFormat="false" ht="12.8" hidden="false" customHeight="false" outlineLevel="0" collapsed="false">
      <c r="B5" s="11" t="n">
        <v>0.163194444444444</v>
      </c>
      <c r="C5" s="12" t="n">
        <f aca="false">B5+1-B$3</f>
        <v>0.290972222222222</v>
      </c>
      <c r="D5" s="16" t="n">
        <f aca="false">C5*24*60*60</f>
        <v>25140</v>
      </c>
      <c r="E5" s="14" t="n">
        <v>74.5</v>
      </c>
      <c r="H5" s="17" t="n">
        <f aca="false">Q$3*EXP(-D3/I$2)+N$2</f>
        <v>96</v>
      </c>
      <c r="I5" s="17" t="n">
        <f aca="false">H5-E3</f>
        <v>0</v>
      </c>
      <c r="J5" s="17" t="n">
        <f aca="false">I5^2</f>
        <v>0</v>
      </c>
      <c r="K5" s="18" t="n">
        <f aca="false">SQRT(AVERAGE(J6:J10))</f>
        <v>2.33756808095978</v>
      </c>
      <c r="P5" s="15" t="n">
        <f aca="false">D5+F$49</f>
        <v>32046.4711771866</v>
      </c>
      <c r="Q5" s="14" t="n">
        <f aca="false">E5-N$2</f>
        <v>54.5</v>
      </c>
    </row>
    <row r="6" customFormat="false" ht="12.8" hidden="false" customHeight="false" outlineLevel="0" collapsed="false">
      <c r="B6" s="11" t="n">
        <v>0.493055555555556</v>
      </c>
      <c r="C6" s="12" t="n">
        <f aca="false">B6+1-B$3</f>
        <v>0.620833333333333</v>
      </c>
      <c r="D6" s="16" t="n">
        <f aca="false">C6*24*60*60</f>
        <v>53640</v>
      </c>
      <c r="E6" s="14" t="n">
        <v>59</v>
      </c>
      <c r="H6" s="17" t="n">
        <f aca="false">Q$3*EXP(-D4/I$2)+N$2</f>
        <v>91.0364425197129</v>
      </c>
      <c r="I6" s="17" t="n">
        <f aca="false">H6-E4</f>
        <v>2.03644251971286</v>
      </c>
      <c r="J6" s="17" t="n">
        <f aca="false">I6^2</f>
        <v>4.14709813609448</v>
      </c>
      <c r="K6" s="17"/>
      <c r="P6" s="15" t="n">
        <f aca="false">D6+F$49</f>
        <v>60546.4711771866</v>
      </c>
      <c r="Q6" s="14" t="n">
        <f aca="false">E6-N$2</f>
        <v>39</v>
      </c>
    </row>
    <row r="7" customFormat="false" ht="12.8" hidden="false" customHeight="false" outlineLevel="0" collapsed="false">
      <c r="B7" s="11" t="n">
        <v>0.625</v>
      </c>
      <c r="C7" s="12" t="n">
        <f aca="false">B7+1-B$3</f>
        <v>0.752777777777778</v>
      </c>
      <c r="D7" s="16" t="n">
        <f aca="false">C7*24*60*60</f>
        <v>65040</v>
      </c>
      <c r="E7" s="14" t="n">
        <v>55</v>
      </c>
      <c r="H7" s="17" t="n">
        <f aca="false">Q$3*EXP(-D5/I$2)+N$2</f>
        <v>77.5865077773221</v>
      </c>
      <c r="I7" s="17" t="n">
        <f aca="false">H7-E5</f>
        <v>3.08650777732214</v>
      </c>
      <c r="J7" s="17" t="n">
        <f aca="false">I7^2</f>
        <v>9.52653025947006</v>
      </c>
      <c r="K7" s="17"/>
      <c r="P7" s="15" t="n">
        <f aca="false">D7+F$49</f>
        <v>71946.4711771866</v>
      </c>
      <c r="Q7" s="14" t="n">
        <f aca="false">E7-N$2</f>
        <v>35</v>
      </c>
    </row>
    <row r="8" customFormat="false" ht="12.8" hidden="false" customHeight="false" outlineLevel="0" collapsed="false">
      <c r="B8" s="11" t="n">
        <v>0.967361111111111</v>
      </c>
      <c r="C8" s="12" t="n">
        <f aca="false">B8+1-B$3</f>
        <v>1.09513888888889</v>
      </c>
      <c r="D8" s="16" t="n">
        <f aca="false">C8*24*60*60</f>
        <v>94620</v>
      </c>
      <c r="E8" s="14" t="n">
        <v>47</v>
      </c>
      <c r="H8" s="17" t="n">
        <f aca="false">Q$3*EXP(-D6/I$2)+N$2</f>
        <v>62.0459177262924</v>
      </c>
      <c r="I8" s="17" t="n">
        <f aca="false">H8-E6</f>
        <v>3.04591772629237</v>
      </c>
      <c r="J8" s="17" t="n">
        <f aca="false">I8^2</f>
        <v>9.27761479534206</v>
      </c>
      <c r="K8" s="17"/>
      <c r="P8" s="15" t="n">
        <f aca="false">D8+F$49</f>
        <v>101526.471177187</v>
      </c>
      <c r="Q8" s="14" t="n">
        <f aca="false">E8-N$2</f>
        <v>27</v>
      </c>
    </row>
    <row r="9" customFormat="false" ht="12.8" hidden="false" customHeight="false" outlineLevel="0" collapsed="false">
      <c r="H9" s="17" t="n">
        <f aca="false">Q$3*EXP(-D7/I$2)+N$2</f>
        <v>57.0753341311317</v>
      </c>
      <c r="I9" s="17" t="n">
        <f aca="false">H9-E7</f>
        <v>2.07533413113171</v>
      </c>
      <c r="J9" s="17" t="n">
        <f aca="false">I9^2</f>
        <v>4.30701175584022</v>
      </c>
    </row>
    <row r="10" customFormat="false" ht="12.8" hidden="false" customHeight="false" outlineLevel="0" collapsed="false">
      <c r="H10" s="17" t="n">
        <f aca="false">Q$3*EXP(-D8/I$2)+N$2</f>
        <v>46.7492656408407</v>
      </c>
      <c r="I10" s="17" t="n">
        <f aca="false">H10-E8</f>
        <v>-0.250734359159317</v>
      </c>
      <c r="J10" s="17" t="n">
        <f aca="false">I10^2</f>
        <v>0.0628677188630334</v>
      </c>
    </row>
    <row r="17" customFormat="false" ht="12.8" hidden="false" customHeight="false" outlineLevel="0" collapsed="false">
      <c r="B17" s="0" t="s">
        <v>11</v>
      </c>
      <c r="C17" s="0" t="n">
        <v>100</v>
      </c>
    </row>
    <row r="21" customFormat="false" ht="12.8" hidden="false" customHeight="false" outlineLevel="0" collapsed="false">
      <c r="B21" s="1" t="s">
        <v>0</v>
      </c>
      <c r="C21" s="3" t="s">
        <v>12</v>
      </c>
    </row>
    <row r="22" customFormat="false" ht="12.8" hidden="false" customHeight="false" outlineLevel="0" collapsed="false">
      <c r="B22" s="6" t="s">
        <v>8</v>
      </c>
      <c r="C22" s="8" t="s">
        <v>9</v>
      </c>
    </row>
    <row r="23" customFormat="false" ht="12.8" hidden="false" customHeight="false" outlineLevel="0" collapsed="false">
      <c r="B23" s="19" t="n">
        <v>0</v>
      </c>
      <c r="C23" s="20" t="n">
        <f aca="false">(C$17-N$2)*EXP(-B23/I$2)+N$2</f>
        <v>100</v>
      </c>
    </row>
    <row r="24" customFormat="false" ht="12.8" hidden="false" customHeight="false" outlineLevel="0" collapsed="false">
      <c r="B24" s="19" t="n">
        <f aca="false">60*60</f>
        <v>3600</v>
      </c>
      <c r="C24" s="20" t="n">
        <f aca="false">(C$17-N$2)*EXP(-B24/I$2)+N$2</f>
        <v>96.8839417395563</v>
      </c>
    </row>
    <row r="25" customFormat="false" ht="12.8" hidden="false" customHeight="false" outlineLevel="0" collapsed="false">
      <c r="B25" s="19" t="n">
        <f aca="false">B24+60*60</f>
        <v>7200</v>
      </c>
      <c r="C25" s="20" t="n">
        <f aca="false">(C$17-N$2)*EXP(-B25/I$2)+N$2</f>
        <v>93.8892562176435</v>
      </c>
    </row>
    <row r="26" customFormat="false" ht="12.8" hidden="false" customHeight="false" outlineLevel="0" collapsed="false">
      <c r="B26" s="19" t="n">
        <f aca="false">B25+60*60</f>
        <v>10800</v>
      </c>
      <c r="C26" s="20" t="n">
        <f aca="false">(C$17-N$2)*EXP(-B26/I$2)+N$2</f>
        <v>91.0112158777056</v>
      </c>
    </row>
    <row r="27" customFormat="false" ht="12.8" hidden="false" customHeight="false" outlineLevel="0" collapsed="false">
      <c r="B27" s="19" t="n">
        <f aca="false">B26+60*60</f>
        <v>14400</v>
      </c>
      <c r="C27" s="20" t="n">
        <f aca="false">(C$17-N$2)*EXP(-B27/I$2)+N$2</f>
        <v>88.2452773049571</v>
      </c>
    </row>
    <row r="28" customFormat="false" ht="12.8" hidden="false" customHeight="false" outlineLevel="0" collapsed="false">
      <c r="B28" s="19" t="n">
        <f aca="false">B27+60*60</f>
        <v>18000</v>
      </c>
      <c r="C28" s="20" t="n">
        <f aca="false">(C$17-N$2)*EXP(-B28/I$2)+N$2</f>
        <v>85.5870740539273</v>
      </c>
    </row>
    <row r="29" customFormat="false" ht="12.8" hidden="false" customHeight="false" outlineLevel="0" collapsed="false">
      <c r="B29" s="19" t="n">
        <f aca="false">B28+60*60</f>
        <v>21600</v>
      </c>
      <c r="C29" s="20" t="n">
        <f aca="false">(C$17-N$2)*EXP(-B29/I$2)+N$2</f>
        <v>83.0324097553764</v>
      </c>
    </row>
    <row r="30" customFormat="false" ht="12.8" hidden="false" customHeight="false" outlineLevel="0" collapsed="false">
      <c r="B30" s="19" t="n">
        <f aca="false">B29+60*60</f>
        <v>25200</v>
      </c>
      <c r="C30" s="20" t="n">
        <f aca="false">(C$17-N$2)*EXP(-B30/I$2)+N$2</f>
        <v>80.5772514917025</v>
      </c>
    </row>
    <row r="31" customFormat="false" ht="12.8" hidden="false" customHeight="false" outlineLevel="0" collapsed="false">
      <c r="B31" s="19" t="n">
        <f aca="false">B30+60*60</f>
        <v>28800</v>
      </c>
      <c r="C31" s="20" t="n">
        <f aca="false">(C$17-N$2)*EXP(-B31/I$2)+N$2</f>
        <v>78.2177234303812</v>
      </c>
    </row>
    <row r="32" customFormat="false" ht="12.8" hidden="false" customHeight="false" outlineLevel="0" collapsed="false">
      <c r="B32" s="19" t="n">
        <f aca="false">B31+60*60</f>
        <v>32400</v>
      </c>
      <c r="C32" s="20" t="n">
        <f aca="false">(C$17-N$2)*EXP(-B32/I$2)+N$2</f>
        <v>75.9501007053879</v>
      </c>
    </row>
    <row r="33" customFormat="false" ht="12.8" hidden="false" customHeight="false" outlineLevel="0" collapsed="false">
      <c r="B33" s="19" t="n">
        <f aca="false">B32+60*60</f>
        <v>36000</v>
      </c>
      <c r="C33" s="20" t="n">
        <f aca="false">(C$17-N$2)*EXP(-B33/I$2)+N$2</f>
        <v>73.7708035369418</v>
      </c>
    </row>
    <row r="34" customFormat="false" ht="12.8" hidden="false" customHeight="false" outlineLevel="0" collapsed="false">
      <c r="B34" s="19" t="n">
        <f aca="false">B33+60*60</f>
        <v>39600</v>
      </c>
      <c r="C34" s="20" t="n">
        <f aca="false">(C$17-N$2)*EXP(-B34/I$2)+N$2</f>
        <v>71.676391580292</v>
      </c>
    </row>
    <row r="35" customFormat="false" ht="12.8" hidden="false" customHeight="false" outlineLevel="0" collapsed="false">
      <c r="B35" s="19" t="n">
        <f aca="false">B34+60*60</f>
        <v>43200</v>
      </c>
      <c r="C35" s="20" t="n">
        <f aca="false">(C$17-N$2)*EXP(-B35/I$2)+N$2</f>
        <v>69.6635584946209</v>
      </c>
    </row>
    <row r="36" customFormat="false" ht="12.8" hidden="false" customHeight="false" outlineLevel="0" collapsed="false">
      <c r="B36" s="19" t="n">
        <f aca="false">B35+60*60</f>
        <v>46800</v>
      </c>
      <c r="C36" s="20" t="n">
        <f aca="false">(C$17-N$2)*EXP(-B36/I$2)+N$2</f>
        <v>67.7291267234934</v>
      </c>
    </row>
    <row r="37" customFormat="false" ht="12.8" hidden="false" customHeight="false" outlineLevel="0" collapsed="false">
      <c r="B37" s="19" t="n">
        <f aca="false">B36+60*60</f>
        <v>50400</v>
      </c>
      <c r="C37" s="20" t="n">
        <f aca="false">(C$17-N$2)*EXP(-B37/I$2)+N$2</f>
        <v>65.8700424786121</v>
      </c>
    </row>
    <row r="38" customFormat="false" ht="12.8" hidden="false" customHeight="false" outlineLevel="0" collapsed="false">
      <c r="B38" s="19" t="n">
        <f aca="false">B37+60*60</f>
        <v>54000</v>
      </c>
      <c r="C38" s="20" t="n">
        <f aca="false">(C$17-N$2)*EXP(-B38/I$2)+N$2</f>
        <v>64.0833709189573</v>
      </c>
    </row>
    <row r="39" customFormat="false" ht="12.8" hidden="false" customHeight="false" outlineLevel="0" collapsed="false">
      <c r="B39" s="19" t="n">
        <f aca="false">B38+60*60</f>
        <v>57600</v>
      </c>
      <c r="C39" s="20" t="n">
        <f aca="false">(C$17-N$2)*EXP(-B39/I$2)+N$2</f>
        <v>62.3662915177045</v>
      </c>
    </row>
    <row r="40" customFormat="false" ht="12.8" hidden="false" customHeight="false" outlineLevel="0" collapsed="false">
      <c r="B40" s="19" t="n">
        <f aca="false">B39+60*60</f>
        <v>61200</v>
      </c>
      <c r="C40" s="20" t="n">
        <f aca="false">(C$17-N$2)*EXP(-B40/I$2)+N$2</f>
        <v>60.7160936096031</v>
      </c>
      <c r="E40" s="21" t="s">
        <v>13</v>
      </c>
      <c r="F40" s="22" t="s">
        <v>14</v>
      </c>
      <c r="H40" s="21" t="s">
        <v>15</v>
      </c>
      <c r="I40" s="0" t="n">
        <v>4200</v>
      </c>
      <c r="P40" s="0" t="s">
        <v>14</v>
      </c>
      <c r="S40" s="0" t="s">
        <v>16</v>
      </c>
    </row>
    <row r="41" customFormat="false" ht="12.8" hidden="false" customHeight="false" outlineLevel="0" collapsed="false">
      <c r="B41" s="19" t="n">
        <f aca="false">B40+60*60</f>
        <v>64800</v>
      </c>
      <c r="C41" s="20" t="n">
        <f aca="false">(C$17-N$2)*EXP(-B41/I$2)+N$2</f>
        <v>59.1301721117881</v>
      </c>
      <c r="E41" s="0" t="n">
        <v>60</v>
      </c>
      <c r="F41" s="9" t="n">
        <f aca="false">-LN((E41-N$2)/(C$17-N$2))*I$2</f>
        <v>62807.8271620103</v>
      </c>
      <c r="P41" s="0" t="n">
        <f aca="false">P42-60*60</f>
        <v>59207.8271620103</v>
      </c>
      <c r="Q41" s="0" t="n">
        <f aca="false">C$23*EXP(-P41/I2)</f>
        <v>52.026468850283</v>
      </c>
      <c r="R41" s="0" t="n">
        <f aca="false">P41-P42</f>
        <v>-3600</v>
      </c>
      <c r="S41" s="0" t="n">
        <f aca="false">R41*F44+E41</f>
        <v>61.589184</v>
      </c>
    </row>
    <row r="42" customFormat="false" ht="12.8" hidden="false" customHeight="false" outlineLevel="0" collapsed="false">
      <c r="B42" s="19" t="n">
        <f aca="false">B41+60*60</f>
        <v>68400</v>
      </c>
      <c r="C42" s="20" t="n">
        <f aca="false">(C$17-N$2)*EXP(-B42/I$2)+N$2</f>
        <v>57.606023411269</v>
      </c>
      <c r="H42" s="21" t="s">
        <v>17</v>
      </c>
      <c r="I42" s="0" t="n">
        <v>1.6</v>
      </c>
      <c r="P42" s="9" t="n">
        <f aca="false">F41</f>
        <v>62807.8271620103</v>
      </c>
      <c r="Q42" s="0" t="n">
        <f aca="false">C$23*EXP(-P42/I$2)</f>
        <v>50</v>
      </c>
      <c r="R42" s="0" t="n">
        <f aca="false">P42-P42</f>
        <v>0</v>
      </c>
      <c r="S42" s="0" t="n">
        <f aca="false">R42*F44+E41</f>
        <v>60</v>
      </c>
    </row>
    <row r="43" customFormat="false" ht="12.8" hidden="false" customHeight="false" outlineLevel="0" collapsed="false">
      <c r="B43" s="19" t="n">
        <f aca="false">B42+60*60</f>
        <v>72000</v>
      </c>
      <c r="C43" s="20" t="n">
        <f aca="false">(C$17-N$2)*EXP(-B43/I$2)+N$2</f>
        <v>56.141241412605</v>
      </c>
      <c r="F43" s="21" t="s">
        <v>18</v>
      </c>
      <c r="H43" s="21"/>
      <c r="P43" s="0" t="n">
        <f aca="false">P42+60*60</f>
        <v>66407.8271620103</v>
      </c>
      <c r="Q43" s="0" t="n">
        <f aca="false">C$23*EXP(-P43/I$2)</f>
        <v>48.0524635872226</v>
      </c>
      <c r="R43" s="0" t="n">
        <f aca="false">P43-P42</f>
        <v>3600.00000000001</v>
      </c>
      <c r="S43" s="0" t="n">
        <f aca="false">R43*F44+E41</f>
        <v>58.410816</v>
      </c>
    </row>
    <row r="44" customFormat="false" ht="12.8" hidden="false" customHeight="false" outlineLevel="0" collapsed="false">
      <c r="B44" s="19" t="n">
        <f aca="false">B43+60*60</f>
        <v>75600</v>
      </c>
      <c r="C44" s="20" t="n">
        <f aca="false">(C$17-N$2)*EXP(-B44/I$2)+N$2</f>
        <v>54.7335137395245</v>
      </c>
      <c r="F44" s="17" t="n">
        <f aca="false">-(C17-N$2)/I2*EXP(-F41/I2)</f>
        <v>-0.00044144</v>
      </c>
      <c r="H44" s="21" t="s">
        <v>19</v>
      </c>
      <c r="I44" s="18" t="n">
        <f aca="false">-(I42*I40*F44)</f>
        <v>2.9664768</v>
      </c>
    </row>
    <row r="45" customFormat="false" ht="12.8" hidden="false" customHeight="false" outlineLevel="0" collapsed="false">
      <c r="B45" s="19" t="n">
        <f aca="false">B44+60*60</f>
        <v>79200</v>
      </c>
      <c r="C45" s="20" t="n">
        <f aca="false">(C$17-N$2)*EXP(-B45/I$2)+N$2</f>
        <v>53.380618084496</v>
      </c>
      <c r="H45" s="21" t="s">
        <v>20</v>
      </c>
      <c r="I45" s="23" t="n">
        <f aca="false">I44/1000</f>
        <v>0.0029664768</v>
      </c>
    </row>
    <row r="46" customFormat="false" ht="12.8" hidden="false" customHeight="false" outlineLevel="0" collapsed="false">
      <c r="B46" s="19" t="n">
        <f aca="false">B45+60*60</f>
        <v>82800</v>
      </c>
      <c r="C46" s="20" t="n">
        <f aca="false">(C$17-N$2)*EXP(-B46/I$2)+N$2</f>
        <v>52.0804187004846</v>
      </c>
    </row>
    <row r="47" customFormat="false" ht="12.8" hidden="false" customHeight="false" outlineLevel="0" collapsed="false">
      <c r="B47" s="19" t="n">
        <f aca="false">B46+60*60</f>
        <v>86400</v>
      </c>
      <c r="C47" s="20" t="n">
        <f aca="false">(C$17-N$2)*EXP(-B47/I$2)+N$2</f>
        <v>50.8308630293579</v>
      </c>
    </row>
    <row r="48" customFormat="false" ht="12.8" hidden="false" customHeight="false" outlineLevel="0" collapsed="false">
      <c r="B48" s="19" t="n">
        <f aca="false">B47+60*60</f>
        <v>90000</v>
      </c>
      <c r="C48" s="20" t="n">
        <f aca="false">(C$17-N$2)*EXP(-B48/I$2)+N$2</f>
        <v>49.6299784616173</v>
      </c>
      <c r="E48" s="21" t="s">
        <v>13</v>
      </c>
      <c r="F48" s="22" t="s">
        <v>14</v>
      </c>
    </row>
    <row r="49" customFormat="false" ht="12.8" hidden="false" customHeight="false" outlineLevel="0" collapsed="false">
      <c r="B49" s="19" t="n">
        <f aca="false">B48+60*60</f>
        <v>93600</v>
      </c>
      <c r="C49" s="20" t="n">
        <f aca="false">(C$17-N$2)*EXP(-B49/I$2)+N$2</f>
        <v>48.4758692223412</v>
      </c>
      <c r="E49" s="0" t="n">
        <v>94.129</v>
      </c>
      <c r="F49" s="9" t="n">
        <f aca="false">-LN((E49-N$2)/(C$17-N$2))*I$2</f>
        <v>6906.47117718658</v>
      </c>
    </row>
    <row r="50" customFormat="false" ht="12.8" hidden="false" customHeight="false" outlineLevel="0" collapsed="false">
      <c r="B50" s="19" t="n">
        <f aca="false">B49+60*60</f>
        <v>97200</v>
      </c>
      <c r="C50" s="20" t="n">
        <f aca="false">(C$17-N$2)*EXP(-B50/I$2)+N$2</f>
        <v>47.3667133784213</v>
      </c>
    </row>
    <row r="51" customFormat="false" ht="12.8" hidden="false" customHeight="false" outlineLevel="0" collapsed="false">
      <c r="B51" s="19" t="n">
        <f aca="false">B50+60*60</f>
        <v>100800</v>
      </c>
      <c r="C51" s="20" t="n">
        <f aca="false">(C$17-N$2)*EXP(-B51/I$2)+N$2</f>
        <v>46.300759962371</v>
      </c>
    </row>
    <row r="52" customFormat="false" ht="12.8" hidden="false" customHeight="false" outlineLevel="0" collapsed="false">
      <c r="B52" s="19" t="n">
        <f aca="false">B51+60*60</f>
        <v>104400</v>
      </c>
      <c r="C52" s="20" t="n">
        <f aca="false">(C$17-N$2)*EXP(-B52/I$2)+N$2</f>
        <v>45.2763262081623</v>
      </c>
    </row>
    <row r="53" customFormat="false" ht="12.8" hidden="false" customHeight="false" outlineLevel="0" collapsed="false">
      <c r="B53" s="19" t="n">
        <f aca="false">B52+60*60</f>
        <v>108000</v>
      </c>
      <c r="C53" s="20" t="n">
        <f aca="false">(C$17-N$2)*EXP(-B53/I$2)+N$2</f>
        <v>44.2917948947296</v>
      </c>
    </row>
    <row r="54" customFormat="false" ht="12.8" hidden="false" customHeight="false" outlineLevel="0" collapsed="false">
      <c r="B54" s="19" t="n">
        <f aca="false">B53+60*60</f>
        <v>111600</v>
      </c>
      <c r="C54" s="20" t="n">
        <f aca="false">(C$17-N$2)*EXP(-B54/I$2)+N$2</f>
        <v>43.3456117929455</v>
      </c>
    </row>
    <row r="55" customFormat="false" ht="12.8" hidden="false" customHeight="false" outlineLevel="0" collapsed="false">
      <c r="B55" s="19" t="n">
        <f aca="false">B54+60*60</f>
        <v>115200</v>
      </c>
      <c r="C55" s="20" t="n">
        <f aca="false">(C$17-N$2)*EXP(-B55/I$2)+N$2</f>
        <v>42.436283212039</v>
      </c>
    </row>
    <row r="56" customFormat="false" ht="12.8" hidden="false" customHeight="false" outlineLevel="0" collapsed="false">
      <c r="B56" s="19" t="n">
        <f aca="false">B55+60*60</f>
        <v>118800</v>
      </c>
      <c r="C56" s="20" t="n">
        <f aca="false">(C$17-N$2)*EXP(-B56/I$2)+N$2</f>
        <v>41.5623736415824</v>
      </c>
    </row>
    <row r="57" customFormat="false" ht="12.8" hidden="false" customHeight="false" outlineLevel="0" collapsed="false">
      <c r="B57" s="19" t="n">
        <f aca="false">B56+60*60</f>
        <v>122400</v>
      </c>
      <c r="C57" s="20" t="n">
        <f aca="false">(C$17-N$2)*EXP(-B57/I$2)+N$2</f>
        <v>40.7225034853246</v>
      </c>
    </row>
    <row r="58" customFormat="false" ht="12.8" hidden="false" customHeight="false" outlineLevel="0" collapsed="false">
      <c r="B58" s="19" t="n">
        <f aca="false">B57+60*60</f>
        <v>126000</v>
      </c>
      <c r="C58" s="20" t="n">
        <f aca="false">(C$17-N$2)*EXP(-B58/I$2)+N$2</f>
        <v>39.9153468832931</v>
      </c>
    </row>
    <row r="59" customFormat="false" ht="12.8" hidden="false" customHeight="false" outlineLevel="0" collapsed="false">
      <c r="B59" s="19" t="n">
        <f aca="false">B58+60*60</f>
        <v>129600</v>
      </c>
      <c r="C59" s="20" t="n">
        <f aca="false">(C$17-N$2)*EXP(-B59/I$2)+N$2</f>
        <v>39.139629618727</v>
      </c>
    </row>
    <row r="60" customFormat="false" ht="12.8" hidden="false" customHeight="false" outlineLevel="0" collapsed="false">
      <c r="B60" s="19" t="n">
        <f aca="false">B59+60*60</f>
        <v>133200</v>
      </c>
      <c r="C60" s="20" t="n">
        <f aca="false">(C$17-N$2)*EXP(-B60/I$2)+N$2</f>
        <v>38.3941271065361</v>
      </c>
    </row>
    <row r="61" customFormat="false" ht="12.8" hidden="false" customHeight="false" outlineLevel="0" collapsed="false">
      <c r="B61" s="19" t="n">
        <f aca="false">B60+60*60</f>
        <v>136800</v>
      </c>
      <c r="C61" s="20" t="n">
        <f aca="false">(C$17-N$2)*EXP(-B61/I$2)+N$2</f>
        <v>37.6776624601114</v>
      </c>
    </row>
    <row r="62" customFormat="false" ht="12.8" hidden="false" customHeight="false" outlineLevel="0" collapsed="false">
      <c r="B62" s="19" t="n">
        <f aca="false">B61+60*60</f>
        <v>140400</v>
      </c>
      <c r="C62" s="20" t="n">
        <f aca="false">(C$17-N$2)*EXP(-B62/I$2)+N$2</f>
        <v>36.9891046334344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6" min="1" style="0" width="12.65"/>
  </cols>
  <sheetData>
    <row r="1" customFormat="false" ht="12.8" hidden="false" customHeight="false" outlineLevel="0" collapsed="false">
      <c r="B1" s="1" t="s">
        <v>0</v>
      </c>
      <c r="C1" s="2" t="s">
        <v>0</v>
      </c>
      <c r="D1" s="2" t="s">
        <v>0</v>
      </c>
      <c r="E1" s="3" t="s">
        <v>1</v>
      </c>
      <c r="I1" s="4" t="s">
        <v>2</v>
      </c>
      <c r="N1" s="4" t="s">
        <v>3</v>
      </c>
      <c r="P1" s="5" t="s">
        <v>4</v>
      </c>
      <c r="Q1" s="3" t="s">
        <v>5</v>
      </c>
    </row>
    <row r="2" customFormat="false" ht="12.8" hidden="false" customHeight="false" outlineLevel="0" collapsed="false">
      <c r="B2" s="6" t="s">
        <v>6</v>
      </c>
      <c r="C2" s="7" t="s">
        <v>7</v>
      </c>
      <c r="D2" s="7" t="s">
        <v>8</v>
      </c>
      <c r="E2" s="8" t="s">
        <v>9</v>
      </c>
      <c r="I2" s="9" t="n">
        <f aca="false">1/0.0000094808</f>
        <v>105476.331111299</v>
      </c>
      <c r="N2" s="0" t="n">
        <v>20</v>
      </c>
      <c r="P2" s="10" t="s">
        <v>8</v>
      </c>
      <c r="Q2" s="8" t="s">
        <v>9</v>
      </c>
    </row>
    <row r="3" customFormat="false" ht="12.8" hidden="false" customHeight="false" outlineLevel="0" collapsed="false">
      <c r="B3" s="24" t="n">
        <v>0.206944444444444</v>
      </c>
      <c r="C3" s="12" t="n">
        <f aca="false">B3-B3</f>
        <v>0</v>
      </c>
      <c r="D3" s="13" t="n">
        <v>0</v>
      </c>
      <c r="E3" s="20" t="n">
        <v>99.5</v>
      </c>
      <c r="P3" s="15" t="n">
        <f aca="false">D3+F$49</f>
        <v>2880.23843264744</v>
      </c>
      <c r="Q3" s="14" t="n">
        <f aca="false">E3-N$2</f>
        <v>79.5</v>
      </c>
    </row>
    <row r="4" customFormat="false" ht="12.8" hidden="false" customHeight="false" outlineLevel="0" collapsed="false">
      <c r="B4" s="11" t="n">
        <v>0.724305555555556</v>
      </c>
      <c r="C4" s="12" t="n">
        <f aca="false">B4+0-B$3</f>
        <v>0.517361111111111</v>
      </c>
      <c r="D4" s="16" t="n">
        <f aca="false">C4*24*60*60</f>
        <v>44700</v>
      </c>
      <c r="E4" s="20" t="n">
        <v>69</v>
      </c>
      <c r="K4" s="5" t="s">
        <v>10</v>
      </c>
      <c r="P4" s="15" t="n">
        <f aca="false">D4+F$49</f>
        <v>47580.2384326474</v>
      </c>
      <c r="Q4" s="14" t="n">
        <f aca="false">E4-N$2</f>
        <v>49</v>
      </c>
    </row>
    <row r="5" customFormat="false" ht="12.8" hidden="false" customHeight="false" outlineLevel="0" collapsed="false">
      <c r="B5" s="11" t="n">
        <v>0.163194444444444</v>
      </c>
      <c r="C5" s="12" t="n">
        <f aca="false">B5+1-B$3</f>
        <v>0.95625</v>
      </c>
      <c r="D5" s="16" t="n">
        <f aca="false">C5*24*60*60</f>
        <v>82620</v>
      </c>
      <c r="E5" s="20" t="n">
        <v>54</v>
      </c>
      <c r="H5" s="17" t="n">
        <f aca="false">Q$3*EXP(-D3/I$2)+N$2</f>
        <v>99.5</v>
      </c>
      <c r="I5" s="17" t="n">
        <f aca="false">H5-E3</f>
        <v>0</v>
      </c>
      <c r="J5" s="17" t="n">
        <f aca="false">I5^2</f>
        <v>0</v>
      </c>
      <c r="K5" s="18" t="n">
        <f aca="false">SQRT(AVERAGE(J6:J8))</f>
        <v>2.20829704034445</v>
      </c>
      <c r="P5" s="15" t="n">
        <f aca="false">D5+F$49</f>
        <v>85500.2384326475</v>
      </c>
      <c r="Q5" s="14" t="n">
        <f aca="false">E5-N$2</f>
        <v>34</v>
      </c>
    </row>
    <row r="6" customFormat="false" ht="12.8" hidden="false" customHeight="false" outlineLevel="0" collapsed="false">
      <c r="B6" s="11" t="n">
        <v>0.647916666666667</v>
      </c>
      <c r="C6" s="12" t="n">
        <f aca="false">B6+1-B$3</f>
        <v>1.44097222222222</v>
      </c>
      <c r="D6" s="16" t="n">
        <f aca="false">C6*24*60*60</f>
        <v>124500</v>
      </c>
      <c r="E6" s="20" t="n">
        <v>44.5</v>
      </c>
      <c r="H6" s="17" t="n">
        <f aca="false">Q$3*EXP(-D4/I$2)+N$2</f>
        <v>72.0375337795917</v>
      </c>
      <c r="I6" s="17" t="n">
        <f aca="false">H6-E4</f>
        <v>3.03753377959168</v>
      </c>
      <c r="J6" s="17" t="n">
        <f aca="false">I6^2</f>
        <v>9.22661146216054</v>
      </c>
      <c r="K6" s="17"/>
      <c r="P6" s="15" t="n">
        <f aca="false">D6+F$49</f>
        <v>127380.238432647</v>
      </c>
      <c r="Q6" s="14" t="n">
        <f aca="false">E6-N$2</f>
        <v>24.5</v>
      </c>
    </row>
    <row r="7" customFormat="false" ht="12.8" hidden="false" customHeight="false" outlineLevel="0" collapsed="false">
      <c r="H7" s="17" t="n">
        <f aca="false">Q$3*EXP(-D5/I$2)+N$2</f>
        <v>56.3230790469022</v>
      </c>
      <c r="I7" s="17" t="n">
        <f aca="false">H7-E5</f>
        <v>2.32307904690219</v>
      </c>
      <c r="J7" s="17" t="n">
        <f aca="false">I7^2</f>
        <v>5.39669625815597</v>
      </c>
      <c r="K7" s="17"/>
      <c r="P7" s="15"/>
    </row>
    <row r="8" customFormat="false" ht="12.8" hidden="false" customHeight="false" outlineLevel="0" collapsed="false">
      <c r="H8" s="17" t="n">
        <f aca="false">Q$3*EXP(-D6/I$2)+N$2</f>
        <v>44.4198767520271</v>
      </c>
      <c r="I8" s="17" t="n">
        <f aca="false">H8-E6</f>
        <v>-0.0801232479728782</v>
      </c>
      <c r="J8" s="17" t="n">
        <f aca="false">I8^2</f>
        <v>0.00641973486572333</v>
      </c>
      <c r="K8" s="17"/>
      <c r="P8" s="15"/>
    </row>
    <row r="9" customFormat="false" ht="12.8" hidden="false" customHeight="false" outlineLevel="0" collapsed="false">
      <c r="H9" s="17"/>
      <c r="I9" s="17"/>
      <c r="J9" s="17"/>
    </row>
    <row r="10" customFormat="false" ht="12.8" hidden="false" customHeight="false" outlineLevel="0" collapsed="false">
      <c r="C10" s="25"/>
      <c r="D10" s="9"/>
      <c r="E10" s="26"/>
      <c r="H10" s="17"/>
      <c r="I10" s="17"/>
      <c r="J10" s="17"/>
    </row>
    <row r="11" customFormat="false" ht="12.8" hidden="false" customHeight="false" outlineLevel="0" collapsed="false">
      <c r="C11" s="25"/>
      <c r="D11" s="9"/>
      <c r="E11" s="26"/>
    </row>
    <row r="17" customFormat="false" ht="12.8" hidden="false" customHeight="false" outlineLevel="0" collapsed="false">
      <c r="B17" s="0" t="s">
        <v>11</v>
      </c>
      <c r="C17" s="0" t="n">
        <v>100</v>
      </c>
    </row>
    <row r="21" customFormat="false" ht="12.8" hidden="false" customHeight="false" outlineLevel="0" collapsed="false">
      <c r="B21" s="1" t="s">
        <v>0</v>
      </c>
      <c r="C21" s="3" t="s">
        <v>12</v>
      </c>
    </row>
    <row r="22" customFormat="false" ht="12.8" hidden="false" customHeight="false" outlineLevel="0" collapsed="false">
      <c r="B22" s="6" t="s">
        <v>8</v>
      </c>
      <c r="C22" s="8" t="s">
        <v>9</v>
      </c>
    </row>
    <row r="23" customFormat="false" ht="12.8" hidden="false" customHeight="false" outlineLevel="0" collapsed="false">
      <c r="B23" s="19" t="n">
        <v>0</v>
      </c>
      <c r="C23" s="20" t="n">
        <f aca="false">(C$17-N$2)*EXP(-B23/I$2)+N$2</f>
        <v>100</v>
      </c>
    </row>
    <row r="24" customFormat="false" ht="12.8" hidden="false" customHeight="false" outlineLevel="0" collapsed="false">
      <c r="B24" s="19" t="n">
        <f aca="false">60*60</f>
        <v>3600</v>
      </c>
      <c r="C24" s="20" t="n">
        <f aca="false">(C$17-N$2)*EXP(-B24/I$2)+N$2</f>
        <v>97.3156006429678</v>
      </c>
    </row>
    <row r="25" customFormat="false" ht="12.8" hidden="false" customHeight="false" outlineLevel="0" collapsed="false">
      <c r="B25" s="19" t="n">
        <f aca="false">B24+60*60</f>
        <v>7200</v>
      </c>
      <c r="C25" s="20" t="n">
        <f aca="false">(C$17-N$2)*EXP(-B25/I$2)+N$2</f>
        <v>94.7212762847861</v>
      </c>
    </row>
    <row r="26" customFormat="false" ht="12.8" hidden="false" customHeight="false" outlineLevel="0" collapsed="false">
      <c r="B26" s="19" t="n">
        <f aca="false">B25+60*60</f>
        <v>10800</v>
      </c>
      <c r="C26" s="20" t="n">
        <f aca="false">(C$17-N$2)*EXP(-B26/I$2)+N$2</f>
        <v>92.2140044595923</v>
      </c>
    </row>
    <row r="27" customFormat="false" ht="12.8" hidden="false" customHeight="false" outlineLevel="0" collapsed="false">
      <c r="B27" s="19" t="n">
        <f aca="false">B26+60*60</f>
        <v>14400</v>
      </c>
      <c r="C27" s="20" t="n">
        <f aca="false">(C$17-N$2)*EXP(-B27/I$2)+N$2</f>
        <v>89.7908641203417</v>
      </c>
    </row>
    <row r="28" customFormat="false" ht="12.8" hidden="false" customHeight="false" outlineLevel="0" collapsed="false">
      <c r="B28" s="19" t="n">
        <f aca="false">B27+60*60</f>
        <v>18000</v>
      </c>
      <c r="C28" s="20" t="n">
        <f aca="false">(C$17-N$2)*EXP(-B28/I$2)+N$2</f>
        <v>87.4490322356996</v>
      </c>
    </row>
    <row r="29" customFormat="false" ht="12.8" hidden="false" customHeight="false" outlineLevel="0" collapsed="false">
      <c r="B29" s="19" t="n">
        <f aca="false">B28+60*60</f>
        <v>21600</v>
      </c>
      <c r="C29" s="20" t="n">
        <f aca="false">(C$17-N$2)*EXP(-B29/I$2)+N$2</f>
        <v>85.1857805011252</v>
      </c>
    </row>
    <row r="30" customFormat="false" ht="12.8" hidden="false" customHeight="false" outlineLevel="0" collapsed="false">
      <c r="B30" s="19" t="n">
        <f aca="false">B29+60*60</f>
        <v>25200</v>
      </c>
      <c r="C30" s="20" t="n">
        <f aca="false">(C$17-N$2)*EXP(-B30/I$2)+N$2</f>
        <v>82.9984721603144</v>
      </c>
    </row>
    <row r="31" customFormat="false" ht="12.8" hidden="false" customHeight="false" outlineLevel="0" collapsed="false">
      <c r="B31" s="19" t="n">
        <f aca="false">B30+60*60</f>
        <v>28800</v>
      </c>
      <c r="C31" s="20" t="n">
        <f aca="false">(C$17-N$2)*EXP(-B31/I$2)+N$2</f>
        <v>80.8845589333</v>
      </c>
    </row>
    <row r="32" customFormat="false" ht="12.8" hidden="false" customHeight="false" outlineLevel="0" collapsed="false">
      <c r="B32" s="19" t="n">
        <f aca="false">B31+60*60</f>
        <v>32400</v>
      </c>
      <c r="C32" s="20" t="n">
        <f aca="false">(C$17-N$2)*EXP(-B32/I$2)+N$2</f>
        <v>78.8415780476282</v>
      </c>
    </row>
    <row r="33" customFormat="false" ht="12.8" hidden="false" customHeight="false" outlineLevel="0" collapsed="false">
      <c r="B33" s="19" t="n">
        <f aca="false">B32+60*60</f>
        <v>36000</v>
      </c>
      <c r="C33" s="20" t="n">
        <f aca="false">(C$17-N$2)*EXP(-B33/I$2)+N$2</f>
        <v>76.8671493691556</v>
      </c>
    </row>
    <row r="34" customFormat="false" ht="12.8" hidden="false" customHeight="false" outlineLevel="0" collapsed="false">
      <c r="B34" s="19" t="n">
        <f aca="false">B33+60*60</f>
        <v>39600</v>
      </c>
      <c r="C34" s="20" t="n">
        <f aca="false">(C$17-N$2)*EXP(-B34/I$2)+N$2</f>
        <v>74.9589726291204</v>
      </c>
    </row>
    <row r="35" customFormat="false" ht="12.8" hidden="false" customHeight="false" outlineLevel="0" collapsed="false">
      <c r="B35" s="19" t="n">
        <f aca="false">B34+60*60</f>
        <v>43200</v>
      </c>
      <c r="C35" s="20" t="n">
        <f aca="false">(C$17-N$2)*EXP(-B35/I$2)+N$2</f>
        <v>73.1148247442609</v>
      </c>
    </row>
    <row r="36" customFormat="false" ht="12.8" hidden="false" customHeight="false" outlineLevel="0" collapsed="false">
      <c r="B36" s="19" t="n">
        <f aca="false">B35+60*60</f>
        <v>46800</v>
      </c>
      <c r="C36" s="20" t="n">
        <f aca="false">(C$17-N$2)*EXP(-B36/I$2)+N$2</f>
        <v>71.3325572268563</v>
      </c>
    </row>
    <row r="37" customFormat="false" ht="12.8" hidden="false" customHeight="false" outlineLevel="0" collapsed="false">
      <c r="B37" s="19" t="n">
        <f aca="false">B36+60*60</f>
        <v>50400</v>
      </c>
      <c r="C37" s="20" t="n">
        <f aca="false">(C$17-N$2)*EXP(-B37/I$2)+N$2</f>
        <v>69.6100936816739</v>
      </c>
    </row>
    <row r="38" customFormat="false" ht="12.8" hidden="false" customHeight="false" outlineLevel="0" collapsed="false">
      <c r="B38" s="19" t="n">
        <f aca="false">B37+60*60</f>
        <v>54000</v>
      </c>
      <c r="C38" s="20" t="n">
        <f aca="false">(C$17-N$2)*EXP(-B38/I$2)+N$2</f>
        <v>67.9454273869065</v>
      </c>
    </row>
    <row r="39" customFormat="false" ht="12.8" hidden="false" customHeight="false" outlineLevel="0" collapsed="false">
      <c r="B39" s="19" t="n">
        <f aca="false">B38+60*60</f>
        <v>57600</v>
      </c>
      <c r="C39" s="20" t="n">
        <f aca="false">(C$17-N$2)*EXP(-B39/I$2)+N$2</f>
        <v>66.3366189562809</v>
      </c>
    </row>
    <row r="40" customFormat="false" ht="12.8" hidden="false" customHeight="false" outlineLevel="0" collapsed="false">
      <c r="B40" s="19" t="n">
        <f aca="false">B39+60*60</f>
        <v>61200</v>
      </c>
      <c r="C40" s="20" t="n">
        <f aca="false">(C$17-N$2)*EXP(-B40/I$2)+N$2</f>
        <v>64.7817940796149</v>
      </c>
      <c r="E40" s="21" t="s">
        <v>13</v>
      </c>
      <c r="F40" s="22" t="s">
        <v>14</v>
      </c>
      <c r="H40" s="21" t="s">
        <v>15</v>
      </c>
      <c r="I40" s="0" t="n">
        <v>4200</v>
      </c>
      <c r="P40" s="0" t="s">
        <v>14</v>
      </c>
      <c r="S40" s="0" t="s">
        <v>16</v>
      </c>
    </row>
    <row r="41" customFormat="false" ht="12.8" hidden="false" customHeight="false" outlineLevel="0" collapsed="false">
      <c r="B41" s="19" t="n">
        <f aca="false">B40+60*60</f>
        <v>64800</v>
      </c>
      <c r="C41" s="20" t="n">
        <f aca="false">(C$17-N$2)*EXP(-B41/I$2)+N$2</f>
        <v>63.2791413391891</v>
      </c>
      <c r="E41" s="0" t="n">
        <v>60</v>
      </c>
      <c r="F41" s="9" t="n">
        <f aca="false">-LN((E41-N$2)/(C$17-N$2))*I$2</f>
        <v>73110.6215256039</v>
      </c>
      <c r="P41" s="0" t="n">
        <f aca="false">P42-60*60</f>
        <v>69510.6215256039</v>
      </c>
      <c r="Q41" s="0" t="n">
        <f aca="false">C$23*EXP(-P41/I$2)</f>
        <v>51.7360011011416</v>
      </c>
      <c r="R41" s="0" t="n">
        <f aca="false">P41-P42</f>
        <v>-3600</v>
      </c>
      <c r="S41" s="0" t="n">
        <f aca="false">R41*F44+E41</f>
        <v>61.3652352</v>
      </c>
    </row>
    <row r="42" customFormat="false" ht="12.8" hidden="false" customHeight="false" outlineLevel="0" collapsed="false">
      <c r="B42" s="19" t="n">
        <f aca="false">B41+60*60</f>
        <v>68400</v>
      </c>
      <c r="C42" s="20" t="n">
        <f aca="false">(C$17-N$2)*EXP(-B42/I$2)+N$2</f>
        <v>61.8269100993913</v>
      </c>
      <c r="H42" s="21" t="s">
        <v>17</v>
      </c>
      <c r="I42" s="0" t="n">
        <v>1.6</v>
      </c>
      <c r="P42" s="9" t="n">
        <f aca="false">F41</f>
        <v>73110.6215256039</v>
      </c>
      <c r="Q42" s="0" t="n">
        <f aca="false">C$23*EXP(-P42/I$2)</f>
        <v>50.0000000000001</v>
      </c>
      <c r="R42" s="0" t="n">
        <f aca="false">P42-P42</f>
        <v>0</v>
      </c>
      <c r="S42" s="0" t="n">
        <f aca="false">R42*F44+E41</f>
        <v>60</v>
      </c>
    </row>
    <row r="43" customFormat="false" ht="12.8" hidden="false" customHeight="false" outlineLevel="0" collapsed="false">
      <c r="B43" s="19" t="n">
        <f aca="false">B42+60*60</f>
        <v>72000</v>
      </c>
      <c r="C43" s="20" t="n">
        <f aca="false">(C$17-N$2)*EXP(-B43/I$2)+N$2</f>
        <v>60.4234084671732</v>
      </c>
      <c r="F43" s="21" t="s">
        <v>18</v>
      </c>
      <c r="H43" s="21"/>
      <c r="P43" s="0" t="n">
        <f aca="false">P42+60*60</f>
        <v>76710.6215256039</v>
      </c>
      <c r="Q43" s="0" t="n">
        <f aca="false">C$23*EXP(-P43/I$2)</f>
        <v>48.322250401855</v>
      </c>
      <c r="R43" s="0" t="n">
        <f aca="false">P43-P42</f>
        <v>3600</v>
      </c>
      <c r="S43" s="0" t="n">
        <f aca="false">R43*F44+E41</f>
        <v>58.6347648</v>
      </c>
    </row>
    <row r="44" customFormat="false" ht="12.8" hidden="false" customHeight="false" outlineLevel="0" collapsed="false">
      <c r="B44" s="19" t="n">
        <f aca="false">B43+60*60</f>
        <v>75600</v>
      </c>
      <c r="C44" s="20" t="n">
        <f aca="false">(C$17-N$2)*EXP(-B44/I$2)+N$2</f>
        <v>59.067001320944</v>
      </c>
      <c r="F44" s="17" t="n">
        <f aca="false">-(C17-N$2)/I2*EXP(-F41/I2)</f>
        <v>-0.000379232</v>
      </c>
      <c r="H44" s="21" t="s">
        <v>19</v>
      </c>
      <c r="I44" s="18" t="n">
        <f aca="false">-(I42*I40*F44)</f>
        <v>2.54843904</v>
      </c>
    </row>
    <row r="45" customFormat="false" ht="12.8" hidden="false" customHeight="false" outlineLevel="0" collapsed="false">
      <c r="B45" s="19" t="n">
        <f aca="false">B44+60*60</f>
        <v>79200</v>
      </c>
      <c r="C45" s="20" t="n">
        <f aca="false">(C$17-N$2)*EXP(-B45/I$2)+N$2</f>
        <v>57.7561084056051</v>
      </c>
      <c r="H45" s="21" t="s">
        <v>20</v>
      </c>
      <c r="I45" s="23" t="n">
        <f aca="false">I44/1000</f>
        <v>0.00254843904</v>
      </c>
    </row>
    <row r="46" customFormat="false" ht="12.8" hidden="false" customHeight="false" outlineLevel="0" collapsed="false">
      <c r="B46" s="19" t="n">
        <f aca="false">B45+60*60</f>
        <v>82800</v>
      </c>
      <c r="C46" s="20" t="n">
        <f aca="false">(C$17-N$2)*EXP(-B46/I$2)+N$2</f>
        <v>56.4892024915045</v>
      </c>
    </row>
    <row r="47" customFormat="false" ht="12.8" hidden="false" customHeight="false" outlineLevel="0" collapsed="false">
      <c r="B47" s="19" t="n">
        <f aca="false">B46+60*60</f>
        <v>86400</v>
      </c>
      <c r="C47" s="20" t="n">
        <f aca="false">(C$17-N$2)*EXP(-B47/I$2)+N$2</f>
        <v>55.2648075951694</v>
      </c>
    </row>
    <row r="48" customFormat="false" ht="12.8" hidden="false" customHeight="false" outlineLevel="0" collapsed="false">
      <c r="B48" s="19" t="n">
        <f aca="false">B47+60*60</f>
        <v>90000</v>
      </c>
      <c r="C48" s="20" t="n">
        <f aca="false">(C$17-N$2)*EXP(-B48/I$2)+N$2</f>
        <v>54.0814972597402</v>
      </c>
      <c r="E48" s="21" t="s">
        <v>13</v>
      </c>
      <c r="F48" s="22" t="s">
        <v>14</v>
      </c>
    </row>
    <row r="49" customFormat="false" ht="12.8" hidden="false" customHeight="false" outlineLevel="0" collapsed="false">
      <c r="B49" s="19" t="n">
        <f aca="false">B48+60*60</f>
        <v>93600</v>
      </c>
      <c r="C49" s="20" t="n">
        <f aca="false">(C$17-N$2)*EXP(-B49/I$2)+N$2</f>
        <v>52.9378928931059</v>
      </c>
      <c r="E49" s="0" t="n">
        <v>97.845</v>
      </c>
      <c r="F49" s="9" t="n">
        <f aca="false">-LN((E49-N$2)/(C$17-N$2))*I$2</f>
        <v>2880.23843264744</v>
      </c>
    </row>
    <row r="50" customFormat="false" ht="12.8" hidden="false" customHeight="false" outlineLevel="0" collapsed="false">
      <c r="B50" s="19" t="n">
        <f aca="false">B49+60*60</f>
        <v>97200</v>
      </c>
      <c r="C50" s="20" t="n">
        <f aca="false">(C$17-N$2)*EXP(-B50/I$2)+N$2</f>
        <v>51.8326621618028</v>
      </c>
    </row>
    <row r="51" customFormat="false" ht="12.8" hidden="false" customHeight="false" outlineLevel="0" collapsed="false">
      <c r="B51" s="19" t="n">
        <f aca="false">B50+60*60</f>
        <v>100800</v>
      </c>
      <c r="C51" s="20" t="n">
        <f aca="false">(C$17-N$2)*EXP(-B51/I$2)+N$2</f>
        <v>50.7645174388058</v>
      </c>
    </row>
    <row r="52" customFormat="false" ht="12.8" hidden="false" customHeight="false" outlineLevel="0" collapsed="false">
      <c r="B52" s="19" t="n">
        <f aca="false">B51+60*60</f>
        <v>104400</v>
      </c>
      <c r="C52" s="20" t="n">
        <f aca="false">(C$17-N$2)*EXP(-B52/I$2)+N$2</f>
        <v>49.7322143034041</v>
      </c>
    </row>
    <row r="53" customFormat="false" ht="12.8" hidden="false" customHeight="false" outlineLevel="0" collapsed="false">
      <c r="B53" s="19" t="n">
        <f aca="false">B52+60*60</f>
        <v>108000</v>
      </c>
      <c r="C53" s="20" t="n">
        <f aca="false">(C$17-N$2)*EXP(-B53/I$2)+N$2</f>
        <v>48.7345500914141</v>
      </c>
    </row>
    <row r="54" customFormat="false" ht="12.8" hidden="false" customHeight="false" outlineLevel="0" collapsed="false">
      <c r="B54" s="19" t="n">
        <f aca="false">B53+60*60</f>
        <v>111600</v>
      </c>
      <c r="C54" s="20" t="n">
        <f aca="false">(C$17-N$2)*EXP(-B54/I$2)+N$2</f>
        <v>47.770362494039</v>
      </c>
    </row>
    <row r="55" customFormat="false" ht="12.8" hidden="false" customHeight="false" outlineLevel="0" collapsed="false">
      <c r="B55" s="19" t="n">
        <f aca="false">B54+60*60</f>
        <v>115200</v>
      </c>
      <c r="C55" s="20" t="n">
        <f aca="false">(C$17-N$2)*EXP(-B55/I$2)+N$2</f>
        <v>46.8385282037447</v>
      </c>
    </row>
    <row r="56" customFormat="false" ht="12.8" hidden="false" customHeight="false" outlineLevel="0" collapsed="false">
      <c r="B56" s="19" t="n">
        <f aca="false">B55+60*60</f>
        <v>118800</v>
      </c>
      <c r="C56" s="20" t="n">
        <f aca="false">(C$17-N$2)*EXP(-B56/I$2)+N$2</f>
        <v>45.9379616055719</v>
      </c>
    </row>
    <row r="57" customFormat="false" ht="12.8" hidden="false" customHeight="false" outlineLevel="0" collapsed="false">
      <c r="B57" s="19" t="n">
        <f aca="false">B56+60*60</f>
        <v>122400</v>
      </c>
      <c r="C57" s="20" t="n">
        <f aca="false">(C$17-N$2)*EXP(-B57/I$2)+N$2</f>
        <v>45.0676135123629</v>
      </c>
    </row>
    <row r="58" customFormat="false" ht="12.8" hidden="false" customHeight="false" outlineLevel="0" collapsed="false">
      <c r="B58" s="19" t="n">
        <f aca="false">B57+60*60</f>
        <v>126000</v>
      </c>
      <c r="C58" s="20" t="n">
        <f aca="false">(C$17-N$2)*EXP(-B58/I$2)+N$2</f>
        <v>44.2264699424264</v>
      </c>
    </row>
    <row r="59" customFormat="false" ht="12.8" hidden="false" customHeight="false" outlineLevel="0" collapsed="false">
      <c r="B59" s="19" t="n">
        <f aca="false">B58+60*60</f>
        <v>129600</v>
      </c>
      <c r="C59" s="20" t="n">
        <f aca="false">(C$17-N$2)*EXP(-B59/I$2)+N$2</f>
        <v>43.4135509382188</v>
      </c>
    </row>
    <row r="60" customFormat="false" ht="12.8" hidden="false" customHeight="false" outlineLevel="0" collapsed="false">
      <c r="B60" s="19" t="n">
        <f aca="false">B59+60*60</f>
        <v>133200</v>
      </c>
      <c r="C60" s="20" t="n">
        <f aca="false">(C$17-N$2)*EXP(-B60/I$2)+N$2</f>
        <v>42.6279094246639</v>
      </c>
    </row>
    <row r="61" customFormat="false" ht="12.8" hidden="false" customHeight="false" outlineLevel="0" collapsed="false">
      <c r="B61" s="19" t="n">
        <f aca="false">B60+60*60</f>
        <v>136800</v>
      </c>
      <c r="C61" s="20" t="n">
        <f aca="false">(C$17-N$2)*EXP(-B61/I$2)+N$2</f>
        <v>41.868630105782</v>
      </c>
    </row>
    <row r="62" customFormat="false" ht="12.8" hidden="false" customHeight="false" outlineLevel="0" collapsed="false">
      <c r="B62" s="19" t="n">
        <f aca="false">B61+60*60</f>
        <v>140400</v>
      </c>
      <c r="C62" s="20" t="n">
        <f aca="false">(C$17-N$2)*EXP(-B62/I$2)+N$2</f>
        <v>41.1348283983428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74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I61" activeCellId="0" sqref="I61"/>
    </sheetView>
  </sheetViews>
  <sheetFormatPr defaultColWidth="11.53515625" defaultRowHeight="12.8" zeroHeight="false" outlineLevelRow="0" outlineLevelCol="0"/>
  <cols>
    <col collapsed="false" customWidth="true" hidden="false" outlineLevel="0" max="5" min="1" style="0" width="12.65"/>
    <col collapsed="false" customWidth="true" hidden="false" outlineLevel="0" max="6" min="6" style="0" width="15.74"/>
    <col collapsed="false" customWidth="true" hidden="false" outlineLevel="0" max="26" min="7" style="0" width="12.65"/>
  </cols>
  <sheetData>
    <row r="1" customFormat="false" ht="12.8" hidden="false" customHeight="false" outlineLevel="0" collapsed="false">
      <c r="B1" s="1" t="s">
        <v>0</v>
      </c>
      <c r="C1" s="2" t="s">
        <v>0</v>
      </c>
      <c r="D1" s="2" t="s">
        <v>0</v>
      </c>
      <c r="E1" s="3" t="s">
        <v>1</v>
      </c>
      <c r="F1" s="4" t="s">
        <v>21</v>
      </c>
      <c r="K1" s="4" t="s">
        <v>2</v>
      </c>
      <c r="N1" s="4" t="s">
        <v>3</v>
      </c>
      <c r="P1" s="5" t="s">
        <v>4</v>
      </c>
      <c r="Q1" s="3" t="s">
        <v>5</v>
      </c>
    </row>
    <row r="2" customFormat="false" ht="12.8" hidden="false" customHeight="false" outlineLevel="0" collapsed="false">
      <c r="B2" s="6" t="s">
        <v>6</v>
      </c>
      <c r="C2" s="7" t="s">
        <v>7</v>
      </c>
      <c r="D2" s="7" t="s">
        <v>8</v>
      </c>
      <c r="E2" s="8" t="s">
        <v>9</v>
      </c>
      <c r="F2" s="27" t="s">
        <v>22</v>
      </c>
      <c r="K2" s="9" t="n">
        <f aca="false">1/0.000011628</f>
        <v>85999.312005504</v>
      </c>
      <c r="N2" s="0" t="n">
        <v>20</v>
      </c>
      <c r="P2" s="10" t="s">
        <v>8</v>
      </c>
      <c r="Q2" s="8" t="s">
        <v>9</v>
      </c>
    </row>
    <row r="3" customFormat="false" ht="12.8" hidden="false" customHeight="false" outlineLevel="0" collapsed="false">
      <c r="B3" s="25" t="n">
        <v>44257.4041666667</v>
      </c>
      <c r="C3" s="12" t="n">
        <f aca="false">B3-B3</f>
        <v>0</v>
      </c>
      <c r="D3" s="13" t="n">
        <v>0</v>
      </c>
      <c r="E3" s="22" t="n">
        <v>69.9</v>
      </c>
      <c r="F3" s="28" t="n">
        <f aca="false">(E3-E4)/(D3-D4)</f>
        <v>-0.000574712643347866</v>
      </c>
      <c r="P3" s="15" t="n">
        <f aca="false">D3+F$66</f>
        <v>40750.8617969237</v>
      </c>
      <c r="Q3" s="14" t="n">
        <f aca="false">E3-N$2</f>
        <v>49.9</v>
      </c>
    </row>
    <row r="4" customFormat="false" ht="12.8" hidden="false" customHeight="false" outlineLevel="0" collapsed="false">
      <c r="B4" s="25" t="n">
        <v>44257.4243055556</v>
      </c>
      <c r="C4" s="12" t="n">
        <f aca="false">B4+0-B$3</f>
        <v>0.020138888900463</v>
      </c>
      <c r="D4" s="13" t="n">
        <f aca="false">C4*24*60*60</f>
        <v>1740.000001</v>
      </c>
      <c r="E4" s="22" t="n">
        <v>68.9</v>
      </c>
      <c r="F4" s="28" t="n">
        <f aca="false">(E4-E5)/(D4-D5)</f>
        <v>-0.000530303030303033</v>
      </c>
      <c r="M4" s="5" t="s">
        <v>10</v>
      </c>
      <c r="P4" s="15" t="n">
        <f aca="false">D4+F$66</f>
        <v>42490.8617979237</v>
      </c>
      <c r="Q4" s="14" t="n">
        <f aca="false">E4-N$2</f>
        <v>48.9</v>
      </c>
    </row>
    <row r="5" customFormat="false" ht="12.8" hidden="false" customHeight="false" outlineLevel="0" collapsed="false">
      <c r="B5" s="25" t="n">
        <v>44257.4395833333</v>
      </c>
      <c r="C5" s="12" t="n">
        <f aca="false">B5+0-B$3</f>
        <v>0.0354166666782407</v>
      </c>
      <c r="D5" s="13" t="n">
        <f aca="false">C5*24*60*60</f>
        <v>3060.000001</v>
      </c>
      <c r="E5" s="22" t="n">
        <v>68.2</v>
      </c>
      <c r="F5" s="28" t="n">
        <f aca="false">(E5-E6)/(D5-D6)</f>
        <v>-0.000606060606060615</v>
      </c>
      <c r="J5" s="17" t="n">
        <f aca="false">Q$3*EXP(-D3/K$2)+N$2</f>
        <v>69.9</v>
      </c>
      <c r="K5" s="17" t="n">
        <f aca="false">J5-E3</f>
        <v>0</v>
      </c>
      <c r="L5" s="17" t="n">
        <f aca="false">K5^2</f>
        <v>0</v>
      </c>
      <c r="M5" s="18" t="n">
        <f aca="false">SQRT(AVERAGE(L6:L21))</f>
        <v>0.159186341594769</v>
      </c>
      <c r="P5" s="15" t="n">
        <f aca="false">D5+F$66</f>
        <v>43810.8617979237</v>
      </c>
      <c r="Q5" s="14" t="n">
        <f aca="false">E5-N$2</f>
        <v>48.2</v>
      </c>
    </row>
    <row r="6" customFormat="false" ht="12.8" hidden="false" customHeight="false" outlineLevel="0" collapsed="false">
      <c r="B6" s="25" t="n">
        <v>44257.4472222222</v>
      </c>
      <c r="C6" s="12" t="n">
        <f aca="false">B6+0-B$3</f>
        <v>0.0430555555671296</v>
      </c>
      <c r="D6" s="13" t="n">
        <f aca="false">C6*24*60*60</f>
        <v>3720.000001</v>
      </c>
      <c r="E6" s="22" t="n">
        <v>67.8</v>
      </c>
      <c r="F6" s="28" t="n">
        <f aca="false">(E6-E7)/(D6-D7)</f>
        <v>-0.000645161290322582</v>
      </c>
      <c r="J6" s="17" t="n">
        <f aca="false">Q$3*EXP(-D4/K$2)+N$2</f>
        <v>68.900532341257</v>
      </c>
      <c r="K6" s="17" t="n">
        <f aca="false">J6-E4</f>
        <v>0.000532341257013513</v>
      </c>
      <c r="L6" s="17" t="n">
        <f aca="false">K6^2</f>
        <v>2.8338721391873E-007</v>
      </c>
      <c r="M6" s="17"/>
      <c r="P6" s="15" t="n">
        <f aca="false">D6+F$66</f>
        <v>44470.8617979237</v>
      </c>
      <c r="Q6" s="14" t="n">
        <f aca="false">E6-N$2</f>
        <v>47.8</v>
      </c>
    </row>
    <row r="7" customFormat="false" ht="12.8" hidden="false" customHeight="false" outlineLevel="0" collapsed="false">
      <c r="B7" s="25" t="n">
        <v>44257.46875</v>
      </c>
      <c r="C7" s="12" t="n">
        <f aca="false">B7+0-B$3</f>
        <v>0.0645833333449074</v>
      </c>
      <c r="D7" s="13" t="n">
        <f aca="false">C7*24*60*60</f>
        <v>5580.000001</v>
      </c>
      <c r="E7" s="22" t="n">
        <v>66.6</v>
      </c>
      <c r="F7" s="28" t="n">
        <f aca="false">(E7-E8)/(D7-D8)</f>
        <v>-0.000531914893617021</v>
      </c>
      <c r="J7" s="17" t="n">
        <f aca="false">Q$3*EXP(-D5/K$2)+N$2</f>
        <v>68.15569092004</v>
      </c>
      <c r="K7" s="17" t="n">
        <f aca="false">J7-E5</f>
        <v>-0.0443090799600014</v>
      </c>
      <c r="L7" s="17" t="n">
        <f aca="false">K7^2</f>
        <v>0.0019632945669018</v>
      </c>
      <c r="M7" s="17"/>
      <c r="P7" s="15" t="n">
        <f aca="false">D7+F$66</f>
        <v>46330.8617979237</v>
      </c>
      <c r="Q7" s="14" t="n">
        <f aca="false">E7-N$2</f>
        <v>46.6</v>
      </c>
    </row>
    <row r="8" customFormat="false" ht="12.8" hidden="false" customHeight="false" outlineLevel="0" collapsed="false">
      <c r="B8" s="25" t="n">
        <v>44257.5013888889</v>
      </c>
      <c r="C8" s="12" t="n">
        <f aca="false">B8+0-B$3</f>
        <v>0.0972222222337963</v>
      </c>
      <c r="D8" s="13" t="n">
        <f aca="false">C8*24*60*60</f>
        <v>8400.000001</v>
      </c>
      <c r="E8" s="22" t="n">
        <v>65.1</v>
      </c>
      <c r="F8" s="28" t="n">
        <f aca="false">(E8-E9)/(D8-D9)</f>
        <v>-0.000537634408602149</v>
      </c>
      <c r="J8" s="17" t="n">
        <f aca="false">Q$3*EXP(-D6/K$2)+N$2</f>
        <v>67.7875355406911</v>
      </c>
      <c r="K8" s="17" t="n">
        <f aca="false">J8-E6</f>
        <v>-0.0124644593089158</v>
      </c>
      <c r="L8" s="17" t="n">
        <f aca="false">K8^2</f>
        <v>0.000155362745863618</v>
      </c>
      <c r="M8" s="17"/>
      <c r="P8" s="15" t="n">
        <f aca="false">D8+F$66</f>
        <v>49150.8617979237</v>
      </c>
      <c r="Q8" s="14" t="n">
        <f aca="false">E8-N$2</f>
        <v>45.1</v>
      </c>
    </row>
    <row r="9" customFormat="false" ht="12.8" hidden="false" customHeight="false" outlineLevel="0" collapsed="false">
      <c r="B9" s="25" t="n">
        <v>44257.5444444444</v>
      </c>
      <c r="C9" s="12" t="n">
        <f aca="false">B9+0-B$3</f>
        <v>0.140277777789352</v>
      </c>
      <c r="D9" s="13" t="n">
        <f aca="false">C9*24*60*60</f>
        <v>12120.000001</v>
      </c>
      <c r="E9" s="22" t="n">
        <v>63.1</v>
      </c>
      <c r="F9" s="28" t="n">
        <f aca="false">(E9-E10)/(D9-D10)</f>
        <v>-0.00050925925925926</v>
      </c>
      <c r="J9" s="17" t="n">
        <f aca="false">Q$3*EXP(-D7/K$2)+N$2</f>
        <v>66.7650796342844</v>
      </c>
      <c r="K9" s="17" t="n">
        <f aca="false">J9-E7</f>
        <v>0.16507963428441</v>
      </c>
      <c r="L9" s="17" t="n">
        <f aca="false">K9^2</f>
        <v>0.0272512856554747</v>
      </c>
      <c r="P9" s="15" t="n">
        <f aca="false">D9+F$66</f>
        <v>52870.8617979237</v>
      </c>
      <c r="Q9" s="14" t="n">
        <f aca="false">E9-N$2</f>
        <v>43.1</v>
      </c>
    </row>
    <row r="10" customFormat="false" ht="12.8" hidden="false" customHeight="false" outlineLevel="0" collapsed="false">
      <c r="B10" s="25" t="n">
        <v>44257.5694444444</v>
      </c>
      <c r="C10" s="12" t="n">
        <f aca="false">B10+0-B$3</f>
        <v>0.165277777789352</v>
      </c>
      <c r="D10" s="13" t="n">
        <f aca="false">C10*24*60*60</f>
        <v>14280.000001</v>
      </c>
      <c r="E10" s="22" t="n">
        <v>62</v>
      </c>
      <c r="F10" s="28" t="n">
        <f aca="false">(E10-E11)/(D10-D11)</f>
        <v>-0.000459770114942529</v>
      </c>
      <c r="J10" s="17" t="n">
        <f aca="false">Q$3*EXP(-D8/K$2)+N$2</f>
        <v>65.2564772136851</v>
      </c>
      <c r="K10" s="17" t="n">
        <f aca="false">J10-E8</f>
        <v>0.156477213685093</v>
      </c>
      <c r="L10" s="17" t="n">
        <f aca="false">K10^2</f>
        <v>0.0244851184026504</v>
      </c>
      <c r="P10" s="15" t="n">
        <f aca="false">D10+F$66</f>
        <v>55030.8617979237</v>
      </c>
      <c r="Q10" s="14" t="n">
        <f aca="false">E10-N$2</f>
        <v>42</v>
      </c>
    </row>
    <row r="11" customFormat="false" ht="12.8" hidden="false" customHeight="false" outlineLevel="0" collapsed="false">
      <c r="B11" s="25" t="n">
        <v>44257.6097222222</v>
      </c>
      <c r="C11" s="12" t="n">
        <f aca="false">B11+0-B$3</f>
        <v>0.20555555556713</v>
      </c>
      <c r="D11" s="13" t="n">
        <f aca="false">C11*24*60*60</f>
        <v>17760.000001</v>
      </c>
      <c r="E11" s="22" t="n">
        <v>60.4</v>
      </c>
      <c r="F11" s="28" t="n">
        <f aca="false">(E11-E12)/(D11-D12)</f>
        <v>-0.000465116279069765</v>
      </c>
      <c r="J11" s="17" t="n">
        <f aca="false">Q$3*EXP(-D9/K$2)+N$2</f>
        <v>63.3405914493106</v>
      </c>
      <c r="K11" s="17" t="n">
        <f aca="false">J11-E9</f>
        <v>0.240591449310614</v>
      </c>
      <c r="L11" s="17" t="n">
        <f aca="false">K11^2</f>
        <v>0.0578842454813817</v>
      </c>
      <c r="P11" s="15" t="n">
        <f aca="false">D11+F$66</f>
        <v>58510.8617979237</v>
      </c>
      <c r="Q11" s="14" t="n">
        <f aca="false">E11-N$2</f>
        <v>40.4</v>
      </c>
    </row>
    <row r="12" customFormat="false" ht="12.8" hidden="false" customHeight="false" outlineLevel="0" collapsed="false">
      <c r="B12" s="25" t="n">
        <v>44257.6395833333</v>
      </c>
      <c r="C12" s="12" t="n">
        <f aca="false">B12+0-B$3</f>
        <v>0.235416666678241</v>
      </c>
      <c r="D12" s="13" t="n">
        <f aca="false">C12*24*60*60</f>
        <v>20340.000001</v>
      </c>
      <c r="E12" s="22" t="n">
        <v>59.2</v>
      </c>
      <c r="F12" s="28" t="n">
        <f aca="false">(E12-E13)/(D12-D13)</f>
        <v>-0.000396825396825397</v>
      </c>
      <c r="J12" s="17" t="n">
        <f aca="false">Q$3*EXP(-D10/K$2)+N$2</f>
        <v>62.265585051604</v>
      </c>
      <c r="K12" s="17" t="n">
        <f aca="false">J12-E10</f>
        <v>0.265585051604027</v>
      </c>
      <c r="L12" s="17" t="n">
        <f aca="false">K12^2</f>
        <v>0.0705354196355139</v>
      </c>
      <c r="P12" s="15" t="n">
        <f aca="false">D12+F$66</f>
        <v>61090.8617979237</v>
      </c>
      <c r="Q12" s="14" t="n">
        <f aca="false">E12-N$2</f>
        <v>39.2</v>
      </c>
    </row>
    <row r="13" customFormat="false" ht="12.8" hidden="false" customHeight="false" outlineLevel="0" collapsed="false">
      <c r="B13" s="25" t="n">
        <v>44257.7416666667</v>
      </c>
      <c r="C13" s="12" t="n">
        <f aca="false">B13+0-B$3</f>
        <v>0.337500000011574</v>
      </c>
      <c r="D13" s="13" t="n">
        <f aca="false">C13*24*60*60</f>
        <v>29160.000001</v>
      </c>
      <c r="E13" s="22" t="n">
        <v>55.7</v>
      </c>
      <c r="F13" s="28" t="n">
        <f aca="false">(E13-E14)/(D13-D14)</f>
        <v>-0.000394736842162974</v>
      </c>
      <c r="J13" s="17" t="n">
        <f aca="false">Q$3*EXP(-D11/K$2)+N$2</f>
        <v>60.589431415002</v>
      </c>
      <c r="K13" s="17" t="n">
        <f aca="false">J13-E11</f>
        <v>0.189431415002034</v>
      </c>
      <c r="L13" s="17" t="n">
        <f aca="false">K13^2</f>
        <v>0.0358842609896727</v>
      </c>
      <c r="P13" s="15" t="n">
        <f aca="false">D13+F$66</f>
        <v>69910.8617979238</v>
      </c>
      <c r="Q13" s="14" t="n">
        <f aca="false">E13-N$2</f>
        <v>35.7</v>
      </c>
    </row>
    <row r="14" customFormat="false" ht="12.8" hidden="false" customHeight="false" outlineLevel="0" collapsed="false">
      <c r="B14" s="25" t="n">
        <v>44257.8208333333</v>
      </c>
      <c r="C14" s="12" t="n">
        <f aca="false">B14+0-B$3</f>
        <v>0.416666666666667</v>
      </c>
      <c r="D14" s="13" t="n">
        <f aca="false">C14*24*60*60</f>
        <v>36000</v>
      </c>
      <c r="E14" s="22" t="n">
        <v>53</v>
      </c>
      <c r="F14" s="28" t="n">
        <f aca="false">(E14-E15)/(D14-D15)</f>
        <v>-0.000375586854371928</v>
      </c>
      <c r="J14" s="17" t="n">
        <f aca="false">Q$3*EXP(-D12/K$2)+N$2</f>
        <v>59.3898229724036</v>
      </c>
      <c r="K14" s="17" t="n">
        <f aca="false">J14-E12</f>
        <v>0.189822972403576</v>
      </c>
      <c r="L14" s="17" t="n">
        <f aca="false">K14^2</f>
        <v>0.0360327608521287</v>
      </c>
      <c r="P14" s="15" t="n">
        <f aca="false">D14+F$66</f>
        <v>76750.8617969237</v>
      </c>
      <c r="Q14" s="14" t="n">
        <f aca="false">E14-N$2</f>
        <v>33</v>
      </c>
    </row>
    <row r="15" customFormat="false" ht="12.8" hidden="false" customHeight="false" outlineLevel="0" collapsed="false">
      <c r="B15" s="25" t="n">
        <v>44257.8701388889</v>
      </c>
      <c r="C15" s="12" t="n">
        <f aca="false">B15+0-B$3</f>
        <v>0.465972222233796</v>
      </c>
      <c r="D15" s="13" t="n">
        <f aca="false">C15*24*60*60</f>
        <v>40260.000001</v>
      </c>
      <c r="E15" s="22" t="n">
        <v>51.4</v>
      </c>
      <c r="F15" s="28" t="n">
        <f aca="false">(E15-E16)/(D15-D16)</f>
        <v>-0.000361445783205109</v>
      </c>
      <c r="J15" s="17" t="n">
        <f aca="false">Q$3*EXP(-D13/K$2)+N$2</f>
        <v>55.5502974301982</v>
      </c>
      <c r="K15" s="17" t="n">
        <f aca="false">J15-E13</f>
        <v>-0.149702569801825</v>
      </c>
      <c r="L15" s="17" t="n">
        <f aca="false">K15^2</f>
        <v>0.0224108594052702</v>
      </c>
      <c r="P15" s="15" t="n">
        <f aca="false">D15+F$66</f>
        <v>81010.8617979238</v>
      </c>
      <c r="Q15" s="14" t="n">
        <f aca="false">E15-N$2</f>
        <v>31.4</v>
      </c>
    </row>
    <row r="16" customFormat="false" ht="12.8" hidden="false" customHeight="false" outlineLevel="0" collapsed="false">
      <c r="B16" s="25" t="n">
        <v>44257.9277777778</v>
      </c>
      <c r="C16" s="12" t="n">
        <f aca="false">B16+0-B$3</f>
        <v>0.523611111111111</v>
      </c>
      <c r="D16" s="13" t="n">
        <f aca="false">C16*24*60*60</f>
        <v>45240</v>
      </c>
      <c r="E16" s="22" t="n">
        <v>49.6</v>
      </c>
      <c r="F16" s="28" t="n">
        <f aca="false">(E16-E17)/(D16-D17)</f>
        <v>-0.000340909090779958</v>
      </c>
      <c r="J16" s="17" t="n">
        <f aca="false">Q$3*EXP(-D14/K$2)+N$2</f>
        <v>52.8323070859995</v>
      </c>
      <c r="K16" s="17" t="n">
        <f aca="false">J16-E14</f>
        <v>-0.167692914000455</v>
      </c>
      <c r="L16" s="17" t="n">
        <f aca="false">K16^2</f>
        <v>0.0281209134059639</v>
      </c>
      <c r="P16" s="15" t="n">
        <f aca="false">D16+F$66</f>
        <v>85990.8617969237</v>
      </c>
      <c r="Q16" s="14" t="n">
        <f aca="false">E16-N$2</f>
        <v>29.6</v>
      </c>
    </row>
    <row r="17" customFormat="false" ht="12.8" hidden="false" customHeight="false" outlineLevel="0" collapsed="false">
      <c r="B17" s="25" t="n">
        <v>44257.9583333333</v>
      </c>
      <c r="C17" s="12" t="n">
        <f aca="false">B17+0-B$3</f>
        <v>0.554166666678241</v>
      </c>
      <c r="D17" s="13" t="n">
        <f aca="false">C17*24*60*60</f>
        <v>47880.000001</v>
      </c>
      <c r="E17" s="22" t="n">
        <v>48.7</v>
      </c>
      <c r="F17" s="28" t="n">
        <f aca="false">(E17-E18)/(D17-D18)</f>
        <v>-0.000320512820553912</v>
      </c>
      <c r="J17" s="17" t="n">
        <f aca="false">Q$3*EXP(-D15/K$2)+N$2</f>
        <v>51.245573643619</v>
      </c>
      <c r="K17" s="17" t="n">
        <f aca="false">J17-E15</f>
        <v>-0.154426356380966</v>
      </c>
      <c r="L17" s="17" t="n">
        <f aca="false">K17^2</f>
        <v>0.0238474995451013</v>
      </c>
      <c r="P17" s="15" t="n">
        <f aca="false">D17+F$66</f>
        <v>88630.8617979237</v>
      </c>
      <c r="Q17" s="14" t="n">
        <f aca="false">E17-N$2</f>
        <v>28.7</v>
      </c>
    </row>
    <row r="18" customFormat="false" ht="12.8" hidden="false" customHeight="false" outlineLevel="0" collapsed="false">
      <c r="B18" s="25" t="n">
        <v>44258.0486111111</v>
      </c>
      <c r="C18" s="12" t="n">
        <f aca="false">B18+0-B$3</f>
        <v>0.644444444444444</v>
      </c>
      <c r="D18" s="13" t="n">
        <f aca="false">C18*24*60*60</f>
        <v>55680</v>
      </c>
      <c r="E18" s="22" t="n">
        <v>46.2</v>
      </c>
      <c r="F18" s="28" t="n">
        <f aca="false">(E18-E19)/(D18-D19)</f>
        <v>-0.000267072346170823</v>
      </c>
      <c r="J18" s="17" t="n">
        <f aca="false">Q$3*EXP(-D16/K$2)+N$2</f>
        <v>49.4876131739404</v>
      </c>
      <c r="K18" s="17" t="n">
        <f aca="false">J18-E16</f>
        <v>-0.112386826059563</v>
      </c>
      <c r="L18" s="17" t="n">
        <f aca="false">K18^2</f>
        <v>0.0126307986717424</v>
      </c>
      <c r="P18" s="15" t="n">
        <f aca="false">D18+F$66</f>
        <v>96430.8617969237</v>
      </c>
      <c r="Q18" s="14" t="n">
        <f aca="false">E18-N$2</f>
        <v>26.2</v>
      </c>
    </row>
    <row r="19" customFormat="false" ht="12.8" hidden="false" customHeight="false" outlineLevel="0" collapsed="false">
      <c r="B19" s="25" t="n">
        <v>44258.3909722222</v>
      </c>
      <c r="C19" s="12" t="n">
        <f aca="false">B19+0-B$3</f>
        <v>0.98680555556713</v>
      </c>
      <c r="D19" s="13" t="n">
        <f aca="false">C19*24*60*60</f>
        <v>85260.000001</v>
      </c>
      <c r="E19" s="22" t="n">
        <v>38.3</v>
      </c>
      <c r="F19" s="28" t="n">
        <f aca="false">(E19-E20)/(D19-D20)</f>
        <v>0.000449214168420722</v>
      </c>
      <c r="J19" s="17" t="n">
        <f aca="false">Q$3*EXP(-D17/K$2)+N$2</f>
        <v>48.5961577028349</v>
      </c>
      <c r="K19" s="17" t="n">
        <f aca="false">J19-E17</f>
        <v>-0.103842297165059</v>
      </c>
      <c r="L19" s="17" t="n">
        <f aca="false">K19^2</f>
        <v>0.0107832226805164</v>
      </c>
      <c r="P19" s="15" t="n">
        <f aca="false">D19+F$66</f>
        <v>126010.861797924</v>
      </c>
      <c r="Q19" s="14" t="n">
        <f aca="false">E19-N$2</f>
        <v>18.3</v>
      </c>
    </row>
    <row r="20" customFormat="false" ht="12.8" hidden="false" customHeight="false" outlineLevel="0" collapsed="false">
      <c r="J20" s="17" t="n">
        <f aca="false">Q$3*EXP(-D18/K$2)+N$2</f>
        <v>46.1166740478528</v>
      </c>
      <c r="K20" s="17" t="n">
        <f aca="false">J20-E18</f>
        <v>-0.0833259521471703</v>
      </c>
      <c r="L20" s="17" t="n">
        <f aca="false">K20^2</f>
        <v>0.00694321430123252</v>
      </c>
    </row>
    <row r="21" customFormat="false" ht="12.8" hidden="false" customHeight="false" outlineLevel="0" collapsed="false">
      <c r="J21" s="17" t="n">
        <f aca="false">Q$3*EXP(-D19/K$2)+N$2</f>
        <v>38.5156759649998</v>
      </c>
      <c r="K21" s="17" t="n">
        <f aca="false">J21-E19</f>
        <v>0.215675964999804</v>
      </c>
      <c r="L21" s="17" t="n">
        <f aca="false">K21^2</f>
        <v>0.0465161218785965</v>
      </c>
    </row>
    <row r="22" customFormat="false" ht="12.8" hidden="false" customHeight="false" outlineLevel="0" collapsed="false">
      <c r="H22" s="17"/>
    </row>
    <row r="23" customFormat="false" ht="12.8" hidden="false" customHeight="false" outlineLevel="0" collapsed="false">
      <c r="H23" s="17"/>
    </row>
    <row r="25" customFormat="false" ht="12.8" hidden="false" customHeight="false" outlineLevel="0" collapsed="false">
      <c r="B25" s="0" t="s">
        <v>11</v>
      </c>
      <c r="C25" s="0" t="n">
        <v>100</v>
      </c>
    </row>
    <row r="29" customFormat="false" ht="12.8" hidden="false" customHeight="false" outlineLevel="0" collapsed="false">
      <c r="B29" s="1" t="s">
        <v>0</v>
      </c>
      <c r="C29" s="3" t="s">
        <v>12</v>
      </c>
    </row>
    <row r="30" customFormat="false" ht="12.8" hidden="false" customHeight="false" outlineLevel="0" collapsed="false">
      <c r="B30" s="6" t="s">
        <v>8</v>
      </c>
      <c r="C30" s="8" t="s">
        <v>9</v>
      </c>
    </row>
    <row r="31" customFormat="false" ht="12.8" hidden="false" customHeight="false" outlineLevel="0" collapsed="false">
      <c r="B31" s="19" t="n">
        <v>0</v>
      </c>
      <c r="C31" s="20" t="n">
        <f aca="false">(C$25-N$2)*EXP(-B31/K$2)+N$2</f>
        <v>100</v>
      </c>
    </row>
    <row r="32" customFormat="false" ht="12.8" hidden="false" customHeight="false" outlineLevel="0" collapsed="false">
      <c r="B32" s="19" t="n">
        <f aca="false">60*60</f>
        <v>3600</v>
      </c>
      <c r="C32" s="20" t="n">
        <f aca="false">(C$25-N$2)*EXP(-B32/K$2)+N$2</f>
        <v>96.7202611628967</v>
      </c>
    </row>
    <row r="33" customFormat="false" ht="12.8" hidden="false" customHeight="false" outlineLevel="0" collapsed="false">
      <c r="B33" s="19" t="n">
        <f aca="false">B32+60*60</f>
        <v>7200</v>
      </c>
      <c r="C33" s="20" t="n">
        <f aca="false">(C$25-N$2)*EXP(-B33/K$2)+N$2</f>
        <v>93.5749809112884</v>
      </c>
    </row>
    <row r="34" customFormat="false" ht="12.8" hidden="false" customHeight="false" outlineLevel="0" collapsed="false">
      <c r="B34" s="19" t="n">
        <f aca="false">B33+60*60</f>
        <v>10800</v>
      </c>
      <c r="C34" s="20" t="n">
        <f aca="false">(C$25-N$2)*EXP(-B34/K$2)+N$2</f>
        <v>90.5586468821148</v>
      </c>
    </row>
    <row r="35" customFormat="false" ht="12.8" hidden="false" customHeight="false" outlineLevel="0" collapsed="false">
      <c r="B35" s="19" t="n">
        <f aca="false">B34+60*60</f>
        <v>14400</v>
      </c>
      <c r="C35" s="20" t="n">
        <f aca="false">(C$25-N$2)*EXP(-B35/K$2)+N$2</f>
        <v>87.6659727012057</v>
      </c>
    </row>
    <row r="36" customFormat="false" ht="12.8" hidden="false" customHeight="false" outlineLevel="0" collapsed="false">
      <c r="B36" s="19" t="n">
        <f aca="false">B35+60*60</f>
        <v>18000</v>
      </c>
      <c r="C36" s="20" t="n">
        <f aca="false">(C$25-N$2)*EXP(-B36/K$2)+N$2</f>
        <v>84.8918887184742</v>
      </c>
    </row>
    <row r="37" customFormat="false" ht="12.8" hidden="false" customHeight="false" outlineLevel="0" collapsed="false">
      <c r="B37" s="19" t="n">
        <f aca="false">B36+60*60</f>
        <v>21600</v>
      </c>
      <c r="C37" s="20" t="n">
        <f aca="false">(C$25-N$2)*EXP(-B37/K$2)+N$2</f>
        <v>82.2315331229371</v>
      </c>
    </row>
    <row r="38" customFormat="false" ht="12.8" hidden="false" customHeight="false" outlineLevel="0" collapsed="false">
      <c r="B38" s="19" t="n">
        <f aca="false">B37+60*60</f>
        <v>25200</v>
      </c>
      <c r="C38" s="20" t="n">
        <f aca="false">(C$25-N$2)*EXP(-B38/K$2)+N$2</f>
        <v>79.6802434219899</v>
      </c>
    </row>
    <row r="39" customFormat="false" ht="12.8" hidden="false" customHeight="false" outlineLevel="0" collapsed="false">
      <c r="B39" s="19" t="n">
        <f aca="false">B38+60*60</f>
        <v>28800</v>
      </c>
      <c r="C39" s="20" t="n">
        <f aca="false">(C$25-N$2)*EXP(-B39/K$2)+N$2</f>
        <v>77.2335482700039</v>
      </c>
    </row>
    <row r="40" customFormat="false" ht="12.8" hidden="false" customHeight="false" outlineLevel="0" collapsed="false">
      <c r="B40" s="19" t="n">
        <f aca="false">B39+60*60</f>
        <v>32400</v>
      </c>
      <c r="C40" s="20" t="n">
        <f aca="false">(C$25-N$2)*EXP(-B40/K$2)+N$2</f>
        <v>74.8871596319245</v>
      </c>
    </row>
    <row r="41" customFormat="false" ht="12.8" hidden="false" customHeight="false" outlineLevel="0" collapsed="false">
      <c r="B41" s="19" t="n">
        <f aca="false">B40+60*60</f>
        <v>36000</v>
      </c>
      <c r="C41" s="20" t="n">
        <f aca="false">(C$25-N$2)*EXP(-B41/K$2)+N$2</f>
        <v>72.6369652681355</v>
      </c>
    </row>
    <row r="42" customFormat="false" ht="12.8" hidden="false" customHeight="false" outlineLevel="0" collapsed="false">
      <c r="B42" s="19" t="n">
        <f aca="false">B41+60*60</f>
        <v>39600</v>
      </c>
      <c r="C42" s="20" t="n">
        <f aca="false">(C$25-N$2)*EXP(-B42/K$2)+N$2</f>
        <v>70.479021527421</v>
      </c>
    </row>
    <row r="43" customFormat="false" ht="12.8" hidden="false" customHeight="false" outlineLevel="0" collapsed="false">
      <c r="B43" s="19" t="n">
        <f aca="false">B42+60*60</f>
        <v>43200</v>
      </c>
      <c r="C43" s="20" t="n">
        <f aca="false">(C$25-N$2)*EXP(-B43/K$2)+N$2</f>
        <v>68.4095464353903</v>
      </c>
    </row>
    <row r="44" customFormat="false" ht="12.8" hidden="false" customHeight="false" outlineLevel="0" collapsed="false">
      <c r="B44" s="19" t="n">
        <f aca="false">B43+60*60</f>
        <v>46800</v>
      </c>
      <c r="C44" s="20" t="n">
        <f aca="false">(C$25-N$2)*EXP(-B44/K$2)+N$2</f>
        <v>66.4249130662565</v>
      </c>
    </row>
    <row r="45" customFormat="false" ht="12.8" hidden="false" customHeight="false" outlineLevel="0" collapsed="false">
      <c r="B45" s="19" t="n">
        <f aca="false">B44+60*60</f>
        <v>50400</v>
      </c>
      <c r="C45" s="20" t="n">
        <f aca="false">(C$25-N$2)*EXP(-B45/K$2)+N$2</f>
        <v>64.5216431863497</v>
      </c>
    </row>
    <row r="46" customFormat="false" ht="12.8" hidden="false" customHeight="false" outlineLevel="0" collapsed="false">
      <c r="B46" s="19" t="n">
        <f aca="false">B45+60*60</f>
        <v>54000</v>
      </c>
      <c r="C46" s="20" t="n">
        <f aca="false">(C$25-N$2)*EXP(-B46/K$2)+N$2</f>
        <v>62.6964011582256</v>
      </c>
    </row>
    <row r="47" customFormat="false" ht="12.8" hidden="false" customHeight="false" outlineLevel="0" collapsed="false">
      <c r="B47" s="19" t="n">
        <f aca="false">B46+60*60</f>
        <v>57600</v>
      </c>
      <c r="C47" s="20" t="n">
        <f aca="false">(C$25-N$2)*EXP(-B47/K$2)+N$2</f>
        <v>60.9459880946859</v>
      </c>
    </row>
    <row r="48" customFormat="false" ht="12.8" hidden="false" customHeight="false" outlineLevel="0" collapsed="false">
      <c r="B48" s="19" t="n">
        <f aca="false">B47+60*60</f>
        <v>61200</v>
      </c>
      <c r="C48" s="20" t="n">
        <f aca="false">(C$25-N$2)*EXP(-B48/K$2)+N$2</f>
        <v>59.2673362524645</v>
      </c>
    </row>
    <row r="49" customFormat="false" ht="12.8" hidden="false" customHeight="false" outlineLevel="0" collapsed="false">
      <c r="B49" s="19" t="n">
        <f aca="false">B48+60*60</f>
        <v>64800</v>
      </c>
      <c r="C49" s="20" t="n">
        <f aca="false">(C$25-N$2)*EXP(-B49/K$2)+N$2</f>
        <v>57.6575036557544</v>
      </c>
    </row>
    <row r="50" customFormat="false" ht="12.8" hidden="false" customHeight="false" outlineLevel="0" collapsed="false">
      <c r="B50" s="19" t="n">
        <f aca="false">B49+60*60</f>
        <v>68400</v>
      </c>
      <c r="C50" s="20" t="n">
        <f aca="false">(C$25-N$2)*EXP(-B50/K$2)+N$2</f>
        <v>56.1136689401527</v>
      </c>
    </row>
    <row r="51" customFormat="false" ht="12.8" hidden="false" customHeight="false" outlineLevel="0" collapsed="false">
      <c r="B51" s="19" t="n">
        <f aca="false">B50+60*60</f>
        <v>72000</v>
      </c>
      <c r="C51" s="20" t="n">
        <f aca="false">(C$25-N$2)*EXP(-B51/K$2)+N$2</f>
        <v>54.6331264079863</v>
      </c>
    </row>
    <row r="52" customFormat="false" ht="12.8" hidden="false" customHeight="false" outlineLevel="0" collapsed="false">
      <c r="B52" s="19" t="n">
        <f aca="false">B51+60*60</f>
        <v>75600</v>
      </c>
      <c r="C52" s="20" t="n">
        <f aca="false">(C$25-N$2)*EXP(-B52/K$2)+N$2</f>
        <v>53.2132812863541</v>
      </c>
    </row>
    <row r="53" customFormat="false" ht="12.8" hidden="false" customHeight="false" outlineLevel="0" collapsed="false">
      <c r="B53" s="19" t="n">
        <f aca="false">B52+60*60</f>
        <v>79200</v>
      </c>
      <c r="C53" s="20" t="n">
        <f aca="false">(C$25-N$2)*EXP(-B53/K$2)+N$2</f>
        <v>51.8516451795729</v>
      </c>
    </row>
    <row r="54" customFormat="false" ht="12.8" hidden="false" customHeight="false" outlineLevel="0" collapsed="false">
      <c r="B54" s="19" t="n">
        <f aca="false">B53+60*60</f>
        <v>82800</v>
      </c>
      <c r="C54" s="20" t="n">
        <f aca="false">(C$25-N$2)*EXP(-B54/K$2)+N$2</f>
        <v>50.5458317080594</v>
      </c>
    </row>
    <row r="55" customFormat="false" ht="12.8" hidden="false" customHeight="false" outlineLevel="0" collapsed="false">
      <c r="B55" s="19" t="n">
        <f aca="false">B54+60*60</f>
        <v>86400</v>
      </c>
      <c r="C55" s="20" t="n">
        <f aca="false">(C$25-N$2)*EXP(-B55/K$2)+N$2</f>
        <v>49.2935523260026</v>
      </c>
    </row>
    <row r="56" customFormat="false" ht="12.8" hidden="false" customHeight="false" outlineLevel="0" collapsed="false">
      <c r="B56" s="19" t="n">
        <f aca="false">B55+60*60</f>
        <v>90000</v>
      </c>
      <c r="C56" s="20" t="n">
        <f aca="false">(C$25-N$2)*EXP(-B56/K$2)+N$2</f>
        <v>48.0926123104988</v>
      </c>
    </row>
    <row r="57" customFormat="false" ht="12.8" hidden="false" customHeight="false" outlineLevel="0" collapsed="false">
      <c r="B57" s="19" t="n">
        <f aca="false">B56+60*60</f>
        <v>93600</v>
      </c>
      <c r="C57" s="20" t="n">
        <f aca="false">(C$25-N$2)*EXP(-B57/K$2)+N$2</f>
        <v>46.9409069151184</v>
      </c>
      <c r="E57" s="21" t="s">
        <v>13</v>
      </c>
      <c r="F57" s="22" t="s">
        <v>14</v>
      </c>
      <c r="H57" s="21" t="s">
        <v>15</v>
      </c>
      <c r="I57" s="0" t="n">
        <v>4200</v>
      </c>
      <c r="P57" s="0" t="s">
        <v>14</v>
      </c>
      <c r="S57" s="0" t="s">
        <v>16</v>
      </c>
    </row>
    <row r="58" customFormat="false" ht="12.8" hidden="false" customHeight="false" outlineLevel="0" collapsed="false">
      <c r="B58" s="19" t="n">
        <f aca="false">B57+60*60</f>
        <v>97200</v>
      </c>
      <c r="C58" s="20" t="n">
        <f aca="false">(C$25-N$2)*EXP(-B58/K$2)+N$2</f>
        <v>45.8364176811647</v>
      </c>
      <c r="E58" s="0" t="n">
        <v>60</v>
      </c>
      <c r="F58" s="9" t="n">
        <f aca="false">-LN((E58-N$2)/(C$25-N$2))*K$2</f>
        <v>59610.1806467101</v>
      </c>
      <c r="P58" s="0" t="n">
        <f aca="false">P59-60*60</f>
        <v>56010.1806467101</v>
      </c>
      <c r="Q58" s="0" t="n">
        <f aca="false">C$31*EXP(-P58/K$2)</f>
        <v>52.1374658971374</v>
      </c>
      <c r="R58" s="0" t="n">
        <f aca="false">P58-P59</f>
        <v>-3600</v>
      </c>
      <c r="S58" s="0" t="n">
        <f aca="false">R58*F61+E58</f>
        <v>61.674432</v>
      </c>
    </row>
    <row r="59" customFormat="false" ht="12.8" hidden="false" customHeight="false" outlineLevel="0" collapsed="false">
      <c r="B59" s="19" t="n">
        <f aca="false">B58+60*60</f>
        <v>100800</v>
      </c>
      <c r="C59" s="20" t="n">
        <f aca="false">(C$25-N$2)*EXP(-B59/K$2)+N$2</f>
        <v>44.7772089001579</v>
      </c>
      <c r="H59" s="21" t="s">
        <v>17</v>
      </c>
      <c r="I59" s="0" t="n">
        <v>1.6</v>
      </c>
      <c r="P59" s="9" t="n">
        <f aca="false">F58</f>
        <v>59610.1806467101</v>
      </c>
      <c r="Q59" s="0" t="n">
        <f aca="false">C$31*EXP(-P59/K$2)</f>
        <v>50</v>
      </c>
      <c r="R59" s="0" t="n">
        <f aca="false">P59-P59</f>
        <v>0</v>
      </c>
      <c r="S59" s="0" t="n">
        <f aca="false">R59*F61+E58</f>
        <v>60</v>
      </c>
    </row>
    <row r="60" customFormat="false" ht="12.8" hidden="false" customHeight="false" outlineLevel="0" collapsed="false">
      <c r="B60" s="19" t="n">
        <f aca="false">B59+60*60</f>
        <v>104400</v>
      </c>
      <c r="C60" s="20" t="n">
        <f aca="false">(C$25-N$2)*EXP(-B60/K$2)+N$2</f>
        <v>43.7614242213471</v>
      </c>
      <c r="F60" s="21" t="s">
        <v>18</v>
      </c>
      <c r="H60" s="21"/>
      <c r="P60" s="0" t="n">
        <f aca="false">P59+60*60</f>
        <v>63210.1806467101</v>
      </c>
      <c r="Q60" s="0" t="n">
        <f aca="false">C$31*EXP(-P60/K$2)</f>
        <v>47.9501632268105</v>
      </c>
      <c r="R60" s="0" t="n">
        <f aca="false">P60-P59</f>
        <v>3600</v>
      </c>
      <c r="S60" s="0" t="n">
        <f aca="false">R60*F61+E58</f>
        <v>58.325568</v>
      </c>
    </row>
    <row r="61" customFormat="false" ht="12.8" hidden="false" customHeight="false" outlineLevel="0" collapsed="false">
      <c r="B61" s="19" t="n">
        <f aca="false">B60+60*60</f>
        <v>108000</v>
      </c>
      <c r="C61" s="20" t="n">
        <f aca="false">(C$25-N$2)*EXP(-B61/K$2)+N$2</f>
        <v>42.7872833983016</v>
      </c>
      <c r="F61" s="17" t="n">
        <f aca="false">-(C25-N$2)/K2*EXP(-F58/K2)</f>
        <v>-0.00046512</v>
      </c>
      <c r="H61" s="21" t="s">
        <v>19</v>
      </c>
      <c r="I61" s="18" t="n">
        <f aca="false">-(I59*I57*F61)</f>
        <v>3.1256064</v>
      </c>
    </row>
    <row r="62" customFormat="false" ht="12.8" hidden="false" customHeight="false" outlineLevel="0" collapsed="false">
      <c r="B62" s="19" t="n">
        <f aca="false">B61+60*60</f>
        <v>111600</v>
      </c>
      <c r="C62" s="20" t="n">
        <f aca="false">(C$25-N$2)*EXP(-B62/K$2)+N$2</f>
        <v>41.8530791688829</v>
      </c>
      <c r="H62" s="21" t="s">
        <v>20</v>
      </c>
      <c r="I62" s="23" t="n">
        <f aca="false">I61/1000</f>
        <v>0.0031256064</v>
      </c>
    </row>
    <row r="63" customFormat="false" ht="12.8" hidden="false" customHeight="false" outlineLevel="0" collapsed="false">
      <c r="B63" s="19" t="n">
        <f aca="false">B62+60*60</f>
        <v>115200</v>
      </c>
      <c r="C63" s="20" t="n">
        <f aca="false">(C$25-N$2)*EXP(-B63/K$2)+N$2</f>
        <v>40.957174263127</v>
      </c>
    </row>
    <row r="64" customFormat="false" ht="12.8" hidden="false" customHeight="false" outlineLevel="0" collapsed="false">
      <c r="B64" s="19" t="n">
        <f aca="false">B63+60*60</f>
        <v>118800</v>
      </c>
      <c r="C64" s="20" t="n">
        <f aca="false">(C$25-N$2)*EXP(-B64/K$2)+N$2</f>
        <v>40.097998533793</v>
      </c>
    </row>
    <row r="65" customFormat="false" ht="12.8" hidden="false" customHeight="false" outlineLevel="0" collapsed="false">
      <c r="B65" s="19" t="n">
        <f aca="false">B64+60*60</f>
        <v>122400</v>
      </c>
      <c r="C65" s="20" t="n">
        <f aca="false">(C$25-N$2)*EXP(-B65/K$2)+N$2</f>
        <v>39.2740462045514</v>
      </c>
      <c r="E65" s="21" t="s">
        <v>13</v>
      </c>
      <c r="F65" s="22" t="s">
        <v>14</v>
      </c>
    </row>
    <row r="66" customFormat="false" ht="12.8" hidden="false" customHeight="false" outlineLevel="0" collapsed="false">
      <c r="B66" s="19" t="n">
        <f aca="false">B65+60*60</f>
        <v>126000</v>
      </c>
      <c r="C66" s="20" t="n">
        <f aca="false">(C$25-N$2)*EXP(-B66/K$2)+N$2</f>
        <v>38.4838732309865</v>
      </c>
      <c r="E66" s="0" t="n">
        <v>69.808</v>
      </c>
      <c r="F66" s="9" t="n">
        <f aca="false">-LN((E66-N$2)/(C$25-N$2))*K$2</f>
        <v>40750.8617969237</v>
      </c>
    </row>
    <row r="67" customFormat="false" ht="12.8" hidden="false" customHeight="false" outlineLevel="0" collapsed="false">
      <c r="B67" s="19" t="n">
        <f aca="false">B66+60*60</f>
        <v>129600</v>
      </c>
      <c r="C67" s="20" t="n">
        <f aca="false">(C$25-N$2)*EXP(-B67/K$2)+N$2</f>
        <v>37.7260947697895</v>
      </c>
    </row>
    <row r="68" customFormat="false" ht="12.8" hidden="false" customHeight="false" outlineLevel="0" collapsed="false">
      <c r="B68" s="19" t="n">
        <f aca="false">B67+60*60</f>
        <v>133200</v>
      </c>
      <c r="C68" s="20" t="n">
        <f aca="false">(C$25-N$2)*EXP(-B68/K$2)+N$2</f>
        <v>36.9993827517063</v>
      </c>
    </row>
    <row r="69" customFormat="false" ht="12.8" hidden="false" customHeight="false" outlineLevel="0" collapsed="false">
      <c r="B69" s="19" t="n">
        <f aca="false">B68+60*60</f>
        <v>136800</v>
      </c>
      <c r="C69" s="20" t="n">
        <f aca="false">(C$25-N$2)*EXP(-B69/K$2)+N$2</f>
        <v>36.3024635539869</v>
      </c>
    </row>
    <row r="70" customFormat="false" ht="12.8" hidden="false" customHeight="false" outlineLevel="0" collapsed="false">
      <c r="B70" s="19" t="n">
        <f aca="false">B69+60*60</f>
        <v>140400</v>
      </c>
      <c r="C70" s="20" t="n">
        <f aca="false">(C$25-N$2)*EXP(-B70/K$2)+N$2</f>
        <v>35.634115768256</v>
      </c>
    </row>
    <row r="71" customFormat="false" ht="12.8" hidden="false" customHeight="false" outlineLevel="0" collapsed="false">
      <c r="K71" s="0" t="s">
        <v>23</v>
      </c>
    </row>
    <row r="72" customFormat="false" ht="12.8" hidden="false" customHeight="false" outlineLevel="0" collapsed="false">
      <c r="K72" s="0" t="s">
        <v>24</v>
      </c>
    </row>
    <row r="73" customFormat="false" ht="12.8" hidden="false" customHeight="false" outlineLevel="0" collapsed="false">
      <c r="K73" s="0" t="s">
        <v>25</v>
      </c>
    </row>
    <row r="74" customFormat="false" ht="12.8" hidden="false" customHeight="false" outlineLevel="0" collapsed="false">
      <c r="K74" s="0" t="s">
        <v>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2020-10-25T21:23:22Z</dcterms:created>
  <dc:creator/>
  <dc:description/>
  <dc:language>en-GB</dc:language>
  <cp:lastModifiedBy/>
  <dcterms:modified xsi:type="dcterms:W3CDTF">2021-03-04T02:54:23Z</dcterms:modified>
  <cp:revision>35</cp:revision>
  <dc:subject/>
  <dc:title/>
</cp:coreProperties>
</file>