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researches\Modules\Module_Gas\ref\Datasheet\"/>
    </mc:Choice>
  </mc:AlternateContent>
  <xr:revisionPtr revIDLastSave="0" documentId="13_ncr:1_{D3ED25CE-C42D-43CA-8B4A-42274CDB307D}" xr6:coauthVersionLast="47" xr6:coauthVersionMax="47" xr10:uidLastSave="{00000000-0000-0000-0000-000000000000}"/>
  <bookViews>
    <workbookView xWindow="-28920" yWindow="-120" windowWidth="29040" windowHeight="15840" xr2:uid="{2C8F868B-7B5D-4D4A-B3D4-ACEDCA69B2E2}"/>
  </bookViews>
  <sheets>
    <sheet name="MQ2" sheetId="5" r:id="rId1"/>
    <sheet name="MQ3" sheetId="4" r:id="rId2"/>
    <sheet name="MQ4" sheetId="2" r:id="rId3"/>
    <sheet name="MQ5" sheetId="8" r:id="rId4"/>
    <sheet name="MQ6" sheetId="9" r:id="rId5"/>
    <sheet name="MQ7" sheetId="3" r:id="rId6"/>
    <sheet name="MQ8" sheetId="10" r:id="rId7"/>
    <sheet name="MQ135" sheetId="1" r:id="rId8"/>
    <sheet name="MG811" sheetId="7" r:id="rId9"/>
    <sheet name="Param" sheetId="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0" l="1"/>
  <c r="E12" i="10"/>
  <c r="D12" i="10"/>
  <c r="E11" i="10"/>
  <c r="D11" i="10"/>
  <c r="E10" i="10"/>
  <c r="D10" i="10"/>
  <c r="E9" i="10"/>
  <c r="E8" i="10"/>
  <c r="D8" i="10"/>
  <c r="E7" i="10"/>
  <c r="D7" i="10"/>
  <c r="E6" i="10"/>
  <c r="D6" i="10"/>
  <c r="E5" i="10"/>
  <c r="D5" i="10"/>
  <c r="E4" i="10"/>
  <c r="D4" i="10"/>
  <c r="E3" i="10"/>
  <c r="D3" i="10"/>
  <c r="E12" i="9"/>
  <c r="D12" i="9"/>
  <c r="E11" i="9"/>
  <c r="D11" i="9"/>
  <c r="E10" i="9"/>
  <c r="D10" i="9"/>
  <c r="E9" i="9"/>
  <c r="D9" i="9"/>
  <c r="E8" i="9"/>
  <c r="D8" i="9"/>
  <c r="E7" i="9"/>
  <c r="D7" i="9"/>
  <c r="E6" i="9"/>
  <c r="D6" i="9"/>
  <c r="E5" i="9"/>
  <c r="D5" i="9"/>
  <c r="E4" i="9"/>
  <c r="D4" i="9"/>
  <c r="E3" i="9"/>
  <c r="D3" i="9"/>
  <c r="E12" i="8"/>
  <c r="D12" i="8"/>
  <c r="E11" i="8"/>
  <c r="D11" i="8"/>
  <c r="E10" i="8"/>
  <c r="D10" i="8"/>
  <c r="E9" i="8"/>
  <c r="D9" i="8"/>
  <c r="E8" i="8"/>
  <c r="D8" i="8"/>
  <c r="E7" i="8"/>
  <c r="D7" i="8"/>
  <c r="G7" i="8" s="1"/>
  <c r="F7" i="8" s="1"/>
  <c r="E6" i="8"/>
  <c r="D6" i="8"/>
  <c r="E5" i="8"/>
  <c r="D5" i="8"/>
  <c r="E4" i="8"/>
  <c r="D4" i="8"/>
  <c r="E3" i="8"/>
  <c r="D3" i="8"/>
  <c r="E10" i="7"/>
  <c r="D10" i="7"/>
  <c r="E9" i="7"/>
  <c r="D9" i="7"/>
  <c r="E8" i="7"/>
  <c r="D8" i="7"/>
  <c r="E7" i="7"/>
  <c r="D7" i="7"/>
  <c r="E6" i="7"/>
  <c r="D6" i="7"/>
  <c r="E5" i="7"/>
  <c r="D5" i="7"/>
  <c r="E4" i="7"/>
  <c r="D4" i="7"/>
  <c r="E3" i="7"/>
  <c r="D3" i="7"/>
  <c r="J13" i="1"/>
  <c r="J11" i="1"/>
  <c r="J9" i="1"/>
  <c r="J7" i="1"/>
  <c r="J5" i="1"/>
  <c r="J3" i="1"/>
  <c r="J11" i="3"/>
  <c r="J9" i="3"/>
  <c r="J7" i="3"/>
  <c r="J5" i="3"/>
  <c r="J3" i="3"/>
  <c r="J13" i="2"/>
  <c r="J11" i="2"/>
  <c r="J9" i="2"/>
  <c r="J7" i="2"/>
  <c r="J5" i="2"/>
  <c r="J3" i="2"/>
  <c r="J15" i="5"/>
  <c r="J13" i="5"/>
  <c r="J11" i="5"/>
  <c r="J9" i="5"/>
  <c r="J7" i="5"/>
  <c r="J5" i="5"/>
  <c r="J3" i="5"/>
  <c r="J5" i="4"/>
  <c r="J7" i="4"/>
  <c r="J9" i="4"/>
  <c r="J11" i="4"/>
  <c r="J13" i="4"/>
  <c r="J3" i="4"/>
  <c r="I5" i="3"/>
  <c r="I7" i="3"/>
  <c r="I9" i="3"/>
  <c r="I11" i="3"/>
  <c r="I3" i="3"/>
  <c r="I5" i="2"/>
  <c r="I7" i="2"/>
  <c r="I9" i="2"/>
  <c r="I11" i="2"/>
  <c r="I13" i="2"/>
  <c r="I3" i="2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14" i="1"/>
  <c r="D14" i="1"/>
  <c r="E13" i="1"/>
  <c r="D13" i="1"/>
  <c r="E12" i="1"/>
  <c r="D12" i="1"/>
  <c r="E11" i="1"/>
  <c r="D11" i="1"/>
  <c r="E8" i="1"/>
  <c r="D8" i="1"/>
  <c r="E7" i="1"/>
  <c r="D7" i="1"/>
  <c r="E4" i="1"/>
  <c r="D4" i="1"/>
  <c r="E3" i="1"/>
  <c r="D3" i="1"/>
  <c r="E10" i="1"/>
  <c r="D10" i="1"/>
  <c r="E9" i="1"/>
  <c r="D9" i="1"/>
  <c r="E5" i="1"/>
  <c r="E6" i="1"/>
  <c r="D6" i="1"/>
  <c r="D5" i="1"/>
  <c r="G9" i="10" l="1"/>
  <c r="F9" i="10" s="1"/>
  <c r="G7" i="10"/>
  <c r="F7" i="10" s="1"/>
  <c r="G5" i="10"/>
  <c r="G11" i="9"/>
  <c r="F11" i="9" s="1"/>
  <c r="G5" i="9"/>
  <c r="F5" i="9" s="1"/>
  <c r="G7" i="9"/>
  <c r="F7" i="9" s="1"/>
  <c r="G3" i="9"/>
  <c r="F3" i="9" s="1"/>
  <c r="G11" i="8"/>
  <c r="F11" i="8" s="1"/>
  <c r="G5" i="8"/>
  <c r="F5" i="8" s="1"/>
  <c r="G9" i="8"/>
  <c r="F9" i="8" s="1"/>
  <c r="G3" i="8"/>
  <c r="F3" i="8" s="1"/>
  <c r="F5" i="10"/>
  <c r="G11" i="10"/>
  <c r="F11" i="10" s="1"/>
  <c r="G3" i="10"/>
  <c r="F3" i="10" s="1"/>
  <c r="G9" i="9"/>
  <c r="F9" i="9" s="1"/>
  <c r="J7" i="8"/>
  <c r="I7" i="8"/>
  <c r="H7" i="8"/>
  <c r="G9" i="7"/>
  <c r="F9" i="7" s="1"/>
  <c r="J9" i="7" s="1"/>
  <c r="G7" i="7"/>
  <c r="F7" i="7" s="1"/>
  <c r="J7" i="7" s="1"/>
  <c r="G3" i="7"/>
  <c r="F3" i="7" s="1"/>
  <c r="J3" i="7" s="1"/>
  <c r="G5" i="7"/>
  <c r="F5" i="7" s="1"/>
  <c r="J5" i="7" s="1"/>
  <c r="G5" i="1"/>
  <c r="F5" i="1" s="1"/>
  <c r="I5" i="1" s="1"/>
  <c r="G9" i="5"/>
  <c r="F9" i="5" s="1"/>
  <c r="G13" i="5"/>
  <c r="F13" i="5" s="1"/>
  <c r="G7" i="5"/>
  <c r="G11" i="5"/>
  <c r="F11" i="5" s="1"/>
  <c r="G15" i="5"/>
  <c r="F15" i="5" s="1"/>
  <c r="G3" i="5"/>
  <c r="F3" i="5" s="1"/>
  <c r="G5" i="5"/>
  <c r="F5" i="5" s="1"/>
  <c r="F7" i="5"/>
  <c r="G9" i="4"/>
  <c r="F9" i="4" s="1"/>
  <c r="G11" i="4"/>
  <c r="F11" i="4" s="1"/>
  <c r="G13" i="4"/>
  <c r="G7" i="4"/>
  <c r="F7" i="4" s="1"/>
  <c r="G5" i="4"/>
  <c r="F13" i="4"/>
  <c r="G3" i="4"/>
  <c r="F3" i="4" s="1"/>
  <c r="F5" i="4"/>
  <c r="G9" i="3"/>
  <c r="F9" i="3" s="1"/>
  <c r="G7" i="3"/>
  <c r="F7" i="3" s="1"/>
  <c r="G11" i="3"/>
  <c r="F11" i="3" s="1"/>
  <c r="G5" i="3"/>
  <c r="F5" i="3" s="1"/>
  <c r="G3" i="3"/>
  <c r="F3" i="3" s="1"/>
  <c r="G9" i="2"/>
  <c r="F9" i="2" s="1"/>
  <c r="H9" i="2" s="1"/>
  <c r="G7" i="2"/>
  <c r="F7" i="2" s="1"/>
  <c r="G13" i="2"/>
  <c r="F13" i="2" s="1"/>
  <c r="G3" i="2"/>
  <c r="F3" i="2" s="1"/>
  <c r="G5" i="2"/>
  <c r="F5" i="2" s="1"/>
  <c r="G11" i="2"/>
  <c r="F11" i="2" s="1"/>
  <c r="G13" i="1"/>
  <c r="F13" i="1" s="1"/>
  <c r="I13" i="1" s="1"/>
  <c r="G11" i="1"/>
  <c r="F11" i="1" s="1"/>
  <c r="I11" i="1" s="1"/>
  <c r="G7" i="1"/>
  <c r="F7" i="1" s="1"/>
  <c r="I7" i="1" s="1"/>
  <c r="G3" i="1"/>
  <c r="F3" i="1" s="1"/>
  <c r="I3" i="1" s="1"/>
  <c r="G9" i="1"/>
  <c r="F9" i="1" s="1"/>
  <c r="I9" i="1" s="1"/>
  <c r="I7" i="10" l="1"/>
  <c r="J7" i="10"/>
  <c r="H7" i="10"/>
  <c r="I7" i="9"/>
  <c r="J7" i="9"/>
  <c r="H7" i="9"/>
  <c r="J3" i="10"/>
  <c r="H3" i="10"/>
  <c r="I3" i="10"/>
  <c r="J11" i="10"/>
  <c r="I11" i="10"/>
  <c r="H11" i="10"/>
  <c r="I9" i="10"/>
  <c r="J9" i="10"/>
  <c r="H9" i="10"/>
  <c r="I5" i="10"/>
  <c r="J5" i="10"/>
  <c r="H5" i="10"/>
  <c r="I9" i="9"/>
  <c r="J9" i="9"/>
  <c r="H9" i="9"/>
  <c r="J11" i="9"/>
  <c r="I11" i="9"/>
  <c r="H11" i="9"/>
  <c r="H5" i="9"/>
  <c r="I5" i="9"/>
  <c r="J5" i="9"/>
  <c r="J3" i="9"/>
  <c r="I3" i="9"/>
  <c r="H3" i="9"/>
  <c r="J11" i="8"/>
  <c r="I11" i="8"/>
  <c r="H11" i="8"/>
  <c r="J9" i="8"/>
  <c r="I9" i="8"/>
  <c r="H9" i="8"/>
  <c r="J3" i="8"/>
  <c r="I3" i="8"/>
  <c r="H3" i="8"/>
  <c r="J5" i="8"/>
  <c r="I5" i="8"/>
  <c r="H5" i="8"/>
  <c r="H9" i="7"/>
  <c r="I9" i="7"/>
  <c r="I5" i="7"/>
  <c r="H5" i="7"/>
  <c r="I3" i="7"/>
  <c r="H3" i="7"/>
  <c r="I7" i="7"/>
  <c r="H7" i="7"/>
  <c r="H5" i="1"/>
  <c r="H11" i="1"/>
  <c r="H7" i="1"/>
  <c r="H13" i="1"/>
  <c r="H3" i="1"/>
  <c r="I15" i="5"/>
  <c r="H15" i="5"/>
  <c r="I5" i="5"/>
  <c r="H5" i="5"/>
  <c r="H3" i="5"/>
  <c r="I3" i="5"/>
  <c r="H9" i="5"/>
  <c r="I9" i="5"/>
  <c r="I11" i="5"/>
  <c r="H11" i="5"/>
  <c r="I7" i="5"/>
  <c r="H7" i="5"/>
  <c r="I13" i="5"/>
  <c r="H13" i="5"/>
  <c r="I13" i="4"/>
  <c r="H13" i="4"/>
  <c r="H3" i="4"/>
  <c r="I3" i="4"/>
  <c r="I5" i="4"/>
  <c r="H5" i="4"/>
  <c r="I11" i="4"/>
  <c r="H11" i="4"/>
  <c r="H7" i="4"/>
  <c r="I7" i="4"/>
  <c r="I9" i="4"/>
  <c r="H9" i="4"/>
  <c r="H3" i="3"/>
  <c r="H5" i="3"/>
  <c r="H11" i="3"/>
  <c r="H9" i="3"/>
  <c r="H7" i="3"/>
  <c r="H11" i="2"/>
  <c r="H5" i="2"/>
  <c r="H7" i="2"/>
  <c r="H13" i="2"/>
  <c r="H3" i="2"/>
  <c r="H9" i="1"/>
</calcChain>
</file>

<file path=xl/sharedStrings.xml><?xml version="1.0" encoding="utf-8"?>
<sst xmlns="http://schemas.openxmlformats.org/spreadsheetml/2006/main" count="162" uniqueCount="49">
  <si>
    <t>CO</t>
  </si>
  <si>
    <t>A</t>
  </si>
  <si>
    <t>B</t>
  </si>
  <si>
    <t>NH4</t>
  </si>
  <si>
    <t>CO2</t>
  </si>
  <si>
    <t>Alcohol</t>
  </si>
  <si>
    <t>Toluol</t>
  </si>
  <si>
    <t>Aceton</t>
  </si>
  <si>
    <t>PPM</t>
  </si>
  <si>
    <t>Rs/Ro</t>
  </si>
  <si>
    <t>LOG(PPM)</t>
  </si>
  <si>
    <t>LOG(Rs/Ro)</t>
  </si>
  <si>
    <r>
      <t xml:space="preserve">Formula
</t>
    </r>
    <r>
      <rPr>
        <sz val="9"/>
        <color theme="0"/>
        <rFont val="Calibri"/>
        <family val="2"/>
        <scheme val="minor"/>
      </rPr>
      <t>log(PPM) = A + B * Log(Rs/Ro)</t>
    </r>
  </si>
  <si>
    <t>Datasheet Example at RS/RO=1</t>
  </si>
  <si>
    <t>LPG</t>
  </si>
  <si>
    <t>CH4</t>
  </si>
  <si>
    <t>H2</t>
  </si>
  <si>
    <t>Smoke</t>
  </si>
  <si>
    <t>Hexane</t>
  </si>
  <si>
    <t>Propane</t>
  </si>
  <si>
    <t>Rs/Ro (Clear Air) = 3.59</t>
  </si>
  <si>
    <t>Rs/Ro (Clear Air) = 26.09</t>
  </si>
  <si>
    <t>Rs/Ro (Clear Air) = 4.434</t>
  </si>
  <si>
    <t>Rs/Ro (Clear Air) = 60.314</t>
  </si>
  <si>
    <t>Rs/Ro (Clear Air) = 9.577</t>
  </si>
  <si>
    <t>GAS_CARBON_DIOXIDE</t>
  </si>
  <si>
    <t>GAS_CARBON_MONOXIDE</t>
  </si>
  <si>
    <t>GAS_ALCOHOL</t>
  </si>
  <si>
    <t>GAS_AMMONIUM</t>
  </si>
  <si>
    <t>Gases Code</t>
  </si>
  <si>
    <t>Gas Param</t>
  </si>
  <si>
    <t>GAS_TOLUENE</t>
  </si>
  <si>
    <t>GAS_ACETONE</t>
  </si>
  <si>
    <t>GAS_HYDROGEN</t>
  </si>
  <si>
    <t>GAS_LPG</t>
  </si>
  <si>
    <t>GAS_METHANE</t>
  </si>
  <si>
    <t>GAS_SMOKE</t>
  </si>
  <si>
    <t>GAS_PROPANE</t>
  </si>
  <si>
    <t>GAS_BENZENE</t>
  </si>
  <si>
    <t>GAS_HEXANE</t>
  </si>
  <si>
    <t>Benzene</t>
  </si>
  <si>
    <t>Ethanol</t>
  </si>
  <si>
    <t>GAS_ETHANOL</t>
  </si>
  <si>
    <t>R0=1</t>
  </si>
  <si>
    <t>Rs/Ro (Clear Air) = 6.59</t>
  </si>
  <si>
    <t>Logscale site</t>
  </si>
  <si>
    <t>https://www.desmos.com/calculator/toms4x34af</t>
  </si>
  <si>
    <t>Rs/Ro (Clear Air) = 10</t>
  </si>
  <si>
    <t>Rs/Ro (Clear Air) = 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</si>
</sst>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0_);_(* \(#,##0.0000\);_(* &quot;-&quot;??_);_(@_)"/>
    <numFmt numFmtId="165" formatCode="#,##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2" fillId="2" borderId="0" xfId="0" applyFont="1" applyFill="1" applyAlignment="1">
      <alignment vertical="top"/>
    </xf>
    <xf numFmtId="0" fontId="2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center" vertical="top" wrapText="1"/>
    </xf>
    <xf numFmtId="164" fontId="2" fillId="2" borderId="0" xfId="1" applyNumberFormat="1" applyFont="1" applyFill="1" applyAlignment="1">
      <alignment horizontal="center" vertical="top"/>
    </xf>
    <xf numFmtId="164" fontId="0" fillId="0" borderId="1" xfId="1" applyNumberFormat="1" applyFont="1" applyBorder="1"/>
    <xf numFmtId="164" fontId="0" fillId="0" borderId="0" xfId="1" applyNumberFormat="1" applyFont="1"/>
    <xf numFmtId="165" fontId="2" fillId="2" borderId="0" xfId="1" applyNumberFormat="1" applyFont="1" applyFill="1" applyAlignment="1">
      <alignment horizontal="center" vertical="top"/>
    </xf>
    <xf numFmtId="165" fontId="0" fillId="0" borderId="0" xfId="1" applyNumberFormat="1" applyFont="1"/>
    <xf numFmtId="0" fontId="0" fillId="0" borderId="0" xfId="0" applyAlignment="1">
      <alignment horizontal="center" vertical="center"/>
    </xf>
    <xf numFmtId="0" fontId="2" fillId="2" borderId="1" xfId="0" applyFont="1" applyFill="1" applyBorder="1"/>
    <xf numFmtId="0" fontId="0" fillId="3" borderId="1" xfId="0" applyFill="1" applyBorder="1" applyAlignment="1">
      <alignment horizontal="center" vertical="center"/>
    </xf>
    <xf numFmtId="164" fontId="0" fillId="3" borderId="2" xfId="1" applyNumberFormat="1" applyFont="1" applyFill="1" applyBorder="1" applyAlignment="1">
      <alignment horizontal="center" vertical="center"/>
    </xf>
    <xf numFmtId="164" fontId="0" fillId="3" borderId="3" xfId="1" applyNumberFormat="1" applyFont="1" applyFill="1" applyBorder="1" applyAlignment="1">
      <alignment horizontal="center" vertical="center"/>
    </xf>
    <xf numFmtId="165" fontId="0" fillId="3" borderId="2" xfId="1" applyNumberFormat="1" applyFont="1" applyFill="1" applyBorder="1" applyAlignment="1">
      <alignment horizontal="center" vertical="center"/>
    </xf>
    <xf numFmtId="165" fontId="0" fillId="3" borderId="3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5" fillId="0" borderId="0" xfId="2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esmos.com/calculator/toms4x34a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5FBD1-0646-47A4-ADE3-4626C0AE4AE0}">
  <dimension ref="A1:J16"/>
  <sheetViews>
    <sheetView tabSelected="1" workbookViewId="0">
      <selection activeCell="I2" sqref="I1:I1048576"/>
    </sheetView>
  </sheetViews>
  <sheetFormatPr defaultRowHeight="15" x14ac:dyDescent="0.25"/>
  <cols>
    <col min="4" max="5" width="12" style="7" bestFit="1" customWidth="1"/>
    <col min="6" max="6" width="9.140625" style="7"/>
    <col min="7" max="7" width="9.140625" style="9"/>
    <col min="8" max="8" width="36.7109375" customWidth="1"/>
    <col min="9" max="9" width="28.7109375" bestFit="1" customWidth="1"/>
    <col min="10" max="10" width="59" hidden="1" customWidth="1"/>
  </cols>
  <sheetData>
    <row r="1" spans="1:10" ht="111.75" customHeight="1" x14ac:dyDescent="0.25">
      <c r="A1" s="18" t="s">
        <v>24</v>
      </c>
      <c r="B1" s="18"/>
      <c r="C1" s="18"/>
      <c r="D1" s="18"/>
      <c r="E1" s="18"/>
      <c r="F1" s="18"/>
      <c r="G1" s="18"/>
      <c r="H1" s="18"/>
      <c r="I1" s="18"/>
    </row>
    <row r="2" spans="1:10" ht="27" x14ac:dyDescent="0.25">
      <c r="A2" s="2"/>
      <c r="B2" s="2" t="s">
        <v>8</v>
      </c>
      <c r="C2" s="2" t="s">
        <v>9</v>
      </c>
      <c r="D2" s="5" t="s">
        <v>10</v>
      </c>
      <c r="E2" s="5" t="s">
        <v>11</v>
      </c>
      <c r="F2" s="5" t="s">
        <v>1</v>
      </c>
      <c r="G2" s="8" t="s">
        <v>2</v>
      </c>
      <c r="H2" s="4" t="s">
        <v>12</v>
      </c>
      <c r="I2" s="3" t="s">
        <v>13</v>
      </c>
      <c r="J2" s="10">
        <v>1</v>
      </c>
    </row>
    <row r="3" spans="1:10" ht="15" customHeight="1" x14ac:dyDescent="0.25">
      <c r="A3" s="12" t="s">
        <v>16</v>
      </c>
      <c r="B3" s="1">
        <v>200</v>
      </c>
      <c r="C3" s="1">
        <v>2.13</v>
      </c>
      <c r="D3" s="6">
        <f t="shared" ref="D3:E14" si="0">LOG10(B3)</f>
        <v>2.3010299956639813</v>
      </c>
      <c r="E3" s="6">
        <f t="shared" si="0"/>
        <v>0.32837960343873768</v>
      </c>
      <c r="F3" s="13">
        <f>D3 - G3 * E3</f>
        <v>3.0033710794717292</v>
      </c>
      <c r="G3" s="15">
        <f>(D3 - D4) / (E3 - E4)</f>
        <v>-2.1388084900917921</v>
      </c>
      <c r="H3" s="19" t="str">
        <f>"PPM = 10 ^ (" &amp; INT(1000*F3)/1000 &amp; " " &amp; INT(1000*G3)/1000 &amp; " x log(Rs/Ro))"</f>
        <v>PPM = 10 ^ (3.003 -2.139 x log(Rs/Ro))</v>
      </c>
      <c r="I3" s="17">
        <f>POWER( 10, F3 + G3 *LOG10($J$2) )</f>
        <v>1007.7924012917705</v>
      </c>
      <c r="J3" s="21" t="str">
        <f xml:space="preserve"> "if ( gas_id == " &amp; VLOOKUP($A3,Param!$A$1:$B$14,2,FALSE) &amp; " ) "  &amp; CHAR(10)  &amp; "PPM = pow(10,(" &amp; INT(1000*$F3)/1000 &amp; " " &amp; IF(SIGN($G3)=-1,"-","+") &amp; " " &amp; ABS(INT(1000*$G3)/1000) &amp; " * log10(rs_ro_ratio)));"</f>
        <v>if ( gas_id == GAS_HYDROGEN ) 
PPM = pow(10,(3.003 - 2.139 * log10(rs_ro_ratio)));</v>
      </c>
    </row>
    <row r="4" spans="1:10" x14ac:dyDescent="0.25">
      <c r="A4" s="12"/>
      <c r="B4" s="1">
        <v>10000</v>
      </c>
      <c r="C4" s="1">
        <v>0.34200000000000003</v>
      </c>
      <c r="D4" s="6">
        <f t="shared" si="0"/>
        <v>4</v>
      </c>
      <c r="E4" s="6">
        <f t="shared" si="0"/>
        <v>-0.46597389394386496</v>
      </c>
      <c r="F4" s="14"/>
      <c r="G4" s="16"/>
      <c r="H4" s="20"/>
      <c r="I4" s="17"/>
      <c r="J4" s="21"/>
    </row>
    <row r="5" spans="1:10" ht="15" customHeight="1" x14ac:dyDescent="0.25">
      <c r="A5" s="12" t="s">
        <v>14</v>
      </c>
      <c r="B5" s="1">
        <v>200</v>
      </c>
      <c r="C5" s="1">
        <v>1.64</v>
      </c>
      <c r="D5" s="6">
        <f t="shared" si="0"/>
        <v>2.3010299956639813</v>
      </c>
      <c r="E5" s="6">
        <f t="shared" si="0"/>
        <v>0.21484384804769785</v>
      </c>
      <c r="F5" s="13">
        <f t="shared" ref="F5" si="1">D5 - G5 * E5</f>
        <v>2.7488055477276099</v>
      </c>
      <c r="G5" s="15">
        <f t="shared" ref="G5" si="2">(D5 - D6) / (E5 - E6)</f>
        <v>-2.0841907093575114</v>
      </c>
      <c r="H5" s="17" t="str">
        <f t="shared" ref="H5" si="3">"PPM = 10 ^ (" &amp; INT(1000*F5)/1000 &amp; " " &amp; INT(1000*G5)/1000 &amp; " x log(Rs/Ro))"</f>
        <v>PPM = 10 ^ (2.748 -2.085 x log(Rs/Ro))</v>
      </c>
      <c r="I5" s="17">
        <f t="shared" ref="I5" si="4">POWER( 10, F5 + G5 *LOG10($J$2) )</f>
        <v>560.79682701185629</v>
      </c>
      <c r="J5" s="21" t="str">
        <f xml:space="preserve"> "if ( gas_id == " &amp; VLOOKUP($A5,Param!$A$1:$B$14,2,FALSE) &amp; " ) "  &amp; CHAR(10)  &amp; "PPM = pow(10,(" &amp; INT(1000*$F5)/1000 &amp; " " &amp; IF(SIGN($G5)=-1,"-","+") &amp; " " &amp; ABS(INT(1000*$G5)/1000) &amp; " * log10(rs_ro_ratio)));"</f>
        <v>if ( gas_id == GAS_LPG ) 
PPM = pow(10,(2.748 - 2.085 * log10(rs_ro_ratio)));</v>
      </c>
    </row>
    <row r="6" spans="1:10" x14ac:dyDescent="0.25">
      <c r="A6" s="12"/>
      <c r="B6" s="1">
        <v>10000</v>
      </c>
      <c r="C6" s="1">
        <v>0.251</v>
      </c>
      <c r="D6" s="6">
        <f t="shared" si="0"/>
        <v>4</v>
      </c>
      <c r="E6" s="6">
        <f t="shared" si="0"/>
        <v>-0.60032627851896181</v>
      </c>
      <c r="F6" s="14"/>
      <c r="G6" s="16"/>
      <c r="H6" s="17"/>
      <c r="I6" s="17"/>
      <c r="J6" s="21"/>
    </row>
    <row r="7" spans="1:10" ht="15" customHeight="1" x14ac:dyDescent="0.25">
      <c r="A7" s="12" t="s">
        <v>15</v>
      </c>
      <c r="B7" s="1">
        <v>200</v>
      </c>
      <c r="C7" s="1">
        <v>3.13</v>
      </c>
      <c r="D7" s="6">
        <f t="shared" si="0"/>
        <v>2.3010299956639813</v>
      </c>
      <c r="E7" s="6">
        <f t="shared" si="0"/>
        <v>0.49554433754644844</v>
      </c>
      <c r="F7" s="13">
        <f t="shared" ref="F7" si="5">D7 - G7 * E7</f>
        <v>3.5953950623946613</v>
      </c>
      <c r="G7" s="15">
        <f t="shared" ref="G7" si="6">(D7 - D8) / (E7 - E8)</f>
        <v>-2.6120065726900905</v>
      </c>
      <c r="H7" s="17" t="str">
        <f t="shared" ref="H7" si="7">"PPM = 10 ^ (" &amp; INT(1000*F7)/1000 &amp; " " &amp; INT(1000*G7)/1000 &amp; " x log(Rs/Ro))"</f>
        <v>PPM = 10 ^ (3.595 -2.613 x log(Rs/Ro))</v>
      </c>
      <c r="I7" s="17">
        <f t="shared" ref="I7" si="8">POWER( 10, F7 + G7 *LOG10($J$2) )</f>
        <v>3939.0823697764463</v>
      </c>
      <c r="J7" s="21" t="str">
        <f xml:space="preserve"> "if ( gas_id == " &amp; VLOOKUP($A7,Param!$A$1:$B$14,2,FALSE) &amp; " ) "  &amp; CHAR(10)  &amp; "PPM = pow(10,(" &amp; INT(1000*$F7)/1000 &amp; " " &amp; IF(SIGN($G7)=-1,"-","+") &amp; " " &amp; ABS(INT(1000*$G7)/1000) &amp; " * log10(rs_ro_ratio)));"</f>
        <v>if ( gas_id == GAS_METHANE ) 
PPM = pow(10,(3.595 - 2.613 * log10(rs_ro_ratio)));</v>
      </c>
    </row>
    <row r="8" spans="1:10" x14ac:dyDescent="0.25">
      <c r="A8" s="12"/>
      <c r="B8" s="1">
        <v>10000</v>
      </c>
      <c r="C8" s="1">
        <v>0.7</v>
      </c>
      <c r="D8" s="6">
        <f t="shared" si="0"/>
        <v>4</v>
      </c>
      <c r="E8" s="6">
        <f t="shared" si="0"/>
        <v>-0.15490195998574319</v>
      </c>
      <c r="F8" s="14"/>
      <c r="G8" s="16"/>
      <c r="H8" s="17"/>
      <c r="I8" s="17"/>
      <c r="J8" s="21"/>
    </row>
    <row r="9" spans="1:10" ht="15" customHeight="1" x14ac:dyDescent="0.25">
      <c r="A9" s="12" t="s">
        <v>0</v>
      </c>
      <c r="B9" s="1">
        <v>200</v>
      </c>
      <c r="C9" s="1">
        <v>5.26</v>
      </c>
      <c r="D9" s="6">
        <f t="shared" si="0"/>
        <v>2.3010299956639813</v>
      </c>
      <c r="E9" s="6">
        <f t="shared" si="0"/>
        <v>0.72098574415373906</v>
      </c>
      <c r="F9" s="13">
        <f t="shared" ref="F9" si="9">D9 - G9 * E9</f>
        <v>4.3748961695728408</v>
      </c>
      <c r="G9" s="15">
        <f t="shared" ref="G9" si="10">(D9 - D10) / (E9 - E10)</f>
        <v>-2.8764315948341972</v>
      </c>
      <c r="H9" s="17" t="str">
        <f t="shared" ref="H9" si="11">"PPM = 10 ^ (" &amp; INT(1000*F9)/1000 &amp; " " &amp; INT(1000*G9)/1000 &amp; " x log(Rs/Ro))"</f>
        <v>PPM = 10 ^ (4.374 -2.877 x log(Rs/Ro))</v>
      </c>
      <c r="I9" s="17">
        <f t="shared" ref="I9" si="12">POWER( 10, F9 + G9 *LOG10($J$2) )</f>
        <v>23708.068292117219</v>
      </c>
      <c r="J9" s="21" t="str">
        <f xml:space="preserve"> "if ( gas_id == " &amp; VLOOKUP($A9,Param!$A$1:$B$14,2,FALSE) &amp; " ) "  &amp; CHAR(10)  &amp; "PPM = pow(10,(" &amp; INT(1000*$F9)/1000 &amp; " " &amp; IF(SIGN($G9)=-1,"-","+") &amp; " " &amp; ABS(INT(1000*$G9)/1000) &amp; " * log10(rs_ro_ratio)));"</f>
        <v>if ( gas_id == GAS_CARBON_MONOXIDE ) 
PPM = pow(10,(4.374 - 2.877 * log10(rs_ro_ratio)));</v>
      </c>
    </row>
    <row r="10" spans="1:10" x14ac:dyDescent="0.25">
      <c r="A10" s="12"/>
      <c r="B10" s="1">
        <v>10000</v>
      </c>
      <c r="C10" s="1">
        <v>1.35</v>
      </c>
      <c r="D10" s="6">
        <f t="shared" si="0"/>
        <v>4</v>
      </c>
      <c r="E10" s="6">
        <f t="shared" si="0"/>
        <v>0.13033376849500614</v>
      </c>
      <c r="F10" s="14"/>
      <c r="G10" s="16"/>
      <c r="H10" s="17"/>
      <c r="I10" s="17"/>
      <c r="J10" s="21"/>
    </row>
    <row r="11" spans="1:10" ht="15" customHeight="1" x14ac:dyDescent="0.25">
      <c r="A11" s="12" t="s">
        <v>5</v>
      </c>
      <c r="B11" s="1">
        <v>200</v>
      </c>
      <c r="C11" s="1">
        <v>2.75</v>
      </c>
      <c r="D11" s="6">
        <f t="shared" si="0"/>
        <v>2.3010299956639813</v>
      </c>
      <c r="E11" s="6">
        <f t="shared" si="0"/>
        <v>0.43933269383026263</v>
      </c>
      <c r="F11" s="13">
        <f t="shared" ref="F11" si="13">D11 - G11 * E11</f>
        <v>3.4799131392487732</v>
      </c>
      <c r="G11" s="15">
        <f t="shared" ref="G11" si="14">(D11 - D12) / (E11 - E12)</f>
        <v>-2.6833494527959179</v>
      </c>
      <c r="H11" s="17" t="str">
        <f t="shared" ref="H11" si="15">"PPM = 10 ^ (" &amp; INT(1000*F11)/1000 &amp; " " &amp; INT(1000*G11)/1000 &amp; " x log(Rs/Ro))"</f>
        <v>PPM = 10 ^ (3.479 -2.684 x log(Rs/Ro))</v>
      </c>
      <c r="I11" s="17">
        <f t="shared" ref="I11" si="16">POWER( 10, F11 + G11 *LOG10($J$2) )</f>
        <v>3019.3477775574906</v>
      </c>
      <c r="J11" s="21" t="str">
        <f xml:space="preserve"> "if ( gas_id == " &amp; VLOOKUP($A11,Param!$A$1:$B$14,2,FALSE) &amp; " ) "  &amp; CHAR(10)  &amp; "PPM = pow(10,(" &amp; INT(1000*$F11)/1000 &amp; " " &amp; IF(SIGN($G11)=-1,"-","+") &amp; " " &amp; ABS(INT(1000*$G11)/1000) &amp; " * log10(rs_ro_ratio)));"</f>
        <v>if ( gas_id == GAS_ALCOHOL ) 
PPM = pow(10,(3.479 - 2.684 * log10(rs_ro_ratio)));</v>
      </c>
    </row>
    <row r="12" spans="1:10" x14ac:dyDescent="0.25">
      <c r="A12" s="12"/>
      <c r="B12" s="1">
        <v>10000</v>
      </c>
      <c r="C12" s="1">
        <v>0.64</v>
      </c>
      <c r="D12" s="6">
        <f t="shared" si="0"/>
        <v>4</v>
      </c>
      <c r="E12" s="6">
        <f t="shared" si="0"/>
        <v>-0.19382002601611281</v>
      </c>
      <c r="F12" s="14"/>
      <c r="G12" s="16"/>
      <c r="H12" s="17"/>
      <c r="I12" s="17"/>
      <c r="J12" s="21"/>
    </row>
    <row r="13" spans="1:10" ht="15" customHeight="1" x14ac:dyDescent="0.25">
      <c r="A13" s="12" t="s">
        <v>17</v>
      </c>
      <c r="B13" s="1">
        <v>200</v>
      </c>
      <c r="C13" s="1">
        <v>3.5</v>
      </c>
      <c r="D13" s="6">
        <f t="shared" si="0"/>
        <v>2.3010299956639813</v>
      </c>
      <c r="E13" s="6">
        <f t="shared" si="0"/>
        <v>0.54406804435027567</v>
      </c>
      <c r="F13" s="13">
        <f t="shared" ref="F13" si="17">D13 - G13 * E13</f>
        <v>3.5078912303964156</v>
      </c>
      <c r="G13" s="15">
        <f t="shared" ref="G13" si="18">(D13 - D14) / (E13 - E14)</f>
        <v>-2.2182174587622847</v>
      </c>
      <c r="H13" s="17" t="str">
        <f t="shared" ref="H13" si="19">"PPM = 10 ^ (" &amp; INT(1000*F13)/1000 &amp; " " &amp; INT(1000*G13)/1000 &amp; " x log(Rs/Ro))"</f>
        <v>PPM = 10 ^ (3.507 -2.219 x log(Rs/Ro))</v>
      </c>
      <c r="I13" s="17">
        <f t="shared" ref="I13" si="20">POWER( 10, F13 + G13 *LOG10($J$2) )</f>
        <v>3220.2621715347277</v>
      </c>
      <c r="J13" s="21" t="str">
        <f xml:space="preserve"> "if ( gas_id == " &amp; VLOOKUP($A13,Param!$A$1:$B$14,2,FALSE) &amp; " ) "  &amp; CHAR(10)  &amp; "PPM = pow(10,(" &amp; INT(1000*$F13)/1000 &amp; " " &amp; IF(SIGN($G13)=-1,"-","+") &amp; " " &amp; ABS(INT(1000*$G13)/1000) &amp; " * log10(rs_ro_ratio)));"</f>
        <v>if ( gas_id == GAS_SMOKE ) 
PPM = pow(10,(3.507 - 2.219 * log10(rs_ro_ratio)));</v>
      </c>
    </row>
    <row r="14" spans="1:10" x14ac:dyDescent="0.25">
      <c r="A14" s="12"/>
      <c r="B14" s="1">
        <v>10000</v>
      </c>
      <c r="C14" s="1">
        <v>0.6</v>
      </c>
      <c r="D14" s="6">
        <f t="shared" si="0"/>
        <v>4</v>
      </c>
      <c r="E14" s="6">
        <f t="shared" si="0"/>
        <v>-0.22184874961635639</v>
      </c>
      <c r="F14" s="14"/>
      <c r="G14" s="16"/>
      <c r="H14" s="17"/>
      <c r="I14" s="17"/>
      <c r="J14" s="21"/>
    </row>
    <row r="15" spans="1:10" ht="15" customHeight="1" x14ac:dyDescent="0.25">
      <c r="A15" s="12" t="s">
        <v>19</v>
      </c>
      <c r="B15" s="1">
        <v>200</v>
      </c>
      <c r="C15" s="1">
        <v>1.76</v>
      </c>
      <c r="D15" s="6">
        <f t="shared" ref="D15:D16" si="21">LOG10(B15)</f>
        <v>2.3010299956639813</v>
      </c>
      <c r="E15" s="6">
        <f t="shared" ref="E15:E16" si="22">LOG10(C15)</f>
        <v>0.24551266781414982</v>
      </c>
      <c r="F15" s="13">
        <f t="shared" ref="F15" si="23">D15 - G15 * E15</f>
        <v>2.815391998223185</v>
      </c>
      <c r="G15" s="15">
        <f t="shared" ref="G15" si="24">(D15 - D16) / (E15 - E16)</f>
        <v>-2.0950528017094818</v>
      </c>
      <c r="H15" s="17" t="str">
        <f t="shared" ref="H15" si="25">"PPM = 10 ^ (" &amp; INT(1000*F15)/1000 &amp; " " &amp; INT(1000*G15)/1000 &amp; " x log(Rs/Ro))"</f>
        <v>PPM = 10 ^ (2.815 -2.096 x log(Rs/Ro))</v>
      </c>
      <c r="I15" s="17">
        <f t="shared" ref="I15" si="26">POWER( 10, F15 + G15 *LOG10($J$2) )</f>
        <v>653.72034046960289</v>
      </c>
      <c r="J15" s="21" t="str">
        <f xml:space="preserve"> "if ( gas_id == " &amp; VLOOKUP($A15,Param!$A$1:$B$14,2,FALSE) &amp; " ) "  &amp; CHAR(10)  &amp; "PPM = pow(10,(" &amp; INT(1000*$F15)/1000 &amp; " " &amp; IF(SIGN($G15)=-1,"-","+") &amp; " " &amp; ABS(INT(1000*$G15)/1000) &amp; " * log10(rs_ro_ratio)));"</f>
        <v>if ( gas_id == GAS_PROPANE ) 
PPM = pow(10,(2.815 - 2.096 * log10(rs_ro_ratio)));</v>
      </c>
    </row>
    <row r="16" spans="1:10" x14ac:dyDescent="0.25">
      <c r="A16" s="12"/>
      <c r="B16" s="1">
        <v>10000</v>
      </c>
      <c r="C16" s="1">
        <v>0.27200000000000002</v>
      </c>
      <c r="D16" s="6">
        <f t="shared" si="21"/>
        <v>4</v>
      </c>
      <c r="E16" s="6">
        <f t="shared" si="22"/>
        <v>-0.56543109596580121</v>
      </c>
      <c r="F16" s="14"/>
      <c r="G16" s="16"/>
      <c r="H16" s="17"/>
      <c r="I16" s="17"/>
      <c r="J16" s="21"/>
    </row>
  </sheetData>
  <mergeCells count="43">
    <mergeCell ref="J13:J14"/>
    <mergeCell ref="J15:J16"/>
    <mergeCell ref="J3:J4"/>
    <mergeCell ref="J5:J6"/>
    <mergeCell ref="J7:J8"/>
    <mergeCell ref="J9:J10"/>
    <mergeCell ref="J11:J12"/>
    <mergeCell ref="A5:A6"/>
    <mergeCell ref="F5:F6"/>
    <mergeCell ref="G5:G6"/>
    <mergeCell ref="H5:H6"/>
    <mergeCell ref="I5:I6"/>
    <mergeCell ref="A3:A4"/>
    <mergeCell ref="F3:F4"/>
    <mergeCell ref="G3:G4"/>
    <mergeCell ref="H3:H4"/>
    <mergeCell ref="I3:I4"/>
    <mergeCell ref="A13:A14"/>
    <mergeCell ref="F13:F14"/>
    <mergeCell ref="G13:G14"/>
    <mergeCell ref="H13:H14"/>
    <mergeCell ref="I13:I14"/>
    <mergeCell ref="A1:I1"/>
    <mergeCell ref="A11:A12"/>
    <mergeCell ref="F11:F12"/>
    <mergeCell ref="G11:G12"/>
    <mergeCell ref="H11:H12"/>
    <mergeCell ref="I11:I12"/>
    <mergeCell ref="A7:A8"/>
    <mergeCell ref="F7:F8"/>
    <mergeCell ref="G7:G8"/>
    <mergeCell ref="H7:H8"/>
    <mergeCell ref="I7:I8"/>
    <mergeCell ref="A9:A10"/>
    <mergeCell ref="F9:F10"/>
    <mergeCell ref="G9:G10"/>
    <mergeCell ref="H9:H10"/>
    <mergeCell ref="I9:I10"/>
    <mergeCell ref="A15:A16"/>
    <mergeCell ref="F15:F16"/>
    <mergeCell ref="G15:G16"/>
    <mergeCell ref="H15:H16"/>
    <mergeCell ref="I15:I1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7C4A-AE76-4A55-9315-91B5F9C85406}">
  <dimension ref="A1:E15"/>
  <sheetViews>
    <sheetView workbookViewId="0">
      <selection activeCell="E2" sqref="E2"/>
    </sheetView>
  </sheetViews>
  <sheetFormatPr defaultRowHeight="15" x14ac:dyDescent="0.25"/>
  <cols>
    <col min="1" max="1" width="14.140625" customWidth="1"/>
    <col min="2" max="2" width="24.5703125" bestFit="1" customWidth="1"/>
    <col min="4" max="4" width="12.85546875" customWidth="1"/>
    <col min="5" max="5" width="71.5703125" customWidth="1"/>
  </cols>
  <sheetData>
    <row r="1" spans="1:5" x14ac:dyDescent="0.25">
      <c r="A1" s="11" t="s">
        <v>29</v>
      </c>
      <c r="B1" s="11" t="s">
        <v>30</v>
      </c>
      <c r="D1" t="s">
        <v>45</v>
      </c>
      <c r="E1" s="22" t="s">
        <v>46</v>
      </c>
    </row>
    <row r="2" spans="1:5" x14ac:dyDescent="0.25">
      <c r="A2" s="1" t="s">
        <v>4</v>
      </c>
      <c r="B2" s="1" t="s">
        <v>25</v>
      </c>
    </row>
    <row r="3" spans="1:5" x14ac:dyDescent="0.25">
      <c r="A3" s="1" t="s">
        <v>0</v>
      </c>
      <c r="B3" s="1" t="s">
        <v>26</v>
      </c>
    </row>
    <row r="4" spans="1:5" x14ac:dyDescent="0.25">
      <c r="A4" s="1" t="s">
        <v>5</v>
      </c>
      <c r="B4" s="1" t="s">
        <v>27</v>
      </c>
    </row>
    <row r="5" spans="1:5" x14ac:dyDescent="0.25">
      <c r="A5" s="1" t="s">
        <v>3</v>
      </c>
      <c r="B5" s="1" t="s">
        <v>28</v>
      </c>
    </row>
    <row r="6" spans="1:5" x14ac:dyDescent="0.25">
      <c r="A6" s="1" t="s">
        <v>6</v>
      </c>
      <c r="B6" s="1" t="s">
        <v>31</v>
      </c>
    </row>
    <row r="7" spans="1:5" x14ac:dyDescent="0.25">
      <c r="A7" s="1" t="s">
        <v>7</v>
      </c>
      <c r="B7" s="1" t="s">
        <v>32</v>
      </c>
    </row>
    <row r="8" spans="1:5" x14ac:dyDescent="0.25">
      <c r="A8" s="1" t="s">
        <v>16</v>
      </c>
      <c r="B8" s="1" t="s">
        <v>33</v>
      </c>
    </row>
    <row r="9" spans="1:5" x14ac:dyDescent="0.25">
      <c r="A9" s="1" t="s">
        <v>14</v>
      </c>
      <c r="B9" s="1" t="s">
        <v>34</v>
      </c>
    </row>
    <row r="10" spans="1:5" x14ac:dyDescent="0.25">
      <c r="A10" s="1" t="s">
        <v>15</v>
      </c>
      <c r="B10" s="1" t="s">
        <v>35</v>
      </c>
    </row>
    <row r="11" spans="1:5" x14ac:dyDescent="0.25">
      <c r="A11" s="1" t="s">
        <v>17</v>
      </c>
      <c r="B11" s="1" t="s">
        <v>36</v>
      </c>
    </row>
    <row r="12" spans="1:5" x14ac:dyDescent="0.25">
      <c r="A12" s="1" t="s">
        <v>19</v>
      </c>
      <c r="B12" s="1" t="s">
        <v>37</v>
      </c>
    </row>
    <row r="13" spans="1:5" x14ac:dyDescent="0.25">
      <c r="A13" s="1" t="s">
        <v>40</v>
      </c>
      <c r="B13" s="1" t="s">
        <v>38</v>
      </c>
    </row>
    <row r="14" spans="1:5" x14ac:dyDescent="0.25">
      <c r="A14" s="1" t="s">
        <v>18</v>
      </c>
      <c r="B14" s="1" t="s">
        <v>39</v>
      </c>
    </row>
    <row r="15" spans="1:5" x14ac:dyDescent="0.25">
      <c r="A15" s="1" t="s">
        <v>41</v>
      </c>
      <c r="B15" s="1" t="s">
        <v>42</v>
      </c>
    </row>
  </sheetData>
  <hyperlinks>
    <hyperlink ref="E1" r:id="rId1" xr:uid="{6CB2635F-DCB9-405C-8F97-DE7AB97E4AC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0902C-E8CF-477C-AC51-06CE6E7403D1}">
  <dimension ref="A1:J14"/>
  <sheetViews>
    <sheetView workbookViewId="0">
      <selection sqref="A1:I1"/>
    </sheetView>
  </sheetViews>
  <sheetFormatPr defaultRowHeight="15" x14ac:dyDescent="0.25"/>
  <cols>
    <col min="4" max="5" width="12" style="7" bestFit="1" customWidth="1"/>
    <col min="6" max="6" width="9.140625" style="7"/>
    <col min="7" max="7" width="9.140625" style="9"/>
    <col min="8" max="9" width="36.7109375" customWidth="1"/>
    <col min="10" max="10" width="56.42578125" hidden="1" customWidth="1"/>
  </cols>
  <sheetData>
    <row r="1" spans="1:10" ht="111.75" customHeight="1" x14ac:dyDescent="0.25">
      <c r="A1" s="18" t="s">
        <v>23</v>
      </c>
      <c r="B1" s="18"/>
      <c r="C1" s="18"/>
      <c r="D1" s="18"/>
      <c r="E1" s="18"/>
      <c r="F1" s="18"/>
      <c r="G1" s="18"/>
      <c r="H1" s="18"/>
      <c r="I1" s="18"/>
    </row>
    <row r="2" spans="1:10" ht="27" x14ac:dyDescent="0.25">
      <c r="A2" s="2"/>
      <c r="B2" s="2" t="s">
        <v>8</v>
      </c>
      <c r="C2" s="2" t="s">
        <v>9</v>
      </c>
      <c r="D2" s="5" t="s">
        <v>10</v>
      </c>
      <c r="E2" s="5" t="s">
        <v>11</v>
      </c>
      <c r="F2" s="5" t="s">
        <v>1</v>
      </c>
      <c r="G2" s="8" t="s">
        <v>2</v>
      </c>
      <c r="H2" s="4" t="s">
        <v>12</v>
      </c>
      <c r="I2" s="3" t="s">
        <v>13</v>
      </c>
      <c r="J2" s="10">
        <v>1</v>
      </c>
    </row>
    <row r="3" spans="1:10" x14ac:dyDescent="0.25">
      <c r="A3" s="12" t="s">
        <v>5</v>
      </c>
      <c r="B3" s="1">
        <v>0.1</v>
      </c>
      <c r="C3" s="1">
        <v>2.2599999999999998</v>
      </c>
      <c r="D3" s="6">
        <f t="shared" ref="D3:E12" si="0">LOG10(B3)</f>
        <v>-1</v>
      </c>
      <c r="E3" s="6">
        <f t="shared" si="0"/>
        <v>0.35410843914740087</v>
      </c>
      <c r="F3" s="13">
        <f>D3 - G3 * E3</f>
        <v>-0.45244234201013067</v>
      </c>
      <c r="G3" s="15">
        <f>(D3 - D4) / (E3 - E4)</f>
        <v>-1.5462993745877474</v>
      </c>
      <c r="H3" s="19" t="str">
        <f>"PPM = 10 ^ (" &amp; INT(1000*F3)/1000 &amp; " " &amp; INT(1000*G3)/1000 &amp; " x log(Rs/Ro))"</f>
        <v>PPM = 10 ^ (-0.453 -1.547 x log(Rs/Ro))</v>
      </c>
      <c r="I3" s="17">
        <f>POWER( 10, F3 + G3 *LOG10($J$2) )</f>
        <v>0.3528236252307303</v>
      </c>
      <c r="J3" s="21" t="str">
        <f xml:space="preserve"> "if ( gas_id == " &amp; VLOOKUP($A3,Param!$A$1:$B$14,2,FALSE) &amp; " ) "  &amp; CHAR(10)  &amp; "PPM = pow(10,(" &amp; INT(1000*$F3)/1000 &amp; " " &amp; IF(SIGN($G3)=-1,"-","+") &amp; " " &amp; ABS(INT(1000*$G3)/1000) &amp; " * log10(rs_ro_ratio)));"</f>
        <v>if ( gas_id == GAS_ALCOHOL ) 
PPM = pow(10,(-0.453 - 1.547 * log10(rs_ro_ratio)));</v>
      </c>
    </row>
    <row r="4" spans="1:10" x14ac:dyDescent="0.25">
      <c r="A4" s="12"/>
      <c r="B4" s="1">
        <v>10</v>
      </c>
      <c r="C4" s="1">
        <v>0.115</v>
      </c>
      <c r="D4" s="6">
        <f t="shared" si="0"/>
        <v>1</v>
      </c>
      <c r="E4" s="6">
        <f t="shared" si="0"/>
        <v>-0.9393021596463883</v>
      </c>
      <c r="F4" s="14"/>
      <c r="G4" s="16"/>
      <c r="H4" s="20"/>
      <c r="I4" s="17"/>
      <c r="J4" s="21"/>
    </row>
    <row r="5" spans="1:10" ht="15" customHeight="1" x14ac:dyDescent="0.25">
      <c r="A5" s="12" t="s">
        <v>40</v>
      </c>
      <c r="B5" s="1">
        <v>0.1</v>
      </c>
      <c r="C5" s="1">
        <v>4.3</v>
      </c>
      <c r="D5" s="6">
        <f t="shared" si="0"/>
        <v>-1</v>
      </c>
      <c r="E5" s="6">
        <f t="shared" si="0"/>
        <v>0.63346845557958653</v>
      </c>
      <c r="F5" s="13">
        <f t="shared" ref="F5" si="1">D5 - G5 * E5</f>
        <v>0.70120872378280907</v>
      </c>
      <c r="G5" s="15">
        <f t="shared" ref="G5" si="2">(D5 - D6) / (E5 - E6)</f>
        <v>-2.6855460738393084</v>
      </c>
      <c r="H5" s="17" t="str">
        <f t="shared" ref="H5" si="3">"PPM = 10 ^ (" &amp; INT(1000*F5)/1000 &amp; " " &amp; INT(1000*G5)/1000 &amp; " x log(Rs/Ro))"</f>
        <v>PPM = 10 ^ (0.701 -2.686 x log(Rs/Ro))</v>
      </c>
      <c r="I5" s="17">
        <f t="shared" ref="I5" si="4">POWER( 10, F5 + G5 *LOG10($J$2) )</f>
        <v>5.0258407554129896</v>
      </c>
      <c r="J5" s="21" t="str">
        <f xml:space="preserve"> "if ( gas_id == " &amp; VLOOKUP($A5,Param!$A$1:$B$14,2,FALSE) &amp; " ) "  &amp; CHAR(10)  &amp; "PPM = pow(10,(" &amp; INT(1000*$F5)/1000 &amp; " " &amp; IF(SIGN($G5)=-1,"-","+") &amp; " " &amp; ABS(INT(1000*$G5)/1000) &amp; " * log10(rs_ro_ratio)));"</f>
        <v>if ( gas_id == GAS_BENZENE ) 
PPM = pow(10,(0.701 - 2.686 * log10(rs_ro_ratio)));</v>
      </c>
    </row>
    <row r="6" spans="1:10" x14ac:dyDescent="0.25">
      <c r="A6" s="12"/>
      <c r="B6" s="1">
        <v>10</v>
      </c>
      <c r="C6" s="1">
        <v>0.77400000000000002</v>
      </c>
      <c r="D6" s="6">
        <f t="shared" si="0"/>
        <v>1</v>
      </c>
      <c r="E6" s="6">
        <f t="shared" si="0"/>
        <v>-0.11125903931710739</v>
      </c>
      <c r="F6" s="14"/>
      <c r="G6" s="16"/>
      <c r="H6" s="17"/>
      <c r="I6" s="17"/>
      <c r="J6" s="21"/>
    </row>
    <row r="7" spans="1:10" ht="15" customHeight="1" x14ac:dyDescent="0.25">
      <c r="A7" s="12" t="s">
        <v>15</v>
      </c>
      <c r="B7" s="1">
        <v>0.1</v>
      </c>
      <c r="C7" s="1">
        <v>50</v>
      </c>
      <c r="D7" s="6">
        <f t="shared" si="0"/>
        <v>-1</v>
      </c>
      <c r="E7" s="6">
        <f t="shared" si="0"/>
        <v>1.6989700043360187</v>
      </c>
      <c r="F7" s="13">
        <f t="shared" ref="F7" si="5">D7 - G7 * E7</f>
        <v>32.551677129638108</v>
      </c>
      <c r="G7" s="15">
        <f t="shared" ref="G7" si="6">(D7 - D8) / (E7 - E8)</f>
        <v>-19.748245727711108</v>
      </c>
      <c r="H7" s="17" t="str">
        <f t="shared" ref="H7" si="7">"PPM = 10 ^ (" &amp; INT(1000*F7)/1000 &amp; " " &amp; INT(1000*G7)/1000 &amp; " x log(Rs/Ro))"</f>
        <v>PPM = 10 ^ (32.551 -19.749 x log(Rs/Ro))</v>
      </c>
      <c r="I7" s="17">
        <f t="shared" ref="I7" si="8">POWER( 10, F7 + G7 *LOG10($J$2) )</f>
        <v>3.5618623312998633E+32</v>
      </c>
      <c r="J7" s="21" t="str">
        <f xml:space="preserve"> "if ( gas_id == " &amp; VLOOKUP($A7,Param!$A$1:$B$14,2,FALSE) &amp; " ) "  &amp; CHAR(10)  &amp; "PPM = pow(10,(" &amp; INT(1000*$F7)/1000 &amp; " " &amp; IF(SIGN($G7)=-1,"-","+") &amp; " " &amp; ABS(INT(1000*$G7)/1000) &amp; " * log10(rs_ro_ratio)));"</f>
        <v>if ( gas_id == GAS_METHANE ) 
PPM = pow(10,(32.551 - 19.749 * log10(rs_ro_ratio)));</v>
      </c>
    </row>
    <row r="8" spans="1:10" x14ac:dyDescent="0.25">
      <c r="A8" s="12"/>
      <c r="B8" s="1">
        <v>10</v>
      </c>
      <c r="C8" s="1">
        <v>39.6</v>
      </c>
      <c r="D8" s="6">
        <f t="shared" si="0"/>
        <v>1</v>
      </c>
      <c r="E8" s="6">
        <f t="shared" si="0"/>
        <v>1.5976951859255124</v>
      </c>
      <c r="F8" s="14"/>
      <c r="G8" s="16"/>
      <c r="H8" s="17"/>
      <c r="I8" s="17"/>
      <c r="J8" s="21"/>
    </row>
    <row r="9" spans="1:10" ht="15" customHeight="1" x14ac:dyDescent="0.25">
      <c r="A9" s="12" t="s">
        <v>18</v>
      </c>
      <c r="B9" s="1">
        <v>0.1</v>
      </c>
      <c r="C9" s="1">
        <v>50</v>
      </c>
      <c r="D9" s="6">
        <f t="shared" si="0"/>
        <v>-1</v>
      </c>
      <c r="E9" s="6">
        <f t="shared" si="0"/>
        <v>1.6989700043360187</v>
      </c>
      <c r="F9" s="13">
        <f t="shared" ref="F9" si="9">D9 - G9 * E9</f>
        <v>3.9067445021292109</v>
      </c>
      <c r="G9" s="15">
        <f t="shared" ref="G9" si="10">(D9 - D10) / (E9 - E10)</f>
        <v>-2.8880701187228053</v>
      </c>
      <c r="H9" s="17" t="str">
        <f t="shared" ref="H9" si="11">"PPM = 10 ^ (" &amp; INT(1000*F9)/1000 &amp; " " &amp; INT(1000*G9)/1000 &amp; " x log(Rs/Ro))"</f>
        <v>PPM = 10 ^ (3.906 -2.889 x log(Rs/Ro))</v>
      </c>
      <c r="I9" s="17">
        <f t="shared" ref="I9" si="12">POWER( 10, F9 + G9 *LOG10($J$2) )</f>
        <v>8067.6026903528364</v>
      </c>
      <c r="J9" s="21" t="str">
        <f xml:space="preserve"> "if ( gas_id == " &amp; VLOOKUP($A9,Param!$A$1:$B$14,2,FALSE) &amp; " ) "  &amp; CHAR(10)  &amp; "PPM = pow(10,(" &amp; INT(1000*$F9)/1000 &amp; " " &amp; IF(SIGN($G9)=-1,"-","+") &amp; " " &amp; ABS(INT(1000*$G9)/1000) &amp; " * log10(rs_ro_ratio)));"</f>
        <v>if ( gas_id == GAS_HEXANE ) 
PPM = pow(10,(3.906 - 2.889 * log10(rs_ro_ratio)));</v>
      </c>
    </row>
    <row r="10" spans="1:10" x14ac:dyDescent="0.25">
      <c r="A10" s="12"/>
      <c r="B10" s="1">
        <v>10</v>
      </c>
      <c r="C10" s="1">
        <v>10.15</v>
      </c>
      <c r="D10" s="6">
        <f t="shared" si="0"/>
        <v>1</v>
      </c>
      <c r="E10" s="6">
        <f t="shared" si="0"/>
        <v>1.0064660422492318</v>
      </c>
      <c r="F10" s="14"/>
      <c r="G10" s="16"/>
      <c r="H10" s="17"/>
      <c r="I10" s="17"/>
      <c r="J10" s="21"/>
    </row>
    <row r="11" spans="1:10" ht="15" customHeight="1" x14ac:dyDescent="0.25">
      <c r="A11" s="12" t="s">
        <v>14</v>
      </c>
      <c r="B11" s="1">
        <v>0.1</v>
      </c>
      <c r="C11" s="1">
        <v>50</v>
      </c>
      <c r="D11" s="6">
        <f t="shared" si="0"/>
        <v>-1</v>
      </c>
      <c r="E11" s="6">
        <f t="shared" si="0"/>
        <v>1.6989700043360187</v>
      </c>
      <c r="F11" s="13">
        <f t="shared" ref="F11" si="13">D11 - G11 * E11</f>
        <v>5.111895317687015</v>
      </c>
      <c r="G11" s="15">
        <f t="shared" ref="G11" si="14">(D11 - D12) / (E11 - E12)</f>
        <v>-3.5974121391717149</v>
      </c>
      <c r="H11" s="17" t="str">
        <f t="shared" ref="H11" si="15">"PPM = 10 ^ (" &amp; INT(1000*F11)/1000 &amp; " " &amp; INT(1000*G11)/1000 &amp; " x log(Rs/Ro))"</f>
        <v>PPM = 10 ^ (5.111 -3.598 x log(Rs/Ro))</v>
      </c>
      <c r="I11" s="17">
        <f t="shared" ref="I11" si="16">POWER( 10, F11 + G11 *LOG10($J$2) )</f>
        <v>129388.39261641153</v>
      </c>
      <c r="J11" s="21" t="str">
        <f xml:space="preserve"> "if ( gas_id == " &amp; VLOOKUP($A11,Param!$A$1:$B$14,2,FALSE) &amp; " ) "  &amp; CHAR(10)  &amp; "PPM = pow(10,(" &amp; INT(1000*$F11)/1000 &amp; " " &amp; IF(SIGN($G11)=-1,"-","+") &amp; " " &amp; ABS(INT(1000*$G11)/1000) &amp; " * log10(rs_ro_ratio)));"</f>
        <v>if ( gas_id == GAS_LPG ) 
PPM = pow(10,(5.111 - 3.598 * log10(rs_ro_ratio)));</v>
      </c>
    </row>
    <row r="12" spans="1:10" x14ac:dyDescent="0.25">
      <c r="A12" s="12"/>
      <c r="B12" s="1">
        <v>10</v>
      </c>
      <c r="C12" s="1">
        <v>13.9</v>
      </c>
      <c r="D12" s="6">
        <f t="shared" si="0"/>
        <v>1</v>
      </c>
      <c r="E12" s="6">
        <f t="shared" si="0"/>
        <v>1.1430148002540952</v>
      </c>
      <c r="F12" s="14"/>
      <c r="G12" s="16"/>
      <c r="H12" s="17"/>
      <c r="I12" s="17"/>
      <c r="J12" s="21"/>
    </row>
    <row r="13" spans="1:10" ht="15" customHeight="1" x14ac:dyDescent="0.25">
      <c r="A13" s="12" t="s">
        <v>0</v>
      </c>
      <c r="B13" s="1">
        <v>0.1</v>
      </c>
      <c r="C13" s="1">
        <v>50</v>
      </c>
      <c r="D13" s="6">
        <f t="shared" ref="D13:D14" si="17">LOG10(B13)</f>
        <v>-1</v>
      </c>
      <c r="E13" s="6">
        <f t="shared" ref="E13:E14" si="18">LOG10(C13)</f>
        <v>1.6989700043360187</v>
      </c>
      <c r="F13" s="13">
        <f t="shared" ref="F13" si="19">D13 - G13 * E13</f>
        <v>6.331970890842034</v>
      </c>
      <c r="G13" s="15">
        <f t="shared" ref="G13" si="20">(D13 - D14) / (E13 - E14)</f>
        <v>-4.3155387512020678</v>
      </c>
      <c r="H13" s="17" t="str">
        <f t="shared" ref="H13" si="21">"PPM = 10 ^ (" &amp; INT(1000*F13)/1000 &amp; " " &amp; INT(1000*G13)/1000 &amp; " x log(Rs/Ro))"</f>
        <v>PPM = 10 ^ (6.331 -4.316 x log(Rs/Ro))</v>
      </c>
      <c r="I13" s="17">
        <f t="shared" ref="I13" si="22">POWER( 10, F13 + G13 *LOG10($J$2) )</f>
        <v>2147686.5177969583</v>
      </c>
      <c r="J13" s="21" t="str">
        <f xml:space="preserve"> "if ( gas_id == " &amp; VLOOKUP($A13,Param!$A$1:$B$14,2,FALSE) &amp; " ) "  &amp; CHAR(10)  &amp; "PPM = pow(10,(" &amp; INT(1000*$F13)/1000 &amp; " " &amp; IF(SIGN($G13)=-1,"-","+") &amp; " " &amp; ABS(INT(1000*$G13)/1000) &amp; " * log10(rs_ro_ratio)));"</f>
        <v>if ( gas_id == GAS_CARBON_MONOXIDE ) 
PPM = pow(10,(6.331 - 4.316 * log10(rs_ro_ratio)));</v>
      </c>
    </row>
    <row r="14" spans="1:10" x14ac:dyDescent="0.25">
      <c r="A14" s="12"/>
      <c r="B14" s="1">
        <v>10</v>
      </c>
      <c r="C14" s="1">
        <v>17.2</v>
      </c>
      <c r="D14" s="6">
        <f t="shared" si="17"/>
        <v>1</v>
      </c>
      <c r="E14" s="6">
        <f t="shared" si="18"/>
        <v>1.2355284469075489</v>
      </c>
      <c r="F14" s="14"/>
      <c r="G14" s="16"/>
      <c r="H14" s="17"/>
      <c r="I14" s="17"/>
      <c r="J14" s="21"/>
    </row>
  </sheetData>
  <mergeCells count="37">
    <mergeCell ref="J13:J14"/>
    <mergeCell ref="J3:J4"/>
    <mergeCell ref="J5:J6"/>
    <mergeCell ref="J7:J8"/>
    <mergeCell ref="J9:J10"/>
    <mergeCell ref="J11:J12"/>
    <mergeCell ref="A5:A6"/>
    <mergeCell ref="F5:F6"/>
    <mergeCell ref="G5:G6"/>
    <mergeCell ref="H5:H6"/>
    <mergeCell ref="I5:I6"/>
    <mergeCell ref="A3:A4"/>
    <mergeCell ref="F3:F4"/>
    <mergeCell ref="G3:G4"/>
    <mergeCell ref="H3:H4"/>
    <mergeCell ref="I3:I4"/>
    <mergeCell ref="A13:A14"/>
    <mergeCell ref="F13:F14"/>
    <mergeCell ref="G13:G14"/>
    <mergeCell ref="H13:H14"/>
    <mergeCell ref="I13:I14"/>
    <mergeCell ref="A1:I1"/>
    <mergeCell ref="A11:A12"/>
    <mergeCell ref="F11:F12"/>
    <mergeCell ref="G11:G12"/>
    <mergeCell ref="H11:H12"/>
    <mergeCell ref="I11:I12"/>
    <mergeCell ref="A7:A8"/>
    <mergeCell ref="F7:F8"/>
    <mergeCell ref="G7:G8"/>
    <mergeCell ref="H7:H8"/>
    <mergeCell ref="I7:I8"/>
    <mergeCell ref="A9:A10"/>
    <mergeCell ref="F9:F10"/>
    <mergeCell ref="G9:G10"/>
    <mergeCell ref="H9:H10"/>
    <mergeCell ref="I9:I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773EC-D397-404A-881D-1C72A60E1B94}">
  <dimension ref="A1:J14"/>
  <sheetViews>
    <sheetView workbookViewId="0">
      <selection sqref="A1:I1"/>
    </sheetView>
  </sheetViews>
  <sheetFormatPr defaultRowHeight="15" x14ac:dyDescent="0.25"/>
  <cols>
    <col min="4" max="5" width="12" style="7" bestFit="1" customWidth="1"/>
    <col min="6" max="6" width="9.140625" style="7"/>
    <col min="7" max="7" width="9.140625" style="9"/>
    <col min="8" max="9" width="36.7109375" customWidth="1"/>
    <col min="10" max="10" width="60.28515625" hidden="1" customWidth="1"/>
  </cols>
  <sheetData>
    <row r="1" spans="1:10" ht="111.75" customHeight="1" x14ac:dyDescent="0.25">
      <c r="A1" s="18" t="s">
        <v>22</v>
      </c>
      <c r="B1" s="18"/>
      <c r="C1" s="18"/>
      <c r="D1" s="18"/>
      <c r="E1" s="18"/>
      <c r="F1" s="18"/>
      <c r="G1" s="18"/>
      <c r="H1" s="18"/>
      <c r="I1" s="18"/>
    </row>
    <row r="2" spans="1:10" ht="27" x14ac:dyDescent="0.25">
      <c r="A2" s="2"/>
      <c r="B2" s="2" t="s">
        <v>8</v>
      </c>
      <c r="C2" s="2" t="s">
        <v>9</v>
      </c>
      <c r="D2" s="5" t="s">
        <v>10</v>
      </c>
      <c r="E2" s="5" t="s">
        <v>11</v>
      </c>
      <c r="F2" s="5" t="s">
        <v>1</v>
      </c>
      <c r="G2" s="8" t="s">
        <v>2</v>
      </c>
      <c r="H2" s="4" t="s">
        <v>12</v>
      </c>
      <c r="I2" s="3" t="s">
        <v>13</v>
      </c>
      <c r="J2" s="10">
        <v>1</v>
      </c>
    </row>
    <row r="3" spans="1:10" ht="15" customHeight="1" x14ac:dyDescent="0.25">
      <c r="A3" s="12" t="s">
        <v>14</v>
      </c>
      <c r="B3" s="1">
        <v>110</v>
      </c>
      <c r="C3" s="1">
        <v>2.56</v>
      </c>
      <c r="D3" s="6">
        <f t="shared" ref="D3:D14" si="0">LOG10(B3)</f>
        <v>2.0413926851582249</v>
      </c>
      <c r="E3" s="6">
        <f t="shared" ref="E3:E14" si="1">LOG10(C3)</f>
        <v>0.40823996531184958</v>
      </c>
      <c r="F3" s="13">
        <f>D3 - G3 * E3</f>
        <v>3.5410433264741434</v>
      </c>
      <c r="G3" s="15">
        <f>(D3 - D4) / (E3 - E4)</f>
        <v>-3.6734537741064952</v>
      </c>
      <c r="H3" s="19" t="str">
        <f>"PPM = 10 ^ (" &amp; INT(1000*F3)/1000 &amp; " " &amp; INT(1000*G3)/1000 &amp; " x log(Rs/Ro))"</f>
        <v>PPM = 10 ^ (3.541 -3.674 x log(Rs/Ro))</v>
      </c>
      <c r="I3" s="17">
        <f>POWER( 10, F3 + G3 *LOG10($J$2) )</f>
        <v>3475.7083438577342</v>
      </c>
      <c r="J3" s="21" t="str">
        <f xml:space="preserve"> "if ( gas_id == " &amp; VLOOKUP($A3,Param!$A$1:$B$14,2,FALSE) &amp; " ) "  &amp; CHAR(10)  &amp; "PPM = pow(10,(" &amp; INT(1000*$F3)/1000 &amp; " " &amp; IF(SIGN($G3)=-1,"-","+") &amp; " " &amp; ABS(INT(1000*$G3)/1000) &amp; " * log10(rs_ro_ratio)));"</f>
        <v>if ( gas_id == GAS_LPG ) 
PPM = pow(10,(3.541 - 3.674 * log10(rs_ro_ratio)));</v>
      </c>
    </row>
    <row r="4" spans="1:10" x14ac:dyDescent="0.25">
      <c r="A4" s="12"/>
      <c r="B4" s="1">
        <v>10000</v>
      </c>
      <c r="C4" s="1">
        <v>0.75</v>
      </c>
      <c r="D4" s="6">
        <f t="shared" si="0"/>
        <v>4</v>
      </c>
      <c r="E4" s="6">
        <f t="shared" si="1"/>
        <v>-0.12493873660829995</v>
      </c>
      <c r="F4" s="14"/>
      <c r="G4" s="16"/>
      <c r="H4" s="20"/>
      <c r="I4" s="17"/>
      <c r="J4" s="21"/>
    </row>
    <row r="5" spans="1:10" ht="15" customHeight="1" x14ac:dyDescent="0.25">
      <c r="A5" s="12" t="s">
        <v>15</v>
      </c>
      <c r="B5" s="1">
        <v>110</v>
      </c>
      <c r="C5" s="1">
        <v>1.71</v>
      </c>
      <c r="D5" s="6">
        <f t="shared" si="0"/>
        <v>2.0413926851582249</v>
      </c>
      <c r="E5" s="6">
        <f t="shared" si="1"/>
        <v>0.23299611039215382</v>
      </c>
      <c r="F5" s="13">
        <f t="shared" ref="F5" si="2">D5 - G5 * E5</f>
        <v>2.8025717274935182</v>
      </c>
      <c r="G5" s="15">
        <f t="shared" ref="G5" si="3">(D5 - D6) / (E5 - E6)</f>
        <v>-3.2669173792393318</v>
      </c>
      <c r="H5" s="17" t="str">
        <f t="shared" ref="H5" si="4">"PPM = 10 ^ (" &amp; INT(1000*F5)/1000 &amp; " " &amp; INT(1000*G5)/1000 &amp; " x log(Rs/Ro))"</f>
        <v>PPM = 10 ^ (2.802 -3.267 x log(Rs/Ro))</v>
      </c>
      <c r="I5" s="17">
        <f t="shared" ref="I5" si="5">POWER( 10, F5 + G5 *LOG10($J$2) )</f>
        <v>634.70471930446524</v>
      </c>
      <c r="J5" s="21" t="str">
        <f xml:space="preserve"> "if ( gas_id == " &amp; VLOOKUP($A5,Param!$A$1:$B$14,2,FALSE) &amp; " ) "  &amp; CHAR(10)  &amp; "PPM = pow(10,(" &amp; INT(1000*$F5)/1000 &amp; " " &amp; IF(SIGN($G5)=-1,"-","+") &amp; " " &amp; ABS(INT(1000*$G5)/1000) &amp; " * log10(rs_ro_ratio)));"</f>
        <v>if ( gas_id == GAS_METHANE ) 
PPM = pow(10,(2.802 - 3.267 * log10(rs_ro_ratio)));</v>
      </c>
    </row>
    <row r="6" spans="1:10" x14ac:dyDescent="0.25">
      <c r="A6" s="12"/>
      <c r="B6" s="1">
        <v>10000</v>
      </c>
      <c r="C6" s="1">
        <v>0.43</v>
      </c>
      <c r="D6" s="6">
        <f t="shared" si="0"/>
        <v>4</v>
      </c>
      <c r="E6" s="6">
        <f t="shared" si="1"/>
        <v>-0.36653154442041347</v>
      </c>
      <c r="F6" s="14"/>
      <c r="G6" s="16"/>
      <c r="H6" s="17"/>
      <c r="I6" s="17"/>
      <c r="J6" s="21"/>
    </row>
    <row r="7" spans="1:10" ht="15" customHeight="1" x14ac:dyDescent="0.25">
      <c r="A7" s="12" t="s">
        <v>16</v>
      </c>
      <c r="B7" s="1">
        <v>110</v>
      </c>
      <c r="C7" s="1">
        <v>3.77</v>
      </c>
      <c r="D7" s="6">
        <f t="shared" si="0"/>
        <v>2.0413926851582249</v>
      </c>
      <c r="E7" s="6">
        <f t="shared" si="1"/>
        <v>0.57634135020579291</v>
      </c>
      <c r="F7" s="13">
        <f t="shared" ref="F7" si="6">D7 - G7 * E7</f>
        <v>5.6925482475211258</v>
      </c>
      <c r="G7" s="15">
        <f t="shared" ref="G7" si="7">(D7 - D8) / (E7 - E8)</f>
        <v>-6.3350574465274629</v>
      </c>
      <c r="H7" s="17" t="str">
        <f t="shared" ref="H7" si="8">"PPM = 10 ^ (" &amp; INT(1000*F7)/1000 &amp; " " &amp; INT(1000*G7)/1000 &amp; " x log(Rs/Ro))"</f>
        <v>PPM = 10 ^ (5.692 -6.336 x log(Rs/Ro))</v>
      </c>
      <c r="I7" s="17">
        <f t="shared" ref="I7" si="9">POWER( 10, F7 + G7 *LOG10($J$2) )</f>
        <v>492661.07200993237</v>
      </c>
      <c r="J7" s="21" t="str">
        <f xml:space="preserve"> "if ( gas_id == " &amp; VLOOKUP($A7,Param!$A$1:$B$14,2,FALSE) &amp; " ) "  &amp; CHAR(10)  &amp; "PPM = pow(10,(" &amp; INT(1000*$F7)/1000 &amp; " " &amp; IF(SIGN($G7)=-1,"-","+") &amp; " " &amp; ABS(INT(1000*$G7)/1000) &amp; " * log10(rs_ro_ratio)));"</f>
        <v>if ( gas_id == GAS_HYDROGEN ) 
PPM = pow(10,(5.692 - 6.336 * log10(rs_ro_ratio)));</v>
      </c>
    </row>
    <row r="8" spans="1:10" x14ac:dyDescent="0.25">
      <c r="A8" s="12"/>
      <c r="B8" s="1">
        <v>10000</v>
      </c>
      <c r="C8" s="1">
        <v>1.85</v>
      </c>
      <c r="D8" s="6">
        <f t="shared" si="0"/>
        <v>4</v>
      </c>
      <c r="E8" s="6">
        <f t="shared" si="1"/>
        <v>0.26717172840301384</v>
      </c>
      <c r="F8" s="14"/>
      <c r="G8" s="16"/>
      <c r="H8" s="17"/>
      <c r="I8" s="17"/>
      <c r="J8" s="21"/>
    </row>
    <row r="9" spans="1:10" ht="15" customHeight="1" x14ac:dyDescent="0.25">
      <c r="A9" s="12" t="s">
        <v>0</v>
      </c>
      <c r="B9" s="1">
        <v>110</v>
      </c>
      <c r="C9" s="1">
        <v>4.37</v>
      </c>
      <c r="D9" s="6">
        <f t="shared" si="0"/>
        <v>2.0413926851582249</v>
      </c>
      <c r="E9" s="6">
        <f t="shared" si="1"/>
        <v>0.64048143697042181</v>
      </c>
      <c r="F9" s="13">
        <f t="shared" ref="F9" si="10">D9 - G9 * E9</f>
        <v>14.725152156176708</v>
      </c>
      <c r="G9" s="15">
        <f t="shared" ref="G9" si="11">(D9 - D10) / (E9 - E10)</f>
        <v>-19.803477101560766</v>
      </c>
      <c r="H9" s="17" t="str">
        <f t="shared" ref="H9" si="12">"PPM = 10 ^ (" &amp; INT(1000*F9)/1000 &amp; " " &amp; INT(1000*G9)/1000 &amp; " x log(Rs/Ro))"</f>
        <v>PPM = 10 ^ (14.725 -19.804 x log(Rs/Ro))</v>
      </c>
      <c r="I9" s="17">
        <f t="shared" ref="I9" si="13">POWER( 10, F9 + G9 *LOG10($J$2) )</f>
        <v>531070473532768.88</v>
      </c>
      <c r="J9" s="21" t="str">
        <f xml:space="preserve"> "if ( gas_id == " &amp; VLOOKUP($A9,Param!$A$1:$B$14,2,FALSE) &amp; " ) "  &amp; CHAR(10)  &amp; "PPM = pow(10,(" &amp; INT(1000*$F9)/1000 &amp; " " &amp; IF(SIGN($G9)=-1,"-","+") &amp; " " &amp; ABS(INT(1000*$G9)/1000) &amp; " * log10(rs_ro_ratio)));"</f>
        <v>if ( gas_id == GAS_CARBON_MONOXIDE ) 
PPM = pow(10,(14.725 - 19.804 * log10(rs_ro_ratio)));</v>
      </c>
    </row>
    <row r="10" spans="1:10" x14ac:dyDescent="0.25">
      <c r="A10" s="12"/>
      <c r="B10" s="1">
        <v>10000</v>
      </c>
      <c r="C10" s="1">
        <v>3.48</v>
      </c>
      <c r="D10" s="6">
        <f t="shared" si="0"/>
        <v>4</v>
      </c>
      <c r="E10" s="6">
        <f t="shared" si="1"/>
        <v>0.54157924394658097</v>
      </c>
      <c r="F10" s="14"/>
      <c r="G10" s="16"/>
      <c r="H10" s="17"/>
      <c r="I10" s="17"/>
      <c r="J10" s="21"/>
    </row>
    <row r="11" spans="1:10" ht="15" customHeight="1" x14ac:dyDescent="0.25">
      <c r="A11" s="12" t="s">
        <v>5</v>
      </c>
      <c r="B11" s="1">
        <v>110</v>
      </c>
      <c r="C11" s="1">
        <v>4</v>
      </c>
      <c r="D11" s="6">
        <f t="shared" si="0"/>
        <v>2.0413926851582249</v>
      </c>
      <c r="E11" s="6">
        <f t="shared" si="1"/>
        <v>0.6020599913279624</v>
      </c>
      <c r="F11" s="13">
        <f t="shared" ref="F11" si="14">D11 - G11 * E11</f>
        <v>12.054959100875934</v>
      </c>
      <c r="G11" s="15">
        <f t="shared" ref="G11" si="15">(D11 - D12) / (E11 - E12)</f>
        <v>-16.632173803196601</v>
      </c>
      <c r="H11" s="17" t="str">
        <f t="shared" ref="H11" si="16">"PPM = 10 ^ (" &amp; INT(1000*F11)/1000 &amp; " " &amp; INT(1000*G11)/1000 &amp; " x log(Rs/Ro))"</f>
        <v>PPM = 10 ^ (12.054 -16.633 x log(Rs/Ro))</v>
      </c>
      <c r="I11" s="17">
        <f t="shared" ref="I11" si="17">POWER( 10, F11 + G11 *LOG10($J$2) )</f>
        <v>1134903932521.9351</v>
      </c>
      <c r="J11" s="21" t="str">
        <f xml:space="preserve"> "if ( gas_id == " &amp; VLOOKUP($A11,Param!$A$1:$B$14,2,FALSE) &amp; " ) "  &amp; CHAR(10)  &amp; "PPM = pow(10,(" &amp; INT(1000*$F11)/1000 &amp; " " &amp; IF(SIGN($G11)=-1,"-","+") &amp; " " &amp; ABS(INT(1000*$G11)/1000) &amp; " * log10(rs_ro_ratio)));"</f>
        <v>if ( gas_id == GAS_ALCOHOL ) 
PPM = pow(10,(12.054 - 16.633 * log10(rs_ro_ratio)));</v>
      </c>
    </row>
    <row r="12" spans="1:10" x14ac:dyDescent="0.25">
      <c r="A12" s="12"/>
      <c r="B12" s="1">
        <v>10000</v>
      </c>
      <c r="C12" s="1">
        <v>3.05</v>
      </c>
      <c r="D12" s="6">
        <f t="shared" si="0"/>
        <v>4</v>
      </c>
      <c r="E12" s="6">
        <f t="shared" si="1"/>
        <v>0.48429983934678583</v>
      </c>
      <c r="F12" s="14"/>
      <c r="G12" s="16"/>
      <c r="H12" s="17"/>
      <c r="I12" s="17"/>
      <c r="J12" s="21"/>
    </row>
    <row r="13" spans="1:10" ht="15" customHeight="1" x14ac:dyDescent="0.25">
      <c r="A13" s="12" t="s">
        <v>17</v>
      </c>
      <c r="B13" s="1">
        <v>110</v>
      </c>
      <c r="C13" s="1">
        <v>3.77</v>
      </c>
      <c r="D13" s="6">
        <f t="shared" si="0"/>
        <v>2.0413926851582249</v>
      </c>
      <c r="E13" s="6">
        <f t="shared" si="1"/>
        <v>0.57634135020579291</v>
      </c>
      <c r="F13" s="13">
        <f t="shared" ref="F13" si="18">D13 - G13 * E13</f>
        <v>7.7441648081674685</v>
      </c>
      <c r="G13" s="15">
        <f t="shared" ref="G13" si="19">(D13 - D14) / (E13 - E14)</f>
        <v>-9.8947821824218725</v>
      </c>
      <c r="H13" s="17" t="str">
        <f t="shared" ref="H13" si="20">"PPM = 10 ^ (" &amp; INT(1000*F13)/1000 &amp; " " &amp; INT(1000*G13)/1000 &amp; " x log(Rs/Ro))"</f>
        <v>PPM = 10 ^ (7.744 -9.895 x log(Rs/Ro))</v>
      </c>
      <c r="I13" s="17">
        <f t="shared" ref="I13" si="21">POWER( 10, F13 + G13 *LOG10($J$2) )</f>
        <v>55483622.494262077</v>
      </c>
      <c r="J13" s="21" t="str">
        <f xml:space="preserve"> "if ( gas_id == " &amp; VLOOKUP($A13,Param!$A$1:$B$14,2,FALSE) &amp; " ) "  &amp; CHAR(10)  &amp; "PPM = pow(10,(" &amp; INT(1000*$F13)/1000 &amp; " " &amp; IF(SIGN($G13)=-1,"-","+") &amp; " " &amp; ABS(INT(1000*$G13)/1000) &amp; " * log10(rs_ro_ratio)));"</f>
        <v>if ( gas_id == GAS_SMOKE ) 
PPM = pow(10,(7.744 - 9.895 * log10(rs_ro_ratio)));</v>
      </c>
    </row>
    <row r="14" spans="1:10" x14ac:dyDescent="0.25">
      <c r="A14" s="12"/>
      <c r="B14" s="1">
        <v>10000</v>
      </c>
      <c r="C14" s="1">
        <v>2.39</v>
      </c>
      <c r="D14" s="6">
        <f t="shared" si="0"/>
        <v>4</v>
      </c>
      <c r="E14" s="6">
        <f t="shared" si="1"/>
        <v>0.37839790094813769</v>
      </c>
      <c r="F14" s="14"/>
      <c r="G14" s="16"/>
      <c r="H14" s="17"/>
      <c r="I14" s="17"/>
      <c r="J14" s="21"/>
    </row>
  </sheetData>
  <mergeCells count="37">
    <mergeCell ref="J13:J14"/>
    <mergeCell ref="J3:J4"/>
    <mergeCell ref="J5:J6"/>
    <mergeCell ref="J7:J8"/>
    <mergeCell ref="J9:J10"/>
    <mergeCell ref="J11:J12"/>
    <mergeCell ref="A11:A12"/>
    <mergeCell ref="F11:F12"/>
    <mergeCell ref="G11:G12"/>
    <mergeCell ref="H11:H12"/>
    <mergeCell ref="I11:I12"/>
    <mergeCell ref="A13:A14"/>
    <mergeCell ref="F13:F14"/>
    <mergeCell ref="G13:G14"/>
    <mergeCell ref="H13:H14"/>
    <mergeCell ref="I13:I14"/>
    <mergeCell ref="A7:A8"/>
    <mergeCell ref="F7:F8"/>
    <mergeCell ref="G7:G8"/>
    <mergeCell ref="H7:H8"/>
    <mergeCell ref="I7:I8"/>
    <mergeCell ref="A9:A10"/>
    <mergeCell ref="F9:F10"/>
    <mergeCell ref="G9:G10"/>
    <mergeCell ref="H9:H10"/>
    <mergeCell ref="I9:I10"/>
    <mergeCell ref="A1:I1"/>
    <mergeCell ref="A5:A6"/>
    <mergeCell ref="F5:F6"/>
    <mergeCell ref="G5:G6"/>
    <mergeCell ref="H5:H6"/>
    <mergeCell ref="I5:I6"/>
    <mergeCell ref="A3:A4"/>
    <mergeCell ref="F3:F4"/>
    <mergeCell ref="G3:G4"/>
    <mergeCell ref="H3:H4"/>
    <mergeCell ref="I3:I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4BEFA-42A7-48D1-A48B-07FB682EBC32}">
  <dimension ref="A1:J12"/>
  <sheetViews>
    <sheetView workbookViewId="0">
      <selection activeCell="I11" sqref="I11:I12"/>
    </sheetView>
  </sheetViews>
  <sheetFormatPr defaultRowHeight="15" x14ac:dyDescent="0.25"/>
  <cols>
    <col min="4" max="5" width="12" style="7" bestFit="1" customWidth="1"/>
    <col min="6" max="6" width="9.140625" style="7"/>
    <col min="7" max="7" width="9.140625" style="9"/>
    <col min="8" max="9" width="36.7109375" customWidth="1"/>
    <col min="10" max="10" width="53.140625" hidden="1" customWidth="1"/>
  </cols>
  <sheetData>
    <row r="1" spans="1:10" ht="111.75" customHeight="1" x14ac:dyDescent="0.25">
      <c r="A1" s="18" t="s">
        <v>44</v>
      </c>
      <c r="B1" s="18"/>
      <c r="C1" s="18"/>
      <c r="D1" s="18"/>
      <c r="E1" s="18"/>
      <c r="F1" s="18"/>
      <c r="G1" s="18"/>
      <c r="H1" s="18"/>
      <c r="I1" s="18"/>
    </row>
    <row r="2" spans="1:10" ht="27" x14ac:dyDescent="0.25">
      <c r="A2" s="2"/>
      <c r="B2" s="2" t="s">
        <v>8</v>
      </c>
      <c r="C2" s="2" t="s">
        <v>9</v>
      </c>
      <c r="D2" s="5" t="s">
        <v>10</v>
      </c>
      <c r="E2" s="5" t="s">
        <v>11</v>
      </c>
      <c r="F2" s="5" t="s">
        <v>1</v>
      </c>
      <c r="G2" s="8" t="s">
        <v>2</v>
      </c>
      <c r="H2" s="4" t="s">
        <v>12</v>
      </c>
      <c r="I2" s="3" t="s">
        <v>13</v>
      </c>
      <c r="J2" s="10">
        <v>1</v>
      </c>
    </row>
    <row r="3" spans="1:10" ht="15" customHeight="1" x14ac:dyDescent="0.25">
      <c r="A3" s="12" t="s">
        <v>16</v>
      </c>
      <c r="B3" s="1">
        <v>200</v>
      </c>
      <c r="C3" s="1">
        <v>1.83</v>
      </c>
      <c r="D3" s="6">
        <f t="shared" ref="D3:E12" si="0">LOG10(B3)</f>
        <v>2.3010299956639813</v>
      </c>
      <c r="E3" s="6">
        <f t="shared" si="0"/>
        <v>0.26245108973042947</v>
      </c>
      <c r="F3" s="13">
        <f>D3 - G3 * E3</f>
        <v>3.322846584490339</v>
      </c>
      <c r="G3" s="15">
        <f>(D3 - D4) / (E3 - E4)</f>
        <v>-3.8933600537757074</v>
      </c>
      <c r="H3" s="19" t="str">
        <f>"PPM = 10 ^ (" &amp; INT(1000*F3)/1000 &amp; " " &amp; INT(1000*G3)/1000 &amp; " x log(Rs/Ro))"</f>
        <v>PPM = 10 ^ (3.322 -3.894 x log(Rs/Ro))</v>
      </c>
      <c r="I3" s="17">
        <f>POWER( 10, F3 + G3 *LOG10($J$2) )</f>
        <v>2103.0354065131683</v>
      </c>
      <c r="J3" s="21" t="str">
        <f xml:space="preserve"> "if ( gas_id == " &amp; VLOOKUP($A3,Param!$A$1:$B$14,2,FALSE) &amp; " ) "  &amp; CHAR(10)  &amp; "PPM = pow(10,(" &amp; INT(1000*$F3)/1000 &amp; " " &amp; IF(SIGN($G3)=-1,"-","+") &amp; " " &amp; ABS(INT(1000*$G3)/1000) &amp; " * log10(rs_ro_ratio)));"</f>
        <v>if ( gas_id == GAS_HYDROGEN ) 
PPM = pow(10,(3.322 - 3.894 * log10(rs_ro_ratio)));</v>
      </c>
    </row>
    <row r="4" spans="1:10" x14ac:dyDescent="0.25">
      <c r="A4" s="12"/>
      <c r="B4" s="1">
        <v>10000</v>
      </c>
      <c r="C4" s="1">
        <v>0.67</v>
      </c>
      <c r="D4" s="6">
        <f t="shared" si="0"/>
        <v>4</v>
      </c>
      <c r="E4" s="6">
        <f t="shared" si="0"/>
        <v>-0.17392519729917355</v>
      </c>
      <c r="F4" s="14"/>
      <c r="G4" s="16"/>
      <c r="H4" s="20"/>
      <c r="I4" s="17"/>
      <c r="J4" s="21"/>
    </row>
    <row r="5" spans="1:10" ht="15" customHeight="1" x14ac:dyDescent="0.25">
      <c r="A5" s="12" t="s">
        <v>14</v>
      </c>
      <c r="B5" s="1">
        <v>200</v>
      </c>
      <c r="C5" s="1">
        <v>0.7</v>
      </c>
      <c r="D5" s="6">
        <f t="shared" si="0"/>
        <v>2.3010299956639813</v>
      </c>
      <c r="E5" s="6">
        <f t="shared" si="0"/>
        <v>-0.15490195998574319</v>
      </c>
      <c r="F5" s="13">
        <f t="shared" ref="F5" si="1">D5 - G5 * E5</f>
        <v>1.8990945771641834</v>
      </c>
      <c r="G5" s="15">
        <f t="shared" ref="G5" si="2">(D5 - D6) / (E5 - E6)</f>
        <v>-2.5947729682490204</v>
      </c>
      <c r="H5" s="17" t="str">
        <f t="shared" ref="H5" si="3">"PPM = 10 ^ (" &amp; INT(1000*F5)/1000 &amp; " " &amp; INT(1000*G5)/1000 &amp; " x log(Rs/Ro))"</f>
        <v>PPM = 10 ^ (1.899 -2.595 x log(Rs/Ro))</v>
      </c>
      <c r="I5" s="17">
        <f t="shared" ref="I5" si="4">POWER( 10, F5 + G5 *LOG10($J$2) )</f>
        <v>79.267393384856518</v>
      </c>
      <c r="J5" s="21" t="str">
        <f xml:space="preserve"> "if ( gas_id == " &amp; VLOOKUP($A5,Param!$A$1:$B$14,2,FALSE) &amp; " ) "  &amp; CHAR(10)  &amp; "PPM = pow(10,(" &amp; INT(1000*$F5)/1000 &amp; " " &amp; IF(SIGN($G5)=-1,"-","+") &amp; " " &amp; ABS(INT(1000*$G5)/1000) &amp; " * log10(rs_ro_ratio)));"</f>
        <v>if ( gas_id == GAS_LPG ) 
PPM = pow(10,(1.899 - 2.595 * log10(rs_ro_ratio)));</v>
      </c>
    </row>
    <row r="6" spans="1:10" x14ac:dyDescent="0.25">
      <c r="A6" s="12"/>
      <c r="B6" s="1">
        <v>10000</v>
      </c>
      <c r="C6" s="1">
        <v>0.155</v>
      </c>
      <c r="D6" s="6">
        <f t="shared" si="0"/>
        <v>4</v>
      </c>
      <c r="E6" s="6">
        <f t="shared" si="0"/>
        <v>-0.8096683018297085</v>
      </c>
      <c r="F6" s="14"/>
      <c r="G6" s="16"/>
      <c r="H6" s="17"/>
      <c r="I6" s="17"/>
      <c r="J6" s="21"/>
    </row>
    <row r="7" spans="1:10" ht="15" customHeight="1" x14ac:dyDescent="0.25">
      <c r="A7" s="12" t="s">
        <v>15</v>
      </c>
      <c r="B7" s="1">
        <v>200</v>
      </c>
      <c r="C7" s="1">
        <v>0.9</v>
      </c>
      <c r="D7" s="6">
        <f t="shared" si="0"/>
        <v>2.3010299956639813</v>
      </c>
      <c r="E7" s="6">
        <f t="shared" si="0"/>
        <v>-4.5757490560675115E-2</v>
      </c>
      <c r="F7" s="13">
        <f t="shared" ref="F7" si="5">D7 - G7 * E7</f>
        <v>2.18003080893615</v>
      </c>
      <c r="G7" s="15">
        <f t="shared" ref="G7" si="6">(D7 - D8) / (E7 - E8)</f>
        <v>-2.6443580110099019</v>
      </c>
      <c r="H7" s="17" t="str">
        <f t="shared" ref="H7" si="7">"PPM = 10 ^ (" &amp; INT(1000*F7)/1000 &amp; " " &amp; INT(1000*G7)/1000 &amp; " x log(Rs/Ro))"</f>
        <v>PPM = 10 ^ (2.18 -2.645 x log(Rs/Ro))</v>
      </c>
      <c r="I7" s="17">
        <f t="shared" ref="I7" si="8">POWER( 10, F7 + G7 *LOG10($J$2) )</f>
        <v>151.36686245781075</v>
      </c>
      <c r="J7" s="21" t="str">
        <f xml:space="preserve"> "if ( gas_id == " &amp; VLOOKUP($A7,Param!$A$1:$B$14,2,FALSE) &amp; " ) "  &amp; CHAR(10)  &amp; "PPM = pow(10,(" &amp; INT(1000*$F7)/1000 &amp; " " &amp; IF(SIGN($G7)=-1,"-","+") &amp; " " &amp; ABS(INT(1000*$G7)/1000) &amp; " * log10(rs_ro_ratio)));"</f>
        <v>if ( gas_id == GAS_METHANE ) 
PPM = pow(10,(2.18 - 2.645 * log10(rs_ro_ratio)));</v>
      </c>
    </row>
    <row r="8" spans="1:10" x14ac:dyDescent="0.25">
      <c r="A8" s="12"/>
      <c r="B8" s="1">
        <v>10000</v>
      </c>
      <c r="C8" s="1">
        <v>0.20499999999999999</v>
      </c>
      <c r="D8" s="6">
        <f t="shared" si="0"/>
        <v>4</v>
      </c>
      <c r="E8" s="6">
        <f t="shared" si="0"/>
        <v>-0.68824613894424569</v>
      </c>
      <c r="F8" s="14"/>
      <c r="G8" s="16"/>
      <c r="H8" s="17"/>
      <c r="I8" s="17"/>
      <c r="J8" s="21"/>
    </row>
    <row r="9" spans="1:10" ht="15" customHeight="1" x14ac:dyDescent="0.25">
      <c r="A9" s="12" t="s">
        <v>0</v>
      </c>
      <c r="B9" s="1">
        <v>200</v>
      </c>
      <c r="C9" s="1">
        <v>3.85</v>
      </c>
      <c r="D9" s="6">
        <f t="shared" si="0"/>
        <v>2.3010299956639813</v>
      </c>
      <c r="E9" s="6">
        <f t="shared" si="0"/>
        <v>0.5854607295085007</v>
      </c>
      <c r="F9" s="13">
        <f t="shared" ref="F9" si="9">D9 - G9 * E9</f>
        <v>6.3937233970808389</v>
      </c>
      <c r="G9" s="15">
        <f t="shared" ref="G9" si="10">(D9 - D10) / (E9 - E10)</f>
        <v>-6.9905515351178362</v>
      </c>
      <c r="H9" s="17" t="str">
        <f t="shared" ref="H9" si="11">"PPM = 10 ^ (" &amp; INT(1000*F9)/1000 &amp; " " &amp; INT(1000*G9)/1000 &amp; " x log(Rs/Ro))"</f>
        <v>PPM = 10 ^ (6.393 -6.991 x log(Rs/Ro))</v>
      </c>
      <c r="I9" s="17">
        <f t="shared" ref="I9" si="12">POWER( 10, F9 + G9 *LOG10($J$2) )</f>
        <v>2475844.6855374873</v>
      </c>
      <c r="J9" s="21" t="str">
        <f xml:space="preserve"> "if ( gas_id == " &amp; VLOOKUP($A9,Param!$A$1:$B$14,2,FALSE) &amp; " ) "  &amp; CHAR(10)  &amp; "PPM = pow(10,(" &amp; INT(1000*$F9)/1000 &amp; " " &amp; IF(SIGN($G9)=-1,"-","+") &amp; " " &amp; ABS(INT(1000*$G9)/1000) &amp; " * log10(rs_ro_ratio)));"</f>
        <v>if ( gas_id == GAS_CARBON_MONOXIDE ) 
PPM = pow(10,(6.393 - 6.991 * log10(rs_ro_ratio)));</v>
      </c>
    </row>
    <row r="10" spans="1:10" x14ac:dyDescent="0.25">
      <c r="A10" s="12"/>
      <c r="B10" s="1">
        <v>10000</v>
      </c>
      <c r="C10" s="1">
        <v>2.2000000000000002</v>
      </c>
      <c r="D10" s="6">
        <f t="shared" si="0"/>
        <v>4</v>
      </c>
      <c r="E10" s="6">
        <f t="shared" si="0"/>
        <v>0.34242268082220628</v>
      </c>
      <c r="F10" s="14"/>
      <c r="G10" s="16"/>
      <c r="H10" s="17"/>
      <c r="I10" s="17"/>
      <c r="J10" s="21"/>
    </row>
    <row r="11" spans="1:10" ht="15" customHeight="1" x14ac:dyDescent="0.25">
      <c r="A11" s="12" t="s">
        <v>5</v>
      </c>
      <c r="B11" s="1">
        <v>200</v>
      </c>
      <c r="C11" s="1">
        <v>3.5</v>
      </c>
      <c r="D11" s="6">
        <f t="shared" si="0"/>
        <v>2.3010299956639813</v>
      </c>
      <c r="E11" s="6">
        <f t="shared" si="0"/>
        <v>0.54406804435027567</v>
      </c>
      <c r="F11" s="13">
        <f t="shared" ref="F11" si="13">D11 - G11 * E11</f>
        <v>4.7163819317643307</v>
      </c>
      <c r="G11" s="15">
        <f t="shared" ref="G11" si="14">(D11 - D12) / (E11 - E12)</f>
        <v>-4.43942988598927</v>
      </c>
      <c r="H11" s="17" t="str">
        <f t="shared" ref="H11" si="15">"PPM = 10 ^ (" &amp; INT(1000*F11)/1000 &amp; " " &amp; INT(1000*G11)/1000 &amp; " x log(Rs/Ro))"</f>
        <v>PPM = 10 ^ (4.716 -4.44 x log(Rs/Ro))</v>
      </c>
      <c r="I11" s="17">
        <f t="shared" ref="I11" si="16">POWER( 10, F11 + G11 *LOG10($J$2) )</f>
        <v>52045.349795487324</v>
      </c>
      <c r="J11" s="21" t="str">
        <f xml:space="preserve"> "if ( gas_id == " &amp; VLOOKUP($A11,Param!$A$1:$B$14,2,FALSE) &amp; " ) "  &amp; CHAR(10)  &amp; "PPM = pow(10,(" &amp; INT(1000*$F11)/1000 &amp; " " &amp; IF(SIGN($G11)=-1,"-","+") &amp; " " &amp; ABS(INT(1000*$G11)/1000) &amp; " * log10(rs_ro_ratio)));"</f>
        <v>if ( gas_id == GAS_ALCOHOL ) 
PPM = pow(10,(4.716 - 4.44 * log10(rs_ro_ratio)));</v>
      </c>
    </row>
    <row r="12" spans="1:10" x14ac:dyDescent="0.25">
      <c r="A12" s="12"/>
      <c r="B12" s="1">
        <v>10000</v>
      </c>
      <c r="C12" s="1">
        <v>1.45</v>
      </c>
      <c r="D12" s="6">
        <f t="shared" si="0"/>
        <v>4</v>
      </c>
      <c r="E12" s="6">
        <f t="shared" si="0"/>
        <v>0.16136800223497488</v>
      </c>
      <c r="F12" s="14"/>
      <c r="G12" s="16"/>
      <c r="H12" s="17"/>
      <c r="I12" s="17"/>
      <c r="J12" s="21"/>
    </row>
  </sheetData>
  <mergeCells count="31">
    <mergeCell ref="A11:A12"/>
    <mergeCell ref="F11:F12"/>
    <mergeCell ref="G11:G12"/>
    <mergeCell ref="H11:H12"/>
    <mergeCell ref="I11:I12"/>
    <mergeCell ref="J11:J12"/>
    <mergeCell ref="A9:A10"/>
    <mergeCell ref="F9:F10"/>
    <mergeCell ref="G9:G10"/>
    <mergeCell ref="H9:H10"/>
    <mergeCell ref="I9:I10"/>
    <mergeCell ref="J9:J10"/>
    <mergeCell ref="A7:A8"/>
    <mergeCell ref="F7:F8"/>
    <mergeCell ref="G7:G8"/>
    <mergeCell ref="H7:H8"/>
    <mergeCell ref="I7:I8"/>
    <mergeCell ref="J7:J8"/>
    <mergeCell ref="J3:J4"/>
    <mergeCell ref="A5:A6"/>
    <mergeCell ref="F5:F6"/>
    <mergeCell ref="G5:G6"/>
    <mergeCell ref="H5:H6"/>
    <mergeCell ref="I5:I6"/>
    <mergeCell ref="J5:J6"/>
    <mergeCell ref="A1:I1"/>
    <mergeCell ref="A3:A4"/>
    <mergeCell ref="F3:F4"/>
    <mergeCell ref="G3:G4"/>
    <mergeCell ref="H3:H4"/>
    <mergeCell ref="I3:I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7850A-53FB-4907-B8BB-00A3D032FB83}">
  <dimension ref="A1:J12"/>
  <sheetViews>
    <sheetView workbookViewId="0">
      <selection activeCell="C11" sqref="C11"/>
    </sheetView>
  </sheetViews>
  <sheetFormatPr defaultRowHeight="15" x14ac:dyDescent="0.25"/>
  <cols>
    <col min="4" max="5" width="12" style="7" bestFit="1" customWidth="1"/>
    <col min="6" max="6" width="9.140625" style="7"/>
    <col min="7" max="7" width="9.140625" style="9"/>
    <col min="8" max="9" width="36.7109375" customWidth="1"/>
    <col min="10" max="10" width="53.140625" hidden="1" customWidth="1"/>
  </cols>
  <sheetData>
    <row r="1" spans="1:10" ht="111.75" customHeight="1" x14ac:dyDescent="0.25">
      <c r="A1" s="18" t="s">
        <v>47</v>
      </c>
      <c r="B1" s="18"/>
      <c r="C1" s="18"/>
      <c r="D1" s="18"/>
      <c r="E1" s="18"/>
      <c r="F1" s="18"/>
      <c r="G1" s="18"/>
      <c r="H1" s="18"/>
      <c r="I1" s="18"/>
    </row>
    <row r="2" spans="1:10" ht="27" x14ac:dyDescent="0.25">
      <c r="A2" s="2"/>
      <c r="B2" s="2" t="s">
        <v>8</v>
      </c>
      <c r="C2" s="2" t="s">
        <v>9</v>
      </c>
      <c r="D2" s="5" t="s">
        <v>10</v>
      </c>
      <c r="E2" s="5" t="s">
        <v>11</v>
      </c>
      <c r="F2" s="5" t="s">
        <v>1</v>
      </c>
      <c r="G2" s="8" t="s">
        <v>2</v>
      </c>
      <c r="H2" s="4" t="s">
        <v>12</v>
      </c>
      <c r="I2" s="3" t="s">
        <v>13</v>
      </c>
      <c r="J2" s="10">
        <v>1</v>
      </c>
    </row>
    <row r="3" spans="1:10" ht="15" customHeight="1" x14ac:dyDescent="0.25">
      <c r="A3" s="12" t="s">
        <v>14</v>
      </c>
      <c r="B3" s="1">
        <v>200</v>
      </c>
      <c r="C3" s="1">
        <v>2.0499999999999998</v>
      </c>
      <c r="D3" s="6">
        <f t="shared" ref="D3:E12" si="0">LOG10(B3)</f>
        <v>2.3010299956639813</v>
      </c>
      <c r="E3" s="6">
        <f t="shared" si="0"/>
        <v>0.31175386105575426</v>
      </c>
      <c r="F3" s="13">
        <f>D3 - G3 * E3</f>
        <v>3.0450701597884975</v>
      </c>
      <c r="G3" s="15">
        <f>(D3 - D4) / (E3 - E4)</f>
        <v>-2.3866269421806825</v>
      </c>
      <c r="H3" s="19" t="str">
        <f>"PPM = 10 ^ (" &amp; INT(1000*F3)/1000 &amp; " " &amp; INT(1000*G3)/1000 &amp; " x log(Rs/Ro))"</f>
        <v>PPM = 10 ^ (3.045 -2.387 x log(Rs/Ro))</v>
      </c>
      <c r="I3" s="17">
        <f>POWER( 10, F3 + G3 *LOG10($J$2) )</f>
        <v>1109.3540156894192</v>
      </c>
      <c r="J3" s="21" t="str">
        <f xml:space="preserve"> "if ( gas_id == " &amp; VLOOKUP($A3,Param!$A$1:$B$14,2,FALSE) &amp; " ) "  &amp; CHAR(10)  &amp; "PPM = pow(10,(" &amp; INT(1000*$F3)/1000 &amp; " " &amp; IF(SIGN($G3)=-1,"-","+") &amp; " " &amp; ABS(INT(1000*$G3)/1000) &amp; " * log10(rs_ro_ratio)));"</f>
        <v>if ( gas_id == GAS_LPG ) 
PPM = pow(10,(3.045 - 2.387 * log10(rs_ro_ratio)));</v>
      </c>
    </row>
    <row r="4" spans="1:10" x14ac:dyDescent="0.25">
      <c r="A4" s="12"/>
      <c r="B4" s="1">
        <v>10000</v>
      </c>
      <c r="C4" s="1">
        <v>0.39800000000000002</v>
      </c>
      <c r="D4" s="6">
        <f t="shared" si="0"/>
        <v>4</v>
      </c>
      <c r="E4" s="6">
        <f t="shared" si="0"/>
        <v>-0.40011692792631215</v>
      </c>
      <c r="F4" s="14"/>
      <c r="G4" s="16"/>
      <c r="H4" s="20"/>
      <c r="I4" s="17"/>
      <c r="J4" s="21"/>
    </row>
    <row r="5" spans="1:10" ht="15" customHeight="1" x14ac:dyDescent="0.25">
      <c r="A5" s="12" t="s">
        <v>16</v>
      </c>
      <c r="B5" s="1">
        <v>200</v>
      </c>
      <c r="C5" s="1">
        <v>5.8</v>
      </c>
      <c r="D5" s="6">
        <f t="shared" si="0"/>
        <v>2.3010299956639813</v>
      </c>
      <c r="E5" s="6">
        <f t="shared" si="0"/>
        <v>0.76342799356293722</v>
      </c>
      <c r="F5" s="13">
        <f t="shared" ref="F5" si="1">D5 - G5 * E5</f>
        <v>5.1726605987586467</v>
      </c>
      <c r="G5" s="15">
        <f t="shared" ref="G5" si="2">(D5 - D6) / (E5 - E6)</f>
        <v>-3.7614950294037484</v>
      </c>
      <c r="H5" s="17" t="str">
        <f t="shared" ref="H5" si="3">"PPM = 10 ^ (" &amp; INT(1000*F5)/1000 &amp; " " &amp; INT(1000*G5)/1000 &amp; " x log(Rs/Ro))"</f>
        <v>PPM = 10 ^ (5.172 -3.762 x log(Rs/Ro))</v>
      </c>
      <c r="I5" s="17">
        <f t="shared" ref="I5" si="4">POWER( 10, F5 + G5 *LOG10($J$2) )</f>
        <v>148819.75963625935</v>
      </c>
      <c r="J5" s="21" t="str">
        <f xml:space="preserve"> "if ( gas_id == " &amp; VLOOKUP($A5,Param!$A$1:$B$14,2,FALSE) &amp; " ) "  &amp; CHAR(10)  &amp; "PPM = pow(10,(" &amp; INT(1000*$F5)/1000 &amp; " " &amp; IF(SIGN($G5)=-1,"-","+") &amp; " " &amp; ABS(INT(1000*$G5)/1000) &amp; " * log10(rs_ro_ratio)));"</f>
        <v>if ( gas_id == GAS_HYDROGEN ) 
PPM = pow(10,(5.172 - 3.762 * log10(rs_ro_ratio)));</v>
      </c>
    </row>
    <row r="6" spans="1:10" x14ac:dyDescent="0.25">
      <c r="A6" s="12"/>
      <c r="B6" s="1">
        <v>10000</v>
      </c>
      <c r="C6" s="1">
        <v>2.0499999999999998</v>
      </c>
      <c r="D6" s="6">
        <f t="shared" si="0"/>
        <v>4</v>
      </c>
      <c r="E6" s="6">
        <f t="shared" si="0"/>
        <v>0.31175386105575426</v>
      </c>
      <c r="F6" s="14"/>
      <c r="G6" s="16"/>
      <c r="H6" s="17"/>
      <c r="I6" s="17"/>
      <c r="J6" s="21"/>
    </row>
    <row r="7" spans="1:10" ht="15" customHeight="1" x14ac:dyDescent="0.25">
      <c r="A7" s="12" t="s">
        <v>15</v>
      </c>
      <c r="B7" s="1">
        <v>200</v>
      </c>
      <c r="C7" s="1">
        <v>2.5499999999999998</v>
      </c>
      <c r="D7" s="6">
        <f t="shared" si="0"/>
        <v>2.3010299956639813</v>
      </c>
      <c r="E7" s="6">
        <f t="shared" si="0"/>
        <v>0.40654018043395512</v>
      </c>
      <c r="F7" s="13">
        <f t="shared" ref="F7" si="5">D7 - G7 * E7</f>
        <v>3.3378401273607761</v>
      </c>
      <c r="G7" s="15">
        <f t="shared" ref="G7" si="6">(D7 - D8) / (E7 - E8)</f>
        <v>-2.5503263431183307</v>
      </c>
      <c r="H7" s="17" t="str">
        <f t="shared" ref="H7" si="7">"PPM = 10 ^ (" &amp; INT(1000*F7)/1000 &amp; " " &amp; INT(1000*G7)/1000 &amp; " x log(Rs/Ro))"</f>
        <v>PPM = 10 ^ (3.337 -2.551 x log(Rs/Ro))</v>
      </c>
      <c r="I7" s="17">
        <f t="shared" ref="I7" si="8">POWER( 10, F7 + G7 *LOG10($J$2) )</f>
        <v>2176.9082605922626</v>
      </c>
      <c r="J7" s="21" t="str">
        <f xml:space="preserve"> "if ( gas_id == " &amp; VLOOKUP($A7,Param!$A$1:$B$14,2,FALSE) &amp; " ) "  &amp; CHAR(10)  &amp; "PPM = pow(10,(" &amp; INT(1000*$F7)/1000 &amp; " " &amp; IF(SIGN($G7)=-1,"-","+") &amp; " " &amp; ABS(INT(1000*$G7)/1000) &amp; " * log10(rs_ro_ratio)));"</f>
        <v>if ( gas_id == GAS_METHANE ) 
PPM = pow(10,(3.337 - 2.551 * log10(rs_ro_ratio)));</v>
      </c>
    </row>
    <row r="8" spans="1:10" x14ac:dyDescent="0.25">
      <c r="A8" s="12"/>
      <c r="B8" s="1">
        <v>10000</v>
      </c>
      <c r="C8" s="1">
        <v>0.55000000000000004</v>
      </c>
      <c r="D8" s="6">
        <f t="shared" si="0"/>
        <v>4</v>
      </c>
      <c r="E8" s="6">
        <f t="shared" si="0"/>
        <v>-0.25963731050575611</v>
      </c>
      <c r="F8" s="14"/>
      <c r="G8" s="16"/>
      <c r="H8" s="17"/>
      <c r="I8" s="17"/>
      <c r="J8" s="21"/>
    </row>
    <row r="9" spans="1:10" ht="15" customHeight="1" x14ac:dyDescent="0.25">
      <c r="A9" s="12" t="s">
        <v>0</v>
      </c>
      <c r="B9" s="1">
        <v>200</v>
      </c>
      <c r="C9" s="1">
        <v>8.9</v>
      </c>
      <c r="D9" s="6">
        <f t="shared" si="0"/>
        <v>2.3010299956639813</v>
      </c>
      <c r="E9" s="6">
        <f t="shared" si="0"/>
        <v>0.9493900066449128</v>
      </c>
      <c r="F9" s="13">
        <f t="shared" ref="F9" si="9">D9 - G9 * E9</f>
        <v>14.119792719410253</v>
      </c>
      <c r="G9" s="15">
        <f t="shared" ref="G9" si="10">(D9 - D10) / (E9 - E10)</f>
        <v>-12.448796217597726</v>
      </c>
      <c r="H9" s="17" t="str">
        <f t="shared" ref="H9" si="11">"PPM = 10 ^ (" &amp; INT(1000*F9)/1000 &amp; " " &amp; INT(1000*G9)/1000 &amp; " x log(Rs/Ro))"</f>
        <v>PPM = 10 ^ (14.119 -12.449 x log(Rs/Ro))</v>
      </c>
      <c r="I9" s="17">
        <f t="shared" ref="I9" si="12">POWER( 10, F9 + G9 *LOG10($J$2) )</f>
        <v>131762770952737.3</v>
      </c>
      <c r="J9" s="21" t="str">
        <f xml:space="preserve"> "if ( gas_id == " &amp; VLOOKUP($A9,Param!$A$1:$B$14,2,FALSE) &amp; " ) "  &amp; CHAR(10)  &amp; "PPM = pow(10,(" &amp; INT(1000*$F9)/1000 &amp; " " &amp; IF(SIGN($G9)=-1,"-","+") &amp; " " &amp; ABS(INT(1000*$G9)/1000) &amp; " * log10(rs_ro_ratio)));"</f>
        <v>if ( gas_id == GAS_CARBON_MONOXIDE ) 
PPM = pow(10,(14.119 - 12.449 * log10(rs_ro_ratio)));</v>
      </c>
    </row>
    <row r="10" spans="1:10" x14ac:dyDescent="0.25">
      <c r="A10" s="12"/>
      <c r="B10" s="1">
        <v>10000</v>
      </c>
      <c r="C10" s="1">
        <v>6.5</v>
      </c>
      <c r="D10" s="6">
        <f t="shared" si="0"/>
        <v>4</v>
      </c>
      <c r="E10" s="6">
        <f t="shared" si="0"/>
        <v>0.81291335664285558</v>
      </c>
      <c r="F10" s="14"/>
      <c r="G10" s="16"/>
      <c r="H10" s="17"/>
      <c r="I10" s="17"/>
      <c r="J10" s="21"/>
    </row>
    <row r="11" spans="1:10" ht="15" customHeight="1" x14ac:dyDescent="0.25">
      <c r="A11" s="12" t="s">
        <v>5</v>
      </c>
      <c r="B11" s="1">
        <v>200</v>
      </c>
      <c r="C11" s="1">
        <v>8</v>
      </c>
      <c r="D11" s="6">
        <f t="shared" si="0"/>
        <v>2.3010299956639813</v>
      </c>
      <c r="E11" s="6">
        <f t="shared" si="0"/>
        <v>0.90308998699194354</v>
      </c>
      <c r="F11" s="13">
        <f t="shared" ref="F11" si="13">D11 - G11 * E11</f>
        <v>7.5862191085388844</v>
      </c>
      <c r="G11" s="15">
        <f t="shared" ref="G11" si="14">(D11 - D12) / (E11 - E12)</f>
        <v>-5.8523394002839852</v>
      </c>
      <c r="H11" s="17" t="str">
        <f t="shared" ref="H11" si="15">"PPM = 10 ^ (" &amp; INT(1000*F11)/1000 &amp; " " &amp; INT(1000*G11)/1000 &amp; " x log(Rs/Ro))"</f>
        <v>PPM = 10 ^ (7.586 -5.853 x log(Rs/Ro))</v>
      </c>
      <c r="I11" s="17">
        <f t="shared" ref="I11" si="16">POWER( 10, F11 + G11 *LOG10($J$2) )</f>
        <v>38567288.675361566</v>
      </c>
      <c r="J11" s="21" t="str">
        <f xml:space="preserve"> "if ( gas_id == " &amp; VLOOKUP($A11,Param!$A$1:$B$14,2,FALSE) &amp; " ) "  &amp; CHAR(10)  &amp; "PPM = pow(10,(" &amp; INT(1000*$F11)/1000 &amp; " " &amp; IF(SIGN($G11)=-1,"-","+") &amp; " " &amp; ABS(INT(1000*$G11)/1000) &amp; " * log10(rs_ro_ratio)));"</f>
        <v>if ( gas_id == GAS_ALCOHOL ) 
PPM = pow(10,(7.586 - 5.853 * log10(rs_ro_ratio)));</v>
      </c>
    </row>
    <row r="12" spans="1:10" x14ac:dyDescent="0.25">
      <c r="A12" s="12"/>
      <c r="B12" s="1">
        <v>10000</v>
      </c>
      <c r="C12" s="1">
        <v>4.0999999999999996</v>
      </c>
      <c r="D12" s="6">
        <f t="shared" si="0"/>
        <v>4</v>
      </c>
      <c r="E12" s="6">
        <f t="shared" si="0"/>
        <v>0.61278385671973545</v>
      </c>
      <c r="F12" s="14"/>
      <c r="G12" s="16"/>
      <c r="H12" s="17"/>
      <c r="I12" s="17"/>
      <c r="J12" s="21"/>
    </row>
  </sheetData>
  <mergeCells count="31">
    <mergeCell ref="A11:A12"/>
    <mergeCell ref="F11:F12"/>
    <mergeCell ref="G11:G12"/>
    <mergeCell ref="H11:H12"/>
    <mergeCell ref="I11:I12"/>
    <mergeCell ref="J11:J12"/>
    <mergeCell ref="A9:A10"/>
    <mergeCell ref="F9:F10"/>
    <mergeCell ref="G9:G10"/>
    <mergeCell ref="H9:H10"/>
    <mergeCell ref="I9:I10"/>
    <mergeCell ref="J9:J10"/>
    <mergeCell ref="A7:A8"/>
    <mergeCell ref="F7:F8"/>
    <mergeCell ref="G7:G8"/>
    <mergeCell ref="H7:H8"/>
    <mergeCell ref="I7:I8"/>
    <mergeCell ref="J7:J8"/>
    <mergeCell ref="J3:J4"/>
    <mergeCell ref="A5:A6"/>
    <mergeCell ref="F5:F6"/>
    <mergeCell ref="G5:G6"/>
    <mergeCell ref="H5:H6"/>
    <mergeCell ref="I5:I6"/>
    <mergeCell ref="J5:J6"/>
    <mergeCell ref="A1:I1"/>
    <mergeCell ref="A3:A4"/>
    <mergeCell ref="F3:F4"/>
    <mergeCell ref="G3:G4"/>
    <mergeCell ref="H3:H4"/>
    <mergeCell ref="I3:I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2AA23-7E8B-4ED2-99C8-52F6FC36A72F}">
  <dimension ref="A1:J12"/>
  <sheetViews>
    <sheetView workbookViewId="0">
      <selection sqref="A1:I1"/>
    </sheetView>
  </sheetViews>
  <sheetFormatPr defaultRowHeight="15" x14ac:dyDescent="0.25"/>
  <cols>
    <col min="4" max="5" width="12" style="7" bestFit="1" customWidth="1"/>
    <col min="6" max="6" width="9.140625" style="7"/>
    <col min="7" max="7" width="9.140625" style="9"/>
    <col min="8" max="9" width="36.7109375" customWidth="1"/>
    <col min="10" max="10" width="53.140625" hidden="1" customWidth="1"/>
  </cols>
  <sheetData>
    <row r="1" spans="1:10" ht="111.75" customHeight="1" x14ac:dyDescent="0.25">
      <c r="A1" s="18" t="s">
        <v>21</v>
      </c>
      <c r="B1" s="18"/>
      <c r="C1" s="18"/>
      <c r="D1" s="18"/>
      <c r="E1" s="18"/>
      <c r="F1" s="18"/>
      <c r="G1" s="18"/>
      <c r="H1" s="18"/>
      <c r="I1" s="18"/>
    </row>
    <row r="2" spans="1:10" ht="27" x14ac:dyDescent="0.25">
      <c r="A2" s="2"/>
      <c r="B2" s="2" t="s">
        <v>8</v>
      </c>
      <c r="C2" s="2" t="s">
        <v>9</v>
      </c>
      <c r="D2" s="5" t="s">
        <v>10</v>
      </c>
      <c r="E2" s="5" t="s">
        <v>11</v>
      </c>
      <c r="F2" s="5" t="s">
        <v>1</v>
      </c>
      <c r="G2" s="8" t="s">
        <v>2</v>
      </c>
      <c r="H2" s="4" t="s">
        <v>12</v>
      </c>
      <c r="I2" s="3" t="s">
        <v>13</v>
      </c>
      <c r="J2" s="10">
        <v>1</v>
      </c>
    </row>
    <row r="3" spans="1:10" ht="15" customHeight="1" x14ac:dyDescent="0.25">
      <c r="A3" s="12" t="s">
        <v>0</v>
      </c>
      <c r="B3" s="1">
        <v>14</v>
      </c>
      <c r="C3" s="1">
        <v>1.71</v>
      </c>
      <c r="D3" s="6">
        <f t="shared" ref="D3:E12" si="0">LOG10(B3)</f>
        <v>1.146128035678238</v>
      </c>
      <c r="E3" s="6">
        <f t="shared" si="0"/>
        <v>0.23299611039215382</v>
      </c>
      <c r="F3" s="13">
        <f>D3 - G3 * E3</f>
        <v>1.5952983122486672</v>
      </c>
      <c r="G3" s="15">
        <f>(D3 - D4) / (E3 - E4)</f>
        <v>-1.9278016092819512</v>
      </c>
      <c r="H3" s="19" t="str">
        <f>"PPM = 10 ^ (" &amp; INT(1000*F3)/1000 &amp; " " &amp; INT(1000*G3)/1000 &amp; " x log(Rs/Ro))"</f>
        <v>PPM = 10 ^ (1.595 -1.928 x log(Rs/Ro))</v>
      </c>
      <c r="I3" s="17">
        <f>POWER( 10, F3 + G3 *LOG10($J$2) )</f>
        <v>39.38204936691816</v>
      </c>
      <c r="J3" s="21" t="str">
        <f xml:space="preserve"> "if ( gas_id == " &amp; VLOOKUP($A3,Param!$A$1:$B$14,2,FALSE) &amp; " ) "  &amp; CHAR(10)  &amp; "PPM = pow(10,(" &amp; INT(1000*$F3)/1000 &amp; " " &amp; IF(SIGN($G3)=-1,"-","+") &amp; " " &amp; ABS(INT(1000*$G3)/1000) &amp; " * log10(rs_ro_ratio)));"</f>
        <v>if ( gas_id == GAS_CARBON_MONOXIDE ) 
PPM = pow(10,(1.595 - 1.928 * log10(rs_ro_ratio)));</v>
      </c>
    </row>
    <row r="4" spans="1:10" x14ac:dyDescent="0.25">
      <c r="A4" s="12"/>
      <c r="B4" s="1">
        <v>4000</v>
      </c>
      <c r="C4" s="1">
        <v>9.0999999999999998E-2</v>
      </c>
      <c r="D4" s="6">
        <f t="shared" si="0"/>
        <v>3.6020599913279625</v>
      </c>
      <c r="E4" s="6">
        <f t="shared" si="0"/>
        <v>-1.0409586076789064</v>
      </c>
      <c r="F4" s="14"/>
      <c r="G4" s="16"/>
      <c r="H4" s="20"/>
      <c r="I4" s="17"/>
      <c r="J4" s="21"/>
    </row>
    <row r="5" spans="1:10" ht="15" customHeight="1" x14ac:dyDescent="0.25">
      <c r="A5" s="12" t="s">
        <v>16</v>
      </c>
      <c r="B5" s="1">
        <v>14</v>
      </c>
      <c r="C5" s="1">
        <v>1.2749999999999999</v>
      </c>
      <c r="D5" s="6">
        <f t="shared" si="0"/>
        <v>1.146128035678238</v>
      </c>
      <c r="E5" s="6">
        <f t="shared" si="0"/>
        <v>0.10551018476997394</v>
      </c>
      <c r="F5" s="13">
        <f t="shared" ref="F5" si="1">D5 - G5 * E5</f>
        <v>1.3333983363447088</v>
      </c>
      <c r="G5" s="15">
        <f t="shared" ref="G5" si="2">(D5 - D6) / (E5 - E6)</f>
        <v>-1.7749025942352843</v>
      </c>
      <c r="H5" s="17" t="str">
        <f t="shared" ref="H5" si="3">"PPM = 10 ^ (" &amp; INT(1000*F5)/1000 &amp; " " &amp; INT(1000*G5)/1000 &amp; " x log(Rs/Ro))"</f>
        <v>PPM = 10 ^ (1.333 -1.775 x log(Rs/Ro))</v>
      </c>
      <c r="I5" s="17">
        <f t="shared" ref="I5" si="4">POWER( 10, F5 + G5 *LOG10($J$2) )</f>
        <v>21.547571791023621</v>
      </c>
      <c r="J5" s="21" t="str">
        <f xml:space="preserve"> "if ( gas_id == " &amp; VLOOKUP($A5,Param!$A$1:$B$14,2,FALSE) &amp; " ) "  &amp; CHAR(10)  &amp; "PPM = pow(10,(" &amp; INT(1000*$F5)/1000 &amp; " " &amp; IF(SIGN($G5)=-1,"-","+") &amp; " " &amp; ABS(INT(1000*$G5)/1000) &amp; " * log10(rs_ro_ratio)));"</f>
        <v>if ( gas_id == GAS_HYDROGEN ) 
PPM = pow(10,(1.333 - 1.775 * log10(rs_ro_ratio)));</v>
      </c>
    </row>
    <row r="6" spans="1:10" x14ac:dyDescent="0.25">
      <c r="A6" s="12"/>
      <c r="B6" s="1">
        <v>4000</v>
      </c>
      <c r="C6" s="1">
        <v>5.2699999999999997E-2</v>
      </c>
      <c r="D6" s="6">
        <f t="shared" si="0"/>
        <v>3.6020599913279625</v>
      </c>
      <c r="E6" s="6">
        <f t="shared" si="0"/>
        <v>-1.2781893847874535</v>
      </c>
      <c r="F6" s="14"/>
      <c r="G6" s="16"/>
      <c r="H6" s="17"/>
      <c r="I6" s="17"/>
      <c r="J6" s="21"/>
    </row>
    <row r="7" spans="1:10" ht="15" customHeight="1" x14ac:dyDescent="0.25">
      <c r="A7" s="12" t="s">
        <v>14</v>
      </c>
      <c r="B7" s="1">
        <v>14</v>
      </c>
      <c r="C7" s="1">
        <v>8.5299999999999994</v>
      </c>
      <c r="D7" s="6">
        <f t="shared" si="0"/>
        <v>1.146128035678238</v>
      </c>
      <c r="E7" s="6">
        <f t="shared" si="0"/>
        <v>0.93094903116752303</v>
      </c>
      <c r="F7" s="13">
        <f t="shared" ref="F7" si="5">D7 - G7 * E7</f>
        <v>10.892160353664714</v>
      </c>
      <c r="G7" s="15">
        <f t="shared" ref="G7" si="6">(D7 - D8) / (E7 - E8)</f>
        <v>-10.468921489465185</v>
      </c>
      <c r="H7" s="17" t="str">
        <f t="shared" ref="H7" si="7">"PPM = 10 ^ (" &amp; INT(1000*F7)/1000 &amp; " " &amp; INT(1000*G7)/1000 &amp; " x log(Rs/Ro))"</f>
        <v>PPM = 10 ^ (10.892 -10.469 x log(Rs/Ro))</v>
      </c>
      <c r="I7" s="17">
        <f t="shared" ref="I7" si="8">POWER( 10, F7 + G7 *LOG10($J$2) )</f>
        <v>78011809876.592148</v>
      </c>
      <c r="J7" s="21" t="str">
        <f xml:space="preserve"> "if ( gas_id == " &amp; VLOOKUP($A7,Param!$A$1:$B$14,2,FALSE) &amp; " ) "  &amp; CHAR(10)  &amp; "PPM = pow(10,(" &amp; INT(1000*$F7)/1000 &amp; " " &amp; IF(SIGN($G7)=-1,"-","+") &amp; " " &amp; ABS(INT(1000*$G7)/1000) &amp; " * log10(rs_ro_ratio)));"</f>
        <v>if ( gas_id == GAS_LPG ) 
PPM = pow(10,(10.892 - 10.469 * log10(rs_ro_ratio)));</v>
      </c>
    </row>
    <row r="8" spans="1:10" x14ac:dyDescent="0.25">
      <c r="A8" s="12"/>
      <c r="B8" s="1">
        <v>4000</v>
      </c>
      <c r="C8" s="1">
        <v>4.97</v>
      </c>
      <c r="D8" s="6">
        <f t="shared" si="0"/>
        <v>3.6020599913279625</v>
      </c>
      <c r="E8" s="6">
        <f t="shared" si="0"/>
        <v>0.69635638873333205</v>
      </c>
      <c r="F8" s="14"/>
      <c r="G8" s="16"/>
      <c r="H8" s="17"/>
      <c r="I8" s="17"/>
      <c r="J8" s="21"/>
    </row>
    <row r="9" spans="1:10" ht="15" customHeight="1" x14ac:dyDescent="0.25">
      <c r="A9" s="12" t="s">
        <v>15</v>
      </c>
      <c r="B9" s="1">
        <v>14</v>
      </c>
      <c r="C9" s="1">
        <v>15.1</v>
      </c>
      <c r="D9" s="6">
        <f t="shared" si="0"/>
        <v>1.146128035678238</v>
      </c>
      <c r="E9" s="6">
        <f t="shared" si="0"/>
        <v>1.1789769472931695</v>
      </c>
      <c r="F9" s="13">
        <f t="shared" ref="F9" si="9">D9 - G9 * E9</f>
        <v>14.030166581273672</v>
      </c>
      <c r="G9" s="15">
        <f t="shared" ref="G9" si="10">(D9 - D10) / (E9 - E10)</f>
        <v>-10.928151373252961</v>
      </c>
      <c r="H9" s="17" t="str">
        <f t="shared" ref="H9" si="11">"PPM = 10 ^ (" &amp; INT(1000*F9)/1000 &amp; " " &amp; INT(1000*G9)/1000 &amp; " x log(Rs/Ro))"</f>
        <v>PPM = 10 ^ (14.03 -10.929 x log(Rs/Ro))</v>
      </c>
      <c r="I9" s="17">
        <f t="shared" ref="I9" si="12">POWER( 10, F9 + G9 *LOG10($J$2) )</f>
        <v>107193038411358.88</v>
      </c>
      <c r="J9" s="21" t="str">
        <f xml:space="preserve"> "if ( gas_id == " &amp; VLOOKUP($A9,Param!$A$1:$B$14,2,FALSE) &amp; " ) "  &amp; CHAR(10)  &amp; "PPM = pow(10,(" &amp; INT(1000*$F9)/1000 &amp; " " &amp; IF(SIGN($G9)=-1,"-","+") &amp; " " &amp; ABS(INT(1000*$G9)/1000) &amp; " * log10(rs_ro_ratio)));"</f>
        <v>if ( gas_id == GAS_METHANE ) 
PPM = pow(10,(14.03 - 10.929 * log10(rs_ro_ratio)));</v>
      </c>
    </row>
    <row r="10" spans="1:10" x14ac:dyDescent="0.25">
      <c r="A10" s="12"/>
      <c r="B10" s="1">
        <v>4000</v>
      </c>
      <c r="C10" s="1">
        <v>9</v>
      </c>
      <c r="D10" s="6">
        <f t="shared" si="0"/>
        <v>3.6020599913279625</v>
      </c>
      <c r="E10" s="6">
        <f t="shared" si="0"/>
        <v>0.95424250943932487</v>
      </c>
      <c r="F10" s="14"/>
      <c r="G10" s="16"/>
      <c r="H10" s="17"/>
      <c r="I10" s="17"/>
      <c r="J10" s="21"/>
    </row>
    <row r="11" spans="1:10" ht="15" customHeight="1" x14ac:dyDescent="0.25">
      <c r="A11" s="12" t="s">
        <v>5</v>
      </c>
      <c r="B11" s="1">
        <v>14</v>
      </c>
      <c r="C11" s="1">
        <v>17.2</v>
      </c>
      <c r="D11" s="6">
        <f t="shared" si="0"/>
        <v>1.146128035678238</v>
      </c>
      <c r="E11" s="6">
        <f t="shared" si="0"/>
        <v>1.2355284469075489</v>
      </c>
      <c r="F11" s="13">
        <f t="shared" ref="F11" si="13">D11 - G11 * E11</f>
        <v>24.181847206501441</v>
      </c>
      <c r="G11" s="15">
        <f t="shared" ref="G11" si="14">(D11 - D12) / (E11 - E12)</f>
        <v>-18.644426381667035</v>
      </c>
      <c r="H11" s="17" t="str">
        <f t="shared" ref="H11" si="15">"PPM = 10 ^ (" &amp; INT(1000*F11)/1000 &amp; " " &amp; INT(1000*G11)/1000 &amp; " x log(Rs/Ro))"</f>
        <v>PPM = 10 ^ (24.181 -18.645 x log(Rs/Ro))</v>
      </c>
      <c r="I11" s="17">
        <f t="shared" ref="I11" si="16">POWER( 10, F11 + G11 *LOG10($J$2) )</f>
        <v>1.5200126647454283E+24</v>
      </c>
      <c r="J11" s="21" t="str">
        <f xml:space="preserve"> "if ( gas_id == " &amp; VLOOKUP($A11,Param!$A$1:$B$14,2,FALSE) &amp; " ) "  &amp; CHAR(10)  &amp; "PPM = pow(10,(" &amp; INT(1000*$F11)/1000 &amp; " " &amp; IF(SIGN($G11)=-1,"-","+") &amp; " " &amp; ABS(INT(1000*$G11)/1000) &amp; " * log10(rs_ro_ratio)));"</f>
        <v>if ( gas_id == GAS_ALCOHOL ) 
PPM = pow(10,(24.181 - 18.645 * log10(rs_ro_ratio)));</v>
      </c>
    </row>
    <row r="12" spans="1:10" x14ac:dyDescent="0.25">
      <c r="A12" s="12"/>
      <c r="B12" s="1">
        <v>4000</v>
      </c>
      <c r="C12" s="1">
        <v>12.7</v>
      </c>
      <c r="D12" s="6">
        <f t="shared" si="0"/>
        <v>3.6020599913279625</v>
      </c>
      <c r="E12" s="6">
        <f t="shared" si="0"/>
        <v>1.1038037209559568</v>
      </c>
      <c r="F12" s="14"/>
      <c r="G12" s="16"/>
      <c r="H12" s="17"/>
      <c r="I12" s="17"/>
      <c r="J12" s="21"/>
    </row>
  </sheetData>
  <mergeCells count="31">
    <mergeCell ref="J3:J4"/>
    <mergeCell ref="J5:J6"/>
    <mergeCell ref="J7:J8"/>
    <mergeCell ref="J9:J10"/>
    <mergeCell ref="J11:J12"/>
    <mergeCell ref="A5:A6"/>
    <mergeCell ref="F5:F6"/>
    <mergeCell ref="G5:G6"/>
    <mergeCell ref="H5:H6"/>
    <mergeCell ref="I5:I6"/>
    <mergeCell ref="A3:A4"/>
    <mergeCell ref="F3:F4"/>
    <mergeCell ref="G3:G4"/>
    <mergeCell ref="H3:H4"/>
    <mergeCell ref="I3:I4"/>
    <mergeCell ref="A1:I1"/>
    <mergeCell ref="A11:A12"/>
    <mergeCell ref="F11:F12"/>
    <mergeCell ref="G11:G12"/>
    <mergeCell ref="H11:H12"/>
    <mergeCell ref="I11:I12"/>
    <mergeCell ref="A7:A8"/>
    <mergeCell ref="F7:F8"/>
    <mergeCell ref="G7:G8"/>
    <mergeCell ref="H7:H8"/>
    <mergeCell ref="I7:I8"/>
    <mergeCell ref="A9:A10"/>
    <mergeCell ref="F9:F10"/>
    <mergeCell ref="G9:G10"/>
    <mergeCell ref="H9:H10"/>
    <mergeCell ref="I9:I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CA3C4-8107-4F6E-90AF-171CBF1ED519}">
  <dimension ref="A1:J12"/>
  <sheetViews>
    <sheetView workbookViewId="0">
      <selection activeCell="C11" sqref="C11"/>
    </sheetView>
  </sheetViews>
  <sheetFormatPr defaultRowHeight="15" x14ac:dyDescent="0.25"/>
  <cols>
    <col min="4" max="5" width="12" style="7" bestFit="1" customWidth="1"/>
    <col min="6" max="6" width="9.140625" style="7"/>
    <col min="7" max="7" width="9.140625" style="9"/>
    <col min="8" max="9" width="36.7109375" customWidth="1"/>
    <col min="10" max="10" width="53.140625" hidden="1" customWidth="1"/>
  </cols>
  <sheetData>
    <row r="1" spans="1:10" ht="111.75" customHeight="1" x14ac:dyDescent="0.25">
      <c r="A1" s="18" t="s">
        <v>48</v>
      </c>
      <c r="B1" s="18"/>
      <c r="C1" s="18"/>
      <c r="D1" s="18"/>
      <c r="E1" s="18"/>
      <c r="F1" s="18"/>
      <c r="G1" s="18"/>
      <c r="H1" s="18"/>
      <c r="I1" s="18"/>
    </row>
    <row r="2" spans="1:10" ht="27" x14ac:dyDescent="0.25">
      <c r="A2" s="2"/>
      <c r="B2" s="2" t="s">
        <v>8</v>
      </c>
      <c r="C2" s="2" t="s">
        <v>9</v>
      </c>
      <c r="D2" s="5" t="s">
        <v>10</v>
      </c>
      <c r="E2" s="5" t="s">
        <v>11</v>
      </c>
      <c r="F2" s="5" t="s">
        <v>1</v>
      </c>
      <c r="G2" s="8" t="s">
        <v>2</v>
      </c>
      <c r="H2" s="4" t="s">
        <v>12</v>
      </c>
      <c r="I2" s="3" t="s">
        <v>13</v>
      </c>
      <c r="J2" s="10">
        <v>1</v>
      </c>
    </row>
    <row r="3" spans="1:10" ht="15" customHeight="1" x14ac:dyDescent="0.25">
      <c r="A3" s="12" t="s">
        <v>16</v>
      </c>
      <c r="B3" s="1">
        <v>200</v>
      </c>
      <c r="C3" s="1">
        <v>8.5</v>
      </c>
      <c r="D3" s="6">
        <f t="shared" ref="D3:E12" si="0">LOG10(B3)</f>
        <v>2.3010299956639813</v>
      </c>
      <c r="E3" s="6">
        <f t="shared" si="0"/>
        <v>0.92941892571429274</v>
      </c>
      <c r="F3" s="13">
        <f>D3 - G3 * E3</f>
        <v>2.9449383167979075</v>
      </c>
      <c r="G3" s="15">
        <f>(D3 - D4) / (E3 - E4)</f>
        <v>-0.69280741258744971</v>
      </c>
      <c r="H3" s="19" t="str">
        <f>"PPM = 10 ^ (" &amp; INT(1000*F3)/1000 &amp; " " &amp; INT(1000*G3)/1000 &amp; " x log(Rs/Ro))"</f>
        <v>PPM = 10 ^ (2.944 -0.693 x log(Rs/Ro))</v>
      </c>
      <c r="I3" s="17">
        <f>POWER( 10, F3 + G3 *LOG10($J$2) )</f>
        <v>880.92374579885927</v>
      </c>
      <c r="J3" s="21" t="str">
        <f xml:space="preserve"> "if ( gas_id == " &amp; VLOOKUP($A3,Param!$A$1:$B$14,2,FALSE) &amp; " ) "  &amp; CHAR(10)  &amp; "PPM = pow(10,(" &amp; INT(1000*$F3)/1000 &amp; " " &amp; IF(SIGN($G3)=-1,"-","+") &amp; " " &amp; ABS(INT(1000*$G3)/1000) &amp; " * log10(rs_ro_ratio)));"</f>
        <v>if ( gas_id == GAS_HYDROGEN ) 
PPM = pow(10,(2.944 - 0.693 * log10(rs_ro_ratio)));</v>
      </c>
    </row>
    <row r="4" spans="1:10" x14ac:dyDescent="0.25">
      <c r="A4" s="12"/>
      <c r="B4" s="1">
        <v>10000</v>
      </c>
      <c r="C4" s="1">
        <v>0.03</v>
      </c>
      <c r="D4" s="6">
        <f t="shared" si="0"/>
        <v>4</v>
      </c>
      <c r="E4" s="6">
        <f t="shared" si="0"/>
        <v>-1.5228787452803376</v>
      </c>
      <c r="F4" s="14"/>
      <c r="G4" s="16"/>
      <c r="H4" s="20"/>
      <c r="I4" s="17"/>
      <c r="J4" s="21"/>
    </row>
    <row r="5" spans="1:10" ht="15" customHeight="1" x14ac:dyDescent="0.25">
      <c r="A5" s="12" t="s">
        <v>14</v>
      </c>
      <c r="B5" s="1">
        <v>200</v>
      </c>
      <c r="C5" s="1">
        <v>34</v>
      </c>
      <c r="D5" s="6">
        <f t="shared" si="0"/>
        <v>2.3010299956639813</v>
      </c>
      <c r="E5" s="6">
        <f t="shared" si="0"/>
        <v>1.5314789170422551</v>
      </c>
      <c r="F5" s="13">
        <f t="shared" ref="F5" si="1">D5 - G5 * E5</f>
        <v>7.962375159672292</v>
      </c>
      <c r="G5" s="15">
        <f t="shared" ref="G5" si="2">(D5 - D6) / (E5 - E6)</f>
        <v>-3.6966523672046789</v>
      </c>
      <c r="H5" s="17" t="str">
        <f t="shared" ref="H5" si="3">"PPM = 10 ^ (" &amp; INT(1000*F5)/1000 &amp; " " &amp; INT(1000*G5)/1000 &amp; " x log(Rs/Ro))"</f>
        <v>PPM = 10 ^ (7.962 -3.697 x log(Rs/Ro))</v>
      </c>
      <c r="I5" s="17">
        <f t="shared" ref="I5" si="4">POWER( 10, F5 + G5 *LOG10($J$2) )</f>
        <v>91701229.729161859</v>
      </c>
      <c r="J5" s="21" t="str">
        <f xml:space="preserve"> "if ( gas_id == " &amp; VLOOKUP($A5,Param!$A$1:$B$14,2,FALSE) &amp; " ) "  &amp; CHAR(10)  &amp; "PPM = pow(10,(" &amp; INT(1000*$F5)/1000 &amp; " " &amp; IF(SIGN($G5)=-1,"-","+") &amp; " " &amp; ABS(INT(1000*$G5)/1000) &amp; " * log10(rs_ro_ratio)));"</f>
        <v>if ( gas_id == GAS_LPG ) 
PPM = pow(10,(7.962 - 3.697 * log10(rs_ro_ratio)));</v>
      </c>
    </row>
    <row r="6" spans="1:10" x14ac:dyDescent="0.25">
      <c r="A6" s="12"/>
      <c r="B6" s="1">
        <v>10000</v>
      </c>
      <c r="C6" s="1">
        <v>11.8</v>
      </c>
      <c r="D6" s="6">
        <f t="shared" si="0"/>
        <v>4</v>
      </c>
      <c r="E6" s="6">
        <f t="shared" si="0"/>
        <v>1.0718820073061255</v>
      </c>
      <c r="F6" s="14"/>
      <c r="G6" s="16"/>
      <c r="H6" s="17"/>
      <c r="I6" s="17"/>
      <c r="J6" s="21"/>
    </row>
    <row r="7" spans="1:10" ht="15" customHeight="1" x14ac:dyDescent="0.25">
      <c r="A7" s="12" t="s">
        <v>15</v>
      </c>
      <c r="B7" s="1">
        <v>200</v>
      </c>
      <c r="C7" s="1">
        <v>54</v>
      </c>
      <c r="D7" s="6">
        <f t="shared" si="0"/>
        <v>2.3010299956639813</v>
      </c>
      <c r="E7" s="6">
        <f t="shared" si="0"/>
        <v>1.7323937598229686</v>
      </c>
      <c r="F7" s="13">
        <f t="shared" ref="F7" si="5">D7 - G7 * E7</f>
        <v>13.202256787758879</v>
      </c>
      <c r="G7" s="15">
        <f t="shared" ref="G7" si="6">(D7 - D8) / (E7 - E8)</f>
        <v>-6.292580269516141</v>
      </c>
      <c r="H7" s="17" t="str">
        <f t="shared" ref="H7" si="7">"PPM = 10 ^ (" &amp; INT(1000*F7)/1000 &amp; " " &amp; INT(1000*G7)/1000 &amp; " x log(Rs/Ro))"</f>
        <v>PPM = 10 ^ (13.202 -6.293 x log(Rs/Ro))</v>
      </c>
      <c r="I7" s="17">
        <f t="shared" ref="I7" si="8">POWER( 10, F7 + G7 *LOG10($J$2) )</f>
        <v>15931504397045.773</v>
      </c>
      <c r="J7" s="21" t="str">
        <f xml:space="preserve"> "if ( gas_id == " &amp; VLOOKUP($A7,Param!$A$1:$B$14,2,FALSE) &amp; " ) "  &amp; CHAR(10)  &amp; "PPM = pow(10,(" &amp; INT(1000*$F7)/1000 &amp; " " &amp; IF(SIGN($G7)=-1,"-","+") &amp; " " &amp; ABS(INT(1000*$G7)/1000) &amp; " * log10(rs_ro_ratio)));"</f>
        <v>if ( gas_id == GAS_METHANE ) 
PPM = pow(10,(13.202 - 6.293 * log10(rs_ro_ratio)));</v>
      </c>
    </row>
    <row r="8" spans="1:10" x14ac:dyDescent="0.25">
      <c r="A8" s="12"/>
      <c r="B8" s="1">
        <v>10000</v>
      </c>
      <c r="C8" s="1">
        <v>29</v>
      </c>
      <c r="D8" s="6">
        <f t="shared" si="0"/>
        <v>4</v>
      </c>
      <c r="E8" s="6">
        <f t="shared" si="0"/>
        <v>1.4623979978989561</v>
      </c>
      <c r="F8" s="14"/>
      <c r="G8" s="16"/>
      <c r="H8" s="17"/>
      <c r="I8" s="17"/>
      <c r="J8" s="21"/>
    </row>
    <row r="9" spans="1:10" ht="15" customHeight="1" x14ac:dyDescent="0.25">
      <c r="A9" s="12" t="s">
        <v>0</v>
      </c>
      <c r="B9" s="1">
        <v>200</v>
      </c>
      <c r="C9" s="1">
        <v>64</v>
      </c>
      <c r="D9" s="6">
        <f t="shared" si="0"/>
        <v>2.3010299956639813</v>
      </c>
      <c r="E9" s="6">
        <f t="shared" si="0"/>
        <v>1.8061799739838871</v>
      </c>
      <c r="F9" s="13">
        <f t="shared" ref="F9" si="9">D9 - G9 * E9</f>
        <v>17.334568399415968</v>
      </c>
      <c r="G9" s="15">
        <f t="shared" ref="G9" si="10">(D9 - D10) / (E9 - E10)</f>
        <v>-8.3233889314986396</v>
      </c>
      <c r="H9" s="17" t="str">
        <f t="shared" ref="H9" si="11">"PPM = 10 ^ (" &amp; INT(1000*F9)/1000 &amp; " " &amp; INT(1000*G9)/1000 &amp; " x log(Rs/Ro))"</f>
        <v>PPM = 10 ^ (17.334 -8.324 x log(Rs/Ro))</v>
      </c>
      <c r="I9" s="17">
        <f t="shared" ref="I9" si="12">POWER( 10, F9 + G9 *LOG10($J$2) )</f>
        <v>2.1605702880249088E+17</v>
      </c>
      <c r="J9" s="21" t="str">
        <f xml:space="preserve"> "if ( gas_id == " &amp; VLOOKUP($A9,Param!$A$1:$B$14,2,FALSE) &amp; " ) "  &amp; CHAR(10)  &amp; "PPM = pow(10,(" &amp; INT(1000*$F9)/1000 &amp; " " &amp; IF(SIGN($G9)=-1,"-","+") &amp; " " &amp; ABS(INT(1000*$G9)/1000) &amp; " * log10(rs_ro_ratio)));"</f>
        <v>if ( gas_id == GAS_CARBON_MONOXIDE ) 
PPM = pow(10,(17.334 - 8.324 * log10(rs_ro_ratio)));</v>
      </c>
    </row>
    <row r="10" spans="1:10" x14ac:dyDescent="0.25">
      <c r="A10" s="12"/>
      <c r="B10" s="1">
        <v>10000</v>
      </c>
      <c r="C10" s="1">
        <v>40</v>
      </c>
      <c r="D10" s="6">
        <f t="shared" si="0"/>
        <v>4</v>
      </c>
      <c r="E10" s="6">
        <f t="shared" si="0"/>
        <v>1.6020599913279623</v>
      </c>
      <c r="F10" s="14"/>
      <c r="G10" s="16"/>
      <c r="H10" s="17"/>
      <c r="I10" s="17"/>
      <c r="J10" s="21"/>
    </row>
    <row r="11" spans="1:10" ht="15" customHeight="1" x14ac:dyDescent="0.25">
      <c r="A11" s="12" t="s">
        <v>5</v>
      </c>
      <c r="B11" s="1">
        <v>200</v>
      </c>
      <c r="C11" s="1">
        <v>24</v>
      </c>
      <c r="D11" s="6">
        <f t="shared" si="0"/>
        <v>2.3010299956639813</v>
      </c>
      <c r="E11" s="6">
        <f t="shared" si="0"/>
        <v>1.3802112417116059</v>
      </c>
      <c r="F11" s="13">
        <f t="shared" ref="F11" si="13">D11 - G11 * E11</f>
        <v>4.5605822664133751</v>
      </c>
      <c r="G11" s="15">
        <f t="shared" ref="G11" si="14">(D11 - D12) / (E11 - E12)</f>
        <v>-1.6371061200366064</v>
      </c>
      <c r="H11" s="17" t="str">
        <f t="shared" ref="H11" si="15">"PPM = 10 ^ (" &amp; INT(1000*F11)/1000 &amp; " " &amp; INT(1000*G11)/1000 &amp; " x log(Rs/Ro))"</f>
        <v>PPM = 10 ^ (4.56 -1.638 x log(Rs/Ro))</v>
      </c>
      <c r="I11" s="17">
        <f t="shared" ref="I11" si="16">POWER( 10, F11 + G11 *LOG10($J$2) )</f>
        <v>36356.516650707825</v>
      </c>
      <c r="J11" s="21" t="str">
        <f xml:space="preserve"> "if ( gas_id == " &amp; VLOOKUP($A11,Param!$A$1:$B$14,2,FALSE) &amp; " ) "  &amp; CHAR(10)  &amp; "PPM = pow(10,(" &amp; INT(1000*$F11)/1000 &amp; " " &amp; IF(SIGN($G11)=-1,"-","+") &amp; " " &amp; ABS(INT(1000*$G11)/1000) &amp; " * log10(rs_ro_ratio)));"</f>
        <v>if ( gas_id == GAS_ALCOHOL ) 
PPM = pow(10,(4.56 - 1.638 * log10(rs_ro_ratio)));</v>
      </c>
    </row>
    <row r="12" spans="1:10" x14ac:dyDescent="0.25">
      <c r="A12" s="12"/>
      <c r="B12" s="1">
        <v>10000</v>
      </c>
      <c r="C12" s="1">
        <v>2.2000000000000002</v>
      </c>
      <c r="D12" s="6">
        <f t="shared" si="0"/>
        <v>4</v>
      </c>
      <c r="E12" s="6">
        <f t="shared" si="0"/>
        <v>0.34242268082220628</v>
      </c>
      <c r="F12" s="14"/>
      <c r="G12" s="16"/>
      <c r="H12" s="17"/>
      <c r="I12" s="17"/>
      <c r="J12" s="21"/>
    </row>
  </sheetData>
  <mergeCells count="31">
    <mergeCell ref="A11:A12"/>
    <mergeCell ref="F11:F12"/>
    <mergeCell ref="G11:G12"/>
    <mergeCell ref="H11:H12"/>
    <mergeCell ref="I11:I12"/>
    <mergeCell ref="J11:J12"/>
    <mergeCell ref="A9:A10"/>
    <mergeCell ref="F9:F10"/>
    <mergeCell ref="G9:G10"/>
    <mergeCell ref="H9:H10"/>
    <mergeCell ref="I9:I10"/>
    <mergeCell ref="J9:J10"/>
    <mergeCell ref="A7:A8"/>
    <mergeCell ref="F7:F8"/>
    <mergeCell ref="G7:G8"/>
    <mergeCell ref="H7:H8"/>
    <mergeCell ref="I7:I8"/>
    <mergeCell ref="J7:J8"/>
    <mergeCell ref="J3:J4"/>
    <mergeCell ref="A5:A6"/>
    <mergeCell ref="F5:F6"/>
    <mergeCell ref="G5:G6"/>
    <mergeCell ref="H5:H6"/>
    <mergeCell ref="I5:I6"/>
    <mergeCell ref="J5:J6"/>
    <mergeCell ref="A1:I1"/>
    <mergeCell ref="A3:A4"/>
    <mergeCell ref="F3:F4"/>
    <mergeCell ref="G3:G4"/>
    <mergeCell ref="H3:H4"/>
    <mergeCell ref="I3:I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063BF-8354-4BD5-B460-C4CA6FFB8F19}">
  <dimension ref="A1:J14"/>
  <sheetViews>
    <sheetView workbookViewId="0">
      <selection sqref="A1:I1"/>
    </sheetView>
  </sheetViews>
  <sheetFormatPr defaultRowHeight="15" x14ac:dyDescent="0.25"/>
  <cols>
    <col min="4" max="5" width="12" style="7" bestFit="1" customWidth="1"/>
    <col min="6" max="6" width="9.140625" style="7"/>
    <col min="7" max="7" width="9.140625" style="9"/>
    <col min="8" max="9" width="36.7109375" customWidth="1"/>
    <col min="10" max="10" width="50" hidden="1" customWidth="1"/>
  </cols>
  <sheetData>
    <row r="1" spans="1:10" ht="111.75" customHeight="1" x14ac:dyDescent="0.25">
      <c r="A1" s="18" t="s">
        <v>20</v>
      </c>
      <c r="B1" s="18"/>
      <c r="C1" s="18"/>
      <c r="D1" s="18"/>
      <c r="E1" s="18"/>
      <c r="F1" s="18"/>
      <c r="G1" s="18"/>
      <c r="H1" s="18"/>
      <c r="I1" s="18"/>
    </row>
    <row r="2" spans="1:10" ht="27" x14ac:dyDescent="0.25">
      <c r="A2" s="2"/>
      <c r="B2" s="2" t="s">
        <v>8</v>
      </c>
      <c r="C2" s="2" t="s">
        <v>9</v>
      </c>
      <c r="D2" s="5" t="s">
        <v>10</v>
      </c>
      <c r="E2" s="5" t="s">
        <v>11</v>
      </c>
      <c r="F2" s="5" t="s">
        <v>1</v>
      </c>
      <c r="G2" s="8" t="s">
        <v>2</v>
      </c>
      <c r="H2" s="4" t="s">
        <v>12</v>
      </c>
      <c r="I2" s="3" t="s">
        <v>13</v>
      </c>
      <c r="J2" s="10">
        <v>1</v>
      </c>
    </row>
    <row r="3" spans="1:10" ht="15" customHeight="1" x14ac:dyDescent="0.25">
      <c r="A3" s="12" t="s">
        <v>4</v>
      </c>
      <c r="B3" s="1">
        <v>10</v>
      </c>
      <c r="C3" s="1">
        <v>2.29</v>
      </c>
      <c r="D3" s="6">
        <f>LOG10(B3)</f>
        <v>1</v>
      </c>
      <c r="E3" s="6">
        <f>LOG10(C3)</f>
        <v>0.35983548233988799</v>
      </c>
      <c r="F3" s="13">
        <f t="shared" ref="F3" si="0">D3 - G3 * E3</f>
        <v>2.0128694439437993</v>
      </c>
      <c r="G3" s="15">
        <f t="shared" ref="G3" si="1">(D3 - D4) / (E3 - E4)</f>
        <v>-2.8148125842328087</v>
      </c>
      <c r="H3" s="17" t="str">
        <f t="shared" ref="H3" si="2">"PPM = 10 ^ (" &amp; INT(1000*F3)/1000 &amp; " " &amp; INT(1000*G3)/1000 &amp; " x log(Rs/Ro))"</f>
        <v>PPM = 10 ^ (2.012 -2.815 x log(Rs/Ro))</v>
      </c>
      <c r="I3" s="17">
        <f t="shared" ref="I3" si="3">POWER( 10, F3 + G3 *LOG10($J$2) )</f>
        <v>103.00764159992507</v>
      </c>
      <c r="J3" s="21" t="str">
        <f xml:space="preserve"> "if ( gas_id == " &amp; VLOOKUP($A3,Param!$A$1:$B$14,2,FALSE) &amp; " ) "  &amp; CHAR(10)  &amp; "PPM = pow(10,(" &amp; INT(1000*$F3)/1000 &amp; " " &amp; IF(SIGN($G3)=-1,"-","+") &amp; " " &amp; ABS(INT(1000*$G3)/1000) &amp; " * log10(rs_ro_ratio)));"</f>
        <v>if ( gas_id == GAS_CARBON_DIOXIDE ) 
PPM = pow(10,(2.012 - 2.815 * log10(rs_ro_ratio)));</v>
      </c>
    </row>
    <row r="4" spans="1:10" x14ac:dyDescent="0.25">
      <c r="A4" s="12"/>
      <c r="B4" s="1">
        <v>200</v>
      </c>
      <c r="C4" s="1">
        <v>0.79</v>
      </c>
      <c r="D4" s="6">
        <f>LOG10(B4)</f>
        <v>2.3010299956639813</v>
      </c>
      <c r="E4" s="6">
        <f>LOG10(C4)</f>
        <v>-0.10237290870955855</v>
      </c>
      <c r="F4" s="14"/>
      <c r="G4" s="16"/>
      <c r="H4" s="17"/>
      <c r="I4" s="17"/>
      <c r="J4" s="21"/>
    </row>
    <row r="5" spans="1:10" ht="15" customHeight="1" x14ac:dyDescent="0.25">
      <c r="A5" s="12" t="s">
        <v>0</v>
      </c>
      <c r="B5" s="1">
        <v>10</v>
      </c>
      <c r="C5" s="1">
        <v>2.84</v>
      </c>
      <c r="D5" s="6">
        <f t="shared" ref="D5:D14" si="4">LOG10(B5)</f>
        <v>1</v>
      </c>
      <c r="E5" s="6">
        <f t="shared" ref="E5:E14" si="5">LOG10(C5)</f>
        <v>0.45331834004703764</v>
      </c>
      <c r="F5" s="13">
        <f>D5 - G5 * E5</f>
        <v>2.939435239755495</v>
      </c>
      <c r="G5" s="15">
        <f>(D5 - D6) / (E5 - E6)</f>
        <v>-4.2783074683328577</v>
      </c>
      <c r="H5" s="19" t="str">
        <f>"PPM = 10 ^ (" &amp; INT(1000*F5)/1000 &amp; " " &amp; INT(1000*G5)/1000 &amp; " x log(Rs/Ro))"</f>
        <v>PPM = 10 ^ (2.939 -4.279 x log(Rs/Ro))</v>
      </c>
      <c r="I5" s="17">
        <f>POWER( 10, F5 + G5 *LOG10($J$2) )</f>
        <v>869.83171759073366</v>
      </c>
      <c r="J5" s="21" t="str">
        <f xml:space="preserve"> "if ( gas_id == " &amp; VLOOKUP($A5,Param!$A$1:$B$14,2,FALSE) &amp; " ) "  &amp; CHAR(10)  &amp; "PPM = pow(10,(" &amp; INT(1000*$F5)/1000 &amp; " " &amp; IF(SIGN($G5)=-1,"-","+") &amp; " " &amp; ABS(INT(1000*$G5)/1000) &amp; " * log10(rs_ro_ratio)));"</f>
        <v>if ( gas_id == GAS_CARBON_MONOXIDE ) 
PPM = pow(10,(2.939 - 4.279 * log10(rs_ro_ratio)));</v>
      </c>
    </row>
    <row r="6" spans="1:10" x14ac:dyDescent="0.25">
      <c r="A6" s="12"/>
      <c r="B6" s="1">
        <v>200</v>
      </c>
      <c r="C6" s="1">
        <v>1.41</v>
      </c>
      <c r="D6" s="6">
        <f t="shared" si="4"/>
        <v>2.3010299956639813</v>
      </c>
      <c r="E6" s="6">
        <f t="shared" si="5"/>
        <v>0.14921911265537988</v>
      </c>
      <c r="F6" s="14"/>
      <c r="G6" s="16"/>
      <c r="H6" s="20"/>
      <c r="I6" s="17"/>
      <c r="J6" s="21"/>
    </row>
    <row r="7" spans="1:10" ht="15" customHeight="1" x14ac:dyDescent="0.25">
      <c r="A7" s="12" t="s">
        <v>5</v>
      </c>
      <c r="B7" s="1">
        <v>10</v>
      </c>
      <c r="C7" s="1">
        <v>1.88</v>
      </c>
      <c r="D7" s="6">
        <f>LOG10(B7)</f>
        <v>1</v>
      </c>
      <c r="E7" s="6">
        <f>LOG10(C7)</f>
        <v>0.27415784926367981</v>
      </c>
      <c r="F7" s="13">
        <f t="shared" ref="F7" si="6">D7 - G7 * E7</f>
        <v>1.880870754995237</v>
      </c>
      <c r="G7" s="15">
        <f t="shared" ref="G7" si="7">(D7 - D8) / (E7 - E8)</f>
        <v>-3.2130057824754537</v>
      </c>
      <c r="H7" s="17" t="str">
        <f t="shared" ref="H7" si="8">"PPM = 10 ^ (" &amp; INT(1000*F7)/1000 &amp; " " &amp; INT(1000*G7)/1000 &amp; " x log(Rs/Ro))"</f>
        <v>PPM = 10 ^ (1.88 -3.214 x log(Rs/Ro))</v>
      </c>
      <c r="I7" s="17">
        <f t="shared" ref="I7" si="9">POWER( 10, F7 + G7 *LOG10($J$2) )</f>
        <v>76.010003931430376</v>
      </c>
      <c r="J7" s="21" t="str">
        <f xml:space="preserve"> "if ( gas_id == " &amp; VLOOKUP($A7,Param!$A$1:$B$14,2,FALSE) &amp; " ) "  &amp; CHAR(10)  &amp; "PPM = pow(10,(" &amp; INT(1000*$F7)/1000 &amp; " " &amp; IF(SIGN($G7)=-1,"-","+") &amp; " " &amp; ABS(INT(1000*$G7)/1000) &amp; " * log10(rs_ro_ratio)));"</f>
        <v>if ( gas_id == GAS_ALCOHOL ) 
PPM = pow(10,(1.88 - 3.214 * log10(rs_ro_ratio)));</v>
      </c>
    </row>
    <row r="8" spans="1:10" x14ac:dyDescent="0.25">
      <c r="A8" s="12"/>
      <c r="B8" s="1">
        <v>200</v>
      </c>
      <c r="C8" s="1">
        <v>0.74</v>
      </c>
      <c r="D8" s="6">
        <f>LOG10(B8)</f>
        <v>2.3010299956639813</v>
      </c>
      <c r="E8" s="6">
        <f>LOG10(C8)</f>
        <v>-0.13076828026902382</v>
      </c>
      <c r="F8" s="14"/>
      <c r="G8" s="16"/>
      <c r="H8" s="17"/>
      <c r="I8" s="17"/>
      <c r="J8" s="21"/>
    </row>
    <row r="9" spans="1:10" ht="15" customHeight="1" x14ac:dyDescent="0.25">
      <c r="A9" s="12" t="s">
        <v>3</v>
      </c>
      <c r="B9" s="1">
        <v>10</v>
      </c>
      <c r="C9" s="1">
        <v>2.54</v>
      </c>
      <c r="D9" s="6">
        <f t="shared" si="4"/>
        <v>1</v>
      </c>
      <c r="E9" s="6">
        <f t="shared" si="5"/>
        <v>0.40483371661993806</v>
      </c>
      <c r="F9" s="13">
        <f t="shared" ref="F9" si="10">D9 - G9 * E9</f>
        <v>2.0106078686625399</v>
      </c>
      <c r="G9" s="15">
        <f t="shared" ref="G9" si="11">(D9 - D10) / (E9 - E10)</f>
        <v>-2.4963530140235544</v>
      </c>
      <c r="H9" s="17" t="str">
        <f t="shared" ref="H9" si="12">"PPM = 10 ^ (" &amp; INT(1000*F9)/1000 &amp; " " &amp; INT(1000*G9)/1000 &amp; " x log(Rs/Ro))"</f>
        <v>PPM = 10 ^ (2.01 -2.497 x log(Rs/Ro))</v>
      </c>
      <c r="I9" s="17">
        <f t="shared" ref="I9" si="13">POWER( 10, F9 + G9 *LOG10($J$2) )</f>
        <v>102.47262669095761</v>
      </c>
      <c r="J9" s="21" t="str">
        <f xml:space="preserve"> "if ( gas_id == " &amp; VLOOKUP($A9,Param!$A$1:$B$14,2,FALSE) &amp; " ) "  &amp; CHAR(10)  &amp; "PPM = pow(10,(" &amp; INT(1000*$F9)/1000 &amp; " " &amp; IF(SIGN($G9)=-1,"-","+") &amp; " " &amp; ABS(INT(1000*$G9)/1000) &amp; " * log10(rs_ro_ratio)));"</f>
        <v>if ( gas_id == GAS_AMMONIUM ) 
PPM = pow(10,(2.01 - 2.497 * log10(rs_ro_ratio)));</v>
      </c>
    </row>
    <row r="10" spans="1:10" x14ac:dyDescent="0.25">
      <c r="A10" s="12"/>
      <c r="B10" s="1">
        <v>200</v>
      </c>
      <c r="C10" s="1">
        <v>0.76500000000000001</v>
      </c>
      <c r="D10" s="6">
        <f t="shared" si="4"/>
        <v>2.3010299956639813</v>
      </c>
      <c r="E10" s="6">
        <f t="shared" si="5"/>
        <v>-0.11633856484638239</v>
      </c>
      <c r="F10" s="14"/>
      <c r="G10" s="16"/>
      <c r="H10" s="17"/>
      <c r="I10" s="17"/>
      <c r="J10" s="21"/>
    </row>
    <row r="11" spans="1:10" ht="15" customHeight="1" x14ac:dyDescent="0.25">
      <c r="A11" s="12" t="s">
        <v>6</v>
      </c>
      <c r="B11" s="1">
        <v>10</v>
      </c>
      <c r="C11" s="1">
        <v>1.54</v>
      </c>
      <c r="D11" s="6">
        <f t="shared" si="4"/>
        <v>1</v>
      </c>
      <c r="E11" s="6">
        <f t="shared" si="5"/>
        <v>0.18752072083646307</v>
      </c>
      <c r="F11" s="13">
        <f t="shared" ref="F11" si="14">D11 - G11 * E11</f>
        <v>1.6512687841627152</v>
      </c>
      <c r="G11" s="15">
        <f t="shared" ref="G11" si="15">(D11 - D12) / (E11 - E12)</f>
        <v>-3.4730497048946765</v>
      </c>
      <c r="H11" s="17" t="str">
        <f t="shared" ref="H11" si="16">"PPM = 10 ^ (" &amp; INT(1000*F11)/1000 &amp; " " &amp; INT(1000*G11)/1000 &amp; " x log(Rs/Ro))"</f>
        <v>PPM = 10 ^ (1.651 -3.474 x log(Rs/Ro))</v>
      </c>
      <c r="I11" s="17">
        <f t="shared" ref="I11" si="17">POWER( 10, F11 + G11 *LOG10($J$2) )</f>
        <v>44.799047898947485</v>
      </c>
      <c r="J11" s="21" t="str">
        <f xml:space="preserve"> "if ( gas_id == " &amp; VLOOKUP($A11,Param!$A$1:$B$14,2,FALSE) &amp; " ) "  &amp; CHAR(10)  &amp; "PPM = pow(10,(" &amp; INT(1000*$F11)/1000 &amp; " " &amp; IF(SIGN($G11)=-1,"-","+") &amp; " " &amp; ABS(INT(1000*$G11)/1000) &amp; " * log10(rs_ro_ratio)));"</f>
        <v>if ( gas_id == GAS_TOLUENE ) 
PPM = pow(10,(1.651 - 3.474 * log10(rs_ro_ratio)));</v>
      </c>
    </row>
    <row r="12" spans="1:10" x14ac:dyDescent="0.25">
      <c r="A12" s="12"/>
      <c r="B12" s="1">
        <v>200</v>
      </c>
      <c r="C12" s="1">
        <v>0.65</v>
      </c>
      <c r="D12" s="6">
        <f t="shared" si="4"/>
        <v>2.3010299956639813</v>
      </c>
      <c r="E12" s="6">
        <f t="shared" si="5"/>
        <v>-0.18708664335714442</v>
      </c>
      <c r="F12" s="14"/>
      <c r="G12" s="16"/>
      <c r="H12" s="17"/>
      <c r="I12" s="17"/>
      <c r="J12" s="21"/>
    </row>
    <row r="13" spans="1:10" ht="15" customHeight="1" x14ac:dyDescent="0.25">
      <c r="A13" s="12" t="s">
        <v>7</v>
      </c>
      <c r="B13" s="1">
        <v>10</v>
      </c>
      <c r="C13" s="1">
        <v>1.48</v>
      </c>
      <c r="D13" s="6">
        <f t="shared" si="4"/>
        <v>1</v>
      </c>
      <c r="E13" s="6">
        <f t="shared" si="5"/>
        <v>0.17026171539495738</v>
      </c>
      <c r="F13" s="13">
        <f t="shared" ref="F13" si="18">D13 - G13 * E13</f>
        <v>1.5375195000883364</v>
      </c>
      <c r="G13" s="15">
        <f t="shared" ref="G13" si="19">(D13 - D14) / (E13 - E14)</f>
        <v>-3.1570191739314288</v>
      </c>
      <c r="H13" s="17" t="str">
        <f t="shared" ref="H13" si="20">"PPM = 10 ^ (" &amp; INT(1000*F13)/1000 &amp; " " &amp; INT(1000*G13)/1000 &amp; " x log(Rs/Ro))"</f>
        <v>PPM = 10 ^ (1.537 -3.158 x log(Rs/Ro))</v>
      </c>
      <c r="I13" s="17">
        <f t="shared" ref="I13" si="21">POWER( 10, F13 + G13 *LOG10($J$2) )</f>
        <v>34.476208625453722</v>
      </c>
      <c r="J13" s="21" t="str">
        <f xml:space="preserve"> "if ( gas_id == " &amp; VLOOKUP($A13,Param!$A$1:$B$14,2,FALSE) &amp; " ) "  &amp; CHAR(10)  &amp; "PPM = pow(10,(" &amp; INT(1000*$F13)/1000 &amp; " " &amp; IF(SIGN($G13)=-1,"-","+") &amp; " " &amp; ABS(INT(1000*$G13)/1000) &amp; " * log10(rs_ro_ratio)));"</f>
        <v>if ( gas_id == GAS_ACETONE ) 
PPM = pow(10,(1.537 - 3.158 * log10(rs_ro_ratio)));</v>
      </c>
    </row>
    <row r="14" spans="1:10" x14ac:dyDescent="0.25">
      <c r="A14" s="12"/>
      <c r="B14" s="1">
        <v>200</v>
      </c>
      <c r="C14" s="1">
        <v>0.57299999999999995</v>
      </c>
      <c r="D14" s="6">
        <f t="shared" si="4"/>
        <v>2.3010299956639813</v>
      </c>
      <c r="E14" s="6">
        <f t="shared" si="5"/>
        <v>-0.24184537803261005</v>
      </c>
      <c r="F14" s="14"/>
      <c r="G14" s="16"/>
      <c r="H14" s="17"/>
      <c r="I14" s="17"/>
      <c r="J14" s="21"/>
    </row>
  </sheetData>
  <mergeCells count="37">
    <mergeCell ref="J13:J14"/>
    <mergeCell ref="J3:J4"/>
    <mergeCell ref="J5:J6"/>
    <mergeCell ref="J7:J8"/>
    <mergeCell ref="J9:J10"/>
    <mergeCell ref="J11:J12"/>
    <mergeCell ref="G11:G12"/>
    <mergeCell ref="F13:F14"/>
    <mergeCell ref="G13:G14"/>
    <mergeCell ref="I13:I14"/>
    <mergeCell ref="H5:H6"/>
    <mergeCell ref="H9:H10"/>
    <mergeCell ref="H3:H4"/>
    <mergeCell ref="H7:H8"/>
    <mergeCell ref="H11:H12"/>
    <mergeCell ref="H13:H14"/>
    <mergeCell ref="I5:I6"/>
    <mergeCell ref="I9:I10"/>
    <mergeCell ref="I3:I4"/>
    <mergeCell ref="I7:I8"/>
    <mergeCell ref="I11:I12"/>
    <mergeCell ref="A13:A14"/>
    <mergeCell ref="A1:I1"/>
    <mergeCell ref="A5:A6"/>
    <mergeCell ref="A9:A10"/>
    <mergeCell ref="A3:A4"/>
    <mergeCell ref="A7:A8"/>
    <mergeCell ref="A11:A12"/>
    <mergeCell ref="G5:G6"/>
    <mergeCell ref="F5:F6"/>
    <mergeCell ref="F9:F10"/>
    <mergeCell ref="G9:G10"/>
    <mergeCell ref="F3:F4"/>
    <mergeCell ref="G3:G4"/>
    <mergeCell ref="F7:F8"/>
    <mergeCell ref="G7:G8"/>
    <mergeCell ref="F11:F1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D06AC-200F-4C3B-B7A0-1764961ED2DF}">
  <dimension ref="A1:J10"/>
  <sheetViews>
    <sheetView workbookViewId="0">
      <selection sqref="A1:I1"/>
    </sheetView>
  </sheetViews>
  <sheetFormatPr defaultRowHeight="15" x14ac:dyDescent="0.25"/>
  <cols>
    <col min="4" max="5" width="12" style="7" bestFit="1" customWidth="1"/>
    <col min="6" max="6" width="11.5703125" style="7" bestFit="1" customWidth="1"/>
    <col min="7" max="7" width="9.28515625" style="9" bestFit="1" customWidth="1"/>
    <col min="8" max="9" width="36.7109375" customWidth="1"/>
    <col min="10" max="10" width="50" hidden="1" customWidth="1"/>
  </cols>
  <sheetData>
    <row r="1" spans="1:10" ht="111.75" customHeight="1" x14ac:dyDescent="0.25">
      <c r="A1" s="18" t="s">
        <v>43</v>
      </c>
      <c r="B1" s="18"/>
      <c r="C1" s="18"/>
      <c r="D1" s="18"/>
      <c r="E1" s="18"/>
      <c r="F1" s="18"/>
      <c r="G1" s="18"/>
      <c r="H1" s="18"/>
      <c r="I1" s="18"/>
    </row>
    <row r="2" spans="1:10" ht="27" x14ac:dyDescent="0.25">
      <c r="A2" s="2"/>
      <c r="B2" s="2" t="s">
        <v>8</v>
      </c>
      <c r="C2" s="2" t="s">
        <v>9</v>
      </c>
      <c r="D2" s="5" t="s">
        <v>10</v>
      </c>
      <c r="E2" s="5" t="s">
        <v>11</v>
      </c>
      <c r="F2" s="5" t="s">
        <v>1</v>
      </c>
      <c r="G2" s="8" t="s">
        <v>2</v>
      </c>
      <c r="H2" s="4" t="s">
        <v>12</v>
      </c>
      <c r="I2" s="3" t="s">
        <v>13</v>
      </c>
      <c r="J2" s="10">
        <v>1</v>
      </c>
    </row>
    <row r="3" spans="1:10" ht="15" customHeight="1" x14ac:dyDescent="0.25">
      <c r="A3" s="12" t="s">
        <v>4</v>
      </c>
      <c r="B3" s="1">
        <v>400</v>
      </c>
      <c r="C3" s="1">
        <v>0.32500000000000001</v>
      </c>
      <c r="D3" s="6">
        <f>LOG10(B3)</f>
        <v>2.6020599913279625</v>
      </c>
      <c r="E3" s="6">
        <f>LOG10(C3)</f>
        <v>-0.48811663902112562</v>
      </c>
      <c r="F3" s="13">
        <f t="shared" ref="F3" si="0">D3 - G3 * E3</f>
        <v>-5.0256556328662141</v>
      </c>
      <c r="G3" s="15">
        <f t="shared" ref="G3" si="1">(D3 - D4) / (E3 - E4)</f>
        <v>-15.626829766530557</v>
      </c>
      <c r="H3" s="17" t="str">
        <f t="shared" ref="H3" si="2">"PPM = 10 ^ (" &amp; INT(1000*F3)/1000 &amp; " " &amp; INT(1000*G3)/1000 &amp; " x log(Rs/Ro))"</f>
        <v>PPM = 10 ^ (-5.026 -15.627 x log(Rs/Ro))</v>
      </c>
      <c r="I3" s="17">
        <f t="shared" ref="I3" si="3">POWER( 10, F3 + G3 *LOG10($J$2) )</f>
        <v>9.4263674958302308E-6</v>
      </c>
      <c r="J3" s="21" t="str">
        <f xml:space="preserve"> "if ( gas_id == " &amp; VLOOKUP($A3,Param!$A$1:$B$15,2,FALSE) &amp; " ) "  &amp; CHAR(10)  &amp; "PPM = pow(10,(" &amp; INT(1000*$F3)/1000 &amp; " " &amp; IF(SIGN($G3)=-1,"-","+") &amp; " " &amp; ABS(INT(1000*$G3)/1000) &amp; " * log10(rs_ro_ratio)));"</f>
        <v>if ( gas_id == GAS_CARBON_DIOXIDE ) 
PPM = pow(10,(-5.026 - 15.627 * log10(rs_ro_ratio)));</v>
      </c>
    </row>
    <row r="4" spans="1:10" x14ac:dyDescent="0.25">
      <c r="A4" s="12"/>
      <c r="B4" s="1">
        <v>10000</v>
      </c>
      <c r="C4" s="1">
        <v>0.26450000000000001</v>
      </c>
      <c r="D4" s="6">
        <f>LOG10(B4)</f>
        <v>4</v>
      </c>
      <c r="E4" s="6">
        <f>LOG10(C4)</f>
        <v>-0.57757432362879546</v>
      </c>
      <c r="F4" s="14"/>
      <c r="G4" s="16"/>
      <c r="H4" s="17"/>
      <c r="I4" s="17"/>
      <c r="J4" s="21"/>
    </row>
    <row r="5" spans="1:10" ht="15" customHeight="1" x14ac:dyDescent="0.25">
      <c r="A5" s="12" t="s">
        <v>41</v>
      </c>
      <c r="B5" s="1">
        <v>100</v>
      </c>
      <c r="C5" s="1">
        <v>0.32450000000000001</v>
      </c>
      <c r="D5" s="6">
        <f t="shared" ref="D5:E10" si="4">LOG10(B5)</f>
        <v>2</v>
      </c>
      <c r="E5" s="6">
        <f t="shared" si="4"/>
        <v>-0.48878529886361194</v>
      </c>
      <c r="F5" s="13">
        <f>D5 - G5 * E5</f>
        <v>-78.594829088518637</v>
      </c>
      <c r="G5" s="15">
        <f>(D5 - D6) / (E5 - E6)</f>
        <v>-164.88799740068981</v>
      </c>
      <c r="H5" s="19" t="str">
        <f>"PPM = 10 ^ (" &amp; INT(1000*F5)/1000 &amp; " " &amp; INT(1000*G5)/1000 &amp; " x log(Rs/Ro))"</f>
        <v>PPM = 10 ^ (-78.595 -164.888 x log(Rs/Ro))</v>
      </c>
      <c r="I5" s="17">
        <f>POWER( 10, F5 + G5 *LOG10($J$2) )</f>
        <v>2.5419728722372666E-79</v>
      </c>
      <c r="J5" s="21" t="str">
        <f xml:space="preserve"> "if ( gas_id == " &amp; VLOOKUP($A5,Param!$A$1:$B$15,2,FALSE) &amp; " ) "  &amp; CHAR(10)  &amp; "PPM = pow(10,(" &amp; INT(1000*$F5)/1000 &amp; " " &amp; IF(SIGN($G5)=-1,"-","+") &amp; " " &amp; ABS(INT(1000*$G5)/1000) &amp; " * log10(rs_ro_ratio)));"</f>
        <v>if ( gas_id == GAS_ETHANOL ) 
PPM = pow(10,(-78.595 - 164.888 * log10(rs_ro_ratio)));</v>
      </c>
    </row>
    <row r="6" spans="1:10" x14ac:dyDescent="0.25">
      <c r="A6" s="12"/>
      <c r="B6" s="1">
        <v>1000</v>
      </c>
      <c r="C6" s="1">
        <v>0.32</v>
      </c>
      <c r="D6" s="6">
        <f t="shared" si="4"/>
        <v>3</v>
      </c>
      <c r="E6" s="6">
        <f t="shared" si="4"/>
        <v>-0.49485002168009401</v>
      </c>
      <c r="F6" s="14"/>
      <c r="G6" s="16"/>
      <c r="H6" s="20"/>
      <c r="I6" s="17"/>
      <c r="J6" s="21"/>
    </row>
    <row r="7" spans="1:10" ht="15" customHeight="1" x14ac:dyDescent="0.25">
      <c r="A7" s="12" t="s">
        <v>0</v>
      </c>
      <c r="B7" s="1">
        <v>100</v>
      </c>
      <c r="C7" s="1">
        <v>0.32450000000000001</v>
      </c>
      <c r="D7" s="6">
        <f>LOG10(B7)</f>
        <v>2</v>
      </c>
      <c r="E7" s="6">
        <f>LOG10(C7)</f>
        <v>-0.48878529886361194</v>
      </c>
      <c r="F7" s="13">
        <f t="shared" ref="F7" si="5">D7 - G7 * E7</f>
        <v>-35.878155427704009</v>
      </c>
      <c r="G7" s="15">
        <f t="shared" ref="G7" si="6">(D7 - D8) / (E7 - E8)</f>
        <v>-77.494465393635593</v>
      </c>
      <c r="H7" s="17" t="str">
        <f t="shared" ref="H7" si="7">"PPM = 10 ^ (" &amp; INT(1000*F7)/1000 &amp; " " &amp; INT(1000*G7)/1000 &amp; " x log(Rs/Ro))"</f>
        <v>PPM = 10 ^ (-35.879 -77.495 x log(Rs/Ro))</v>
      </c>
      <c r="I7" s="17">
        <f t="shared" ref="I7" si="8">POWER( 10, F7 + G7 *LOG10($J$2) )</f>
        <v>1.3238676573453067E-36</v>
      </c>
      <c r="J7" s="21" t="str">
        <f xml:space="preserve"> "if ( gas_id == " &amp; VLOOKUP($A7,Param!$A$1:$B$15,2,FALSE) &amp; " ) "  &amp; CHAR(10)  &amp; "PPM = pow(10,(" &amp; INT(1000*$F7)/1000 &amp; " " &amp; IF(SIGN($G7)=-1,"-","+") &amp; " " &amp; ABS(INT(1000*$G7)/1000) &amp; " * log10(rs_ro_ratio)));"</f>
        <v>if ( gas_id == GAS_CARBON_MONOXIDE ) 
PPM = pow(10,(-35.879 - 77.495 * log10(rs_ro_ratio)));</v>
      </c>
    </row>
    <row r="8" spans="1:10" x14ac:dyDescent="0.25">
      <c r="A8" s="12"/>
      <c r="B8" s="1">
        <v>1000</v>
      </c>
      <c r="C8" s="1">
        <v>0.315</v>
      </c>
      <c r="D8" s="6">
        <f>LOG10(B8)</f>
        <v>3</v>
      </c>
      <c r="E8" s="6">
        <f>LOG10(C8)</f>
        <v>-0.50168944621039946</v>
      </c>
      <c r="F8" s="14"/>
      <c r="G8" s="16"/>
      <c r="H8" s="17"/>
      <c r="I8" s="17"/>
      <c r="J8" s="21"/>
    </row>
    <row r="9" spans="1:10" ht="15" customHeight="1" x14ac:dyDescent="0.25">
      <c r="A9" s="12" t="s">
        <v>15</v>
      </c>
      <c r="B9" s="1">
        <v>100</v>
      </c>
      <c r="C9" s="1">
        <v>0.32450000000000001</v>
      </c>
      <c r="D9" s="6">
        <f t="shared" si="4"/>
        <v>2</v>
      </c>
      <c r="E9" s="6">
        <f t="shared" si="4"/>
        <v>-0.48878529886361194</v>
      </c>
      <c r="F9" s="13">
        <f t="shared" ref="F9" si="9">D9 - G9 * E9</f>
        <v>-240.91345161760898</v>
      </c>
      <c r="G9" s="15">
        <f t="shared" ref="G9" si="10">(D9 - D10) / (E9 - E10)</f>
        <v>-496.97372687428202</v>
      </c>
      <c r="H9" s="17" t="str">
        <f t="shared" ref="H9" si="11">"PPM = 10 ^ (" &amp; INT(1000*F9)/1000 &amp; " " &amp; INT(1000*G9)/1000 &amp; " x log(Rs/Ro))"</f>
        <v>PPM = 10 ^ (-240.914 -496.974 x log(Rs/Ro))</v>
      </c>
      <c r="I9" s="17">
        <f t="shared" ref="I9" si="12">POWER( 10, F9 + G9 *LOG10($J$2) )</f>
        <v>1.2205297857692782E-241</v>
      </c>
      <c r="J9" s="21" t="str">
        <f xml:space="preserve"> "if ( gas_id == " &amp; VLOOKUP($A9,Param!$A$1:$B$15,2,FALSE) &amp; " ) "  &amp; CHAR(10)  &amp; "PPM = pow(10,(" &amp; INT(1000*$F9)/1000 &amp; " " &amp; IF(SIGN($G9)=-1,"-","+") &amp; " " &amp; ABS(INT(1000*$G9)/1000) &amp; " * log10(rs_ro_ratio)));"</f>
        <v>if ( gas_id == GAS_METHANE ) 
PPM = pow(10,(-240.914 - 496.974 * log10(rs_ro_ratio)));</v>
      </c>
    </row>
    <row r="10" spans="1:10" x14ac:dyDescent="0.25">
      <c r="A10" s="12"/>
      <c r="B10" s="1">
        <v>1000</v>
      </c>
      <c r="C10" s="1">
        <v>0.32300000000000001</v>
      </c>
      <c r="D10" s="6">
        <f t="shared" si="4"/>
        <v>3</v>
      </c>
      <c r="E10" s="6">
        <f t="shared" si="4"/>
        <v>-0.49079747766889709</v>
      </c>
      <c r="F10" s="14"/>
      <c r="G10" s="16"/>
      <c r="H10" s="17"/>
      <c r="I10" s="17"/>
      <c r="J10" s="21"/>
    </row>
  </sheetData>
  <mergeCells count="25">
    <mergeCell ref="J9:J10"/>
    <mergeCell ref="A7:A8"/>
    <mergeCell ref="F7:F8"/>
    <mergeCell ref="G7:G8"/>
    <mergeCell ref="H7:H8"/>
    <mergeCell ref="I7:I8"/>
    <mergeCell ref="J7:J8"/>
    <mergeCell ref="A9:A10"/>
    <mergeCell ref="F9:F10"/>
    <mergeCell ref="G9:G10"/>
    <mergeCell ref="H9:H10"/>
    <mergeCell ref="I9:I10"/>
    <mergeCell ref="J3:J4"/>
    <mergeCell ref="A5:A6"/>
    <mergeCell ref="F5:F6"/>
    <mergeCell ref="G5:G6"/>
    <mergeCell ref="H5:H6"/>
    <mergeCell ref="I5:I6"/>
    <mergeCell ref="J5:J6"/>
    <mergeCell ref="A1:I1"/>
    <mergeCell ref="A3:A4"/>
    <mergeCell ref="F3:F4"/>
    <mergeCell ref="G3:G4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MQ2</vt:lpstr>
      <vt:lpstr>MQ3</vt:lpstr>
      <vt:lpstr>MQ4</vt:lpstr>
      <vt:lpstr>MQ5</vt:lpstr>
      <vt:lpstr>MQ6</vt:lpstr>
      <vt:lpstr>MQ7</vt:lpstr>
      <vt:lpstr>MQ8</vt:lpstr>
      <vt:lpstr>MQ135</vt:lpstr>
      <vt:lpstr>MG811</vt:lpstr>
      <vt:lpstr>Param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Hossam Ibrahim</dc:creator>
  <cp:lastModifiedBy>Hossam Ibrahim</cp:lastModifiedBy>
  <dcterms:created xsi:type="dcterms:W3CDTF">2025-07-12T18:46:17Z</dcterms:created>
  <dcterms:modified xsi:type="dcterms:W3CDTF">2025-08-26T07:43:18Z</dcterms:modified>
</cp:coreProperties>
</file>