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xl/webextensions/webextension5.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0"/>
  <workbookPr codeName="ThisWorkbook" defaultThemeVersion="166925"/>
  <mc:AlternateContent xmlns:mc="http://schemas.openxmlformats.org/markup-compatibility/2006">
    <mc:Choice Requires="x15">
      <x15ac:absPath xmlns:x15ac="http://schemas.microsoft.com/office/spreadsheetml/2010/11/ac" url="https://smartcloudinc-my.sharepoint.com/personal/mbarnett_hmx_ai/Documents/"/>
    </mc:Choice>
  </mc:AlternateContent>
  <xr:revisionPtr revIDLastSave="1211" documentId="8_{3C2F2E97-09CE-4B7C-BE7B-DA1DCF9EB88C}" xr6:coauthVersionLast="47" xr6:coauthVersionMax="47" xr10:uidLastSave="{7126A351-6FFF-4B50-BA2B-5ACF715D78B1}"/>
  <bookViews>
    <workbookView xWindow="120" yWindow="0" windowWidth="28530" windowHeight="15360" tabRatio="749" activeTab="1" xr2:uid="{7CD302D1-F1E3-4E98-8051-45DF4AE73CBF}"/>
  </bookViews>
  <sheets>
    <sheet name="Taxpayer" sheetId="7" r:id="rId1"/>
    <sheet name="TaxpayerMetric" sheetId="22" r:id="rId2"/>
    <sheet name="Invoice" sheetId="4" r:id="rId3"/>
    <sheet name="InvoiceItem" sheetId="21" r:id="rId4"/>
    <sheet name="InvoiceEvent" sheetId="20" r:id="rId5"/>
    <sheet name="CBNLearning" sheetId="99" r:id="rId6"/>
    <sheet name="TaxEvasionDiscrete" sheetId="126" r:id="rId7"/>
    <sheet name="PaymentCodes" sheetId="82" r:id="rId8"/>
    <sheet name="Loading-HMX-Sheet" sheetId="27" state="veryHidden" r:id="rId9"/>
    <sheet name="Loading-HMX-PivotFiltered" sheetId="32" state="veryHidden" r:id="rId10"/>
    <sheet name="Loading-HMX-PivotTable" sheetId="33" state="veryHidden" r:id="rId11"/>
    <sheet name="Loading-HMX-Validate-Sheet" sheetId="35" state="veryHidden" r:id="rId12"/>
    <sheet name="HMX-Formula-Validate" sheetId="114" state="veryHidden" r:id="rId13"/>
    <sheet name="AR-ComplianceScenario" sheetId="140" r:id="rId14"/>
    <sheet name="SitRep-ComplianceScenario" sheetId="14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14" l="1"/>
  <c r="AW2" i="27" a="1"/>
  <c r="AW2" i="27" s="1"/>
  <c r="AH2" i="27" a="1"/>
  <c r="AH2" i="27" s="1"/>
  <c r="AX2" i="27" a="1"/>
  <c r="AX2" i="27" s="1"/>
  <c r="AI56" i="7" a="1"/>
  <c r="AI56" i="7" s="1"/>
  <c r="AH56" i="7" a="1"/>
  <c r="AH56" i="7" s="1"/>
  <c r="B56" i="7"/>
  <c r="AI55" i="7" a="1"/>
  <c r="AI55" i="7" s="1"/>
  <c r="AH55" i="7" a="1"/>
  <c r="AH55" i="7" s="1"/>
  <c r="B55" i="7"/>
  <c r="AI54" i="7" a="1"/>
  <c r="AI54" i="7" s="1"/>
  <c r="AH54" i="7" a="1"/>
  <c r="AH54" i="7" s="1"/>
  <c r="B54" i="7"/>
  <c r="AI53" i="7" a="1"/>
  <c r="AI53" i="7" s="1"/>
  <c r="AH53" i="7" a="1"/>
  <c r="AH53" i="7" s="1"/>
  <c r="B53" i="7"/>
  <c r="AI52" i="7" a="1"/>
  <c r="AI52" i="7" s="1"/>
  <c r="AH52" i="7" a="1"/>
  <c r="AH52" i="7" s="1"/>
  <c r="B52" i="7"/>
  <c r="AI51" i="7" a="1"/>
  <c r="AI51" i="7" s="1"/>
  <c r="AH51" i="7" a="1"/>
  <c r="AH51" i="7" s="1"/>
  <c r="B51" i="7"/>
  <c r="AI50" i="7" a="1"/>
  <c r="AI50" i="7" s="1"/>
  <c r="AH50" i="7" a="1"/>
  <c r="AH50" i="7" s="1"/>
  <c r="B50" i="7"/>
  <c r="AI49" i="7" a="1"/>
  <c r="AI49" i="7" s="1"/>
  <c r="AH49" i="7" a="1"/>
  <c r="AH49" i="7" s="1"/>
  <c r="B49" i="7"/>
  <c r="AI48" i="7" a="1"/>
  <c r="AI48" i="7" s="1"/>
  <c r="AH48" i="7" a="1"/>
  <c r="AH48" i="7" s="1"/>
  <c r="B48" i="7"/>
  <c r="AI47" i="7" a="1"/>
  <c r="AI47" i="7" s="1"/>
  <c r="AH47" i="7" a="1"/>
  <c r="AH47" i="7" s="1"/>
  <c r="B47" i="7"/>
  <c r="AI46" i="7" a="1"/>
  <c r="AI46" i="7" s="1"/>
  <c r="AH46" i="7" a="1"/>
  <c r="AH46" i="7" s="1"/>
  <c r="B46" i="7"/>
  <c r="AI45" i="7" a="1"/>
  <c r="AI45" i="7" s="1"/>
  <c r="AH45" i="7" a="1"/>
  <c r="AH45" i="7" s="1"/>
  <c r="B45" i="7"/>
  <c r="AI44" i="7" a="1"/>
  <c r="AI44" i="7" s="1"/>
  <c r="AH44" i="7" a="1"/>
  <c r="AH44" i="7" s="1"/>
  <c r="B44" i="7"/>
  <c r="AI43" i="7" a="1"/>
  <c r="AI43" i="7" s="1"/>
  <c r="AH43" i="7" a="1"/>
  <c r="AH43" i="7" s="1"/>
  <c r="B43" i="7"/>
  <c r="AI42" i="7" a="1"/>
  <c r="AI42" i="7" s="1"/>
  <c r="AH42" i="7" a="1"/>
  <c r="AH42" i="7" s="1"/>
  <c r="B42" i="7"/>
  <c r="AI41" i="7" a="1"/>
  <c r="AI41" i="7" s="1"/>
  <c r="AH41" i="7" a="1"/>
  <c r="AH41" i="7" s="1"/>
  <c r="B41" i="7"/>
  <c r="AI40" i="7" a="1"/>
  <c r="AI40" i="7" s="1"/>
  <c r="AH40" i="7" a="1"/>
  <c r="AH40" i="7" s="1"/>
  <c r="B40" i="7"/>
  <c r="AI39" i="7" a="1"/>
  <c r="AI39" i="7" s="1"/>
  <c r="AH39" i="7" a="1"/>
  <c r="AH39" i="7" s="1"/>
  <c r="B39" i="7"/>
  <c r="AI38" i="7" a="1"/>
  <c r="AI38" i="7" s="1"/>
  <c r="AH38" i="7" a="1"/>
  <c r="AH38" i="7" s="1"/>
  <c r="B38" i="7"/>
  <c r="AI37" i="7" a="1"/>
  <c r="AI37" i="7" s="1"/>
  <c r="AH37" i="7" a="1"/>
  <c r="AH37" i="7" s="1"/>
  <c r="B37" i="7"/>
  <c r="AI36" i="7" a="1"/>
  <c r="AI36" i="7" s="1"/>
  <c r="AH36" i="7" a="1"/>
  <c r="AH36" i="7" s="1"/>
  <c r="B36" i="7"/>
  <c r="AI35" i="7" a="1"/>
  <c r="AI35" i="7" s="1"/>
  <c r="AH35" i="7" a="1"/>
  <c r="AH35" i="7" s="1"/>
  <c r="B35" i="7"/>
  <c r="AI34" i="7" a="1"/>
  <c r="AI34" i="7" s="1"/>
  <c r="AH34" i="7" a="1"/>
  <c r="AH34" i="7" s="1"/>
  <c r="B34" i="7"/>
  <c r="AI33" i="7" a="1"/>
  <c r="AI33" i="7" s="1"/>
  <c r="AH33" i="7" a="1"/>
  <c r="AH33" i="7" s="1"/>
  <c r="B33" i="7"/>
  <c r="AI32" i="7" a="1"/>
  <c r="AI32" i="7" s="1"/>
  <c r="AH32" i="7" a="1"/>
  <c r="AH32" i="7" s="1"/>
  <c r="B32" i="7"/>
  <c r="AI31" i="7" a="1"/>
  <c r="AI31" i="7" s="1"/>
  <c r="AH31" i="7" a="1"/>
  <c r="AH31" i="7" s="1"/>
  <c r="B31" i="7"/>
  <c r="AI30" i="7" a="1"/>
  <c r="AI30" i="7" s="1"/>
  <c r="AH30" i="7" a="1"/>
  <c r="AH30" i="7" s="1"/>
  <c r="B30" i="7"/>
  <c r="AI29" i="7" a="1"/>
  <c r="AI29" i="7" s="1"/>
  <c r="AH29" i="7" a="1"/>
  <c r="AH29" i="7" s="1"/>
  <c r="B29" i="7"/>
  <c r="AI28" i="7" a="1"/>
  <c r="AI28" i="7" s="1"/>
  <c r="AH28" i="7" a="1"/>
  <c r="AH28" i="7" s="1"/>
  <c r="B28" i="7"/>
  <c r="AI27" i="7" a="1"/>
  <c r="AI27" i="7" s="1"/>
  <c r="AH27" i="7" a="1"/>
  <c r="AH27" i="7" s="1"/>
  <c r="B27" i="7"/>
  <c r="AI26" i="7" a="1"/>
  <c r="AI26" i="7" s="1"/>
  <c r="AH26" i="7" a="1"/>
  <c r="AH26" i="7" s="1"/>
  <c r="B26" i="7"/>
  <c r="AI25" i="7" a="1"/>
  <c r="AI25" i="7" s="1"/>
  <c r="AH25" i="7" a="1"/>
  <c r="AH25" i="7" s="1"/>
  <c r="B25" i="7"/>
  <c r="AI24" i="7" a="1"/>
  <c r="AI24" i="7" s="1"/>
  <c r="AH24" i="7" a="1"/>
  <c r="AH24" i="7" s="1"/>
  <c r="B24" i="7"/>
  <c r="AI23" i="7" a="1"/>
  <c r="AI23" i="7" s="1"/>
  <c r="AH23" i="7" a="1"/>
  <c r="AH23" i="7" s="1"/>
  <c r="B23" i="7"/>
  <c r="AI22" i="7" a="1"/>
  <c r="AI22" i="7" s="1"/>
  <c r="AH22" i="7" a="1"/>
  <c r="AH22" i="7" s="1"/>
  <c r="B22" i="7"/>
  <c r="AI21" i="7" a="1"/>
  <c r="AI21" i="7" s="1"/>
  <c r="AH21" i="7" a="1"/>
  <c r="AH21" i="7" s="1"/>
  <c r="B21" i="7"/>
  <c r="AI20" i="7" a="1"/>
  <c r="AI20" i="7" s="1"/>
  <c r="AH20" i="7" a="1"/>
  <c r="AH20" i="7" s="1"/>
  <c r="B20" i="7"/>
  <c r="AI19" i="7" a="1"/>
  <c r="AI19" i="7" s="1"/>
  <c r="AH19" i="7" a="1"/>
  <c r="AH19" i="7" s="1"/>
  <c r="B19" i="7"/>
  <c r="AI18" i="7" a="1"/>
  <c r="AI18" i="7" s="1"/>
  <c r="AH18" i="7" a="1"/>
  <c r="AH18" i="7" s="1"/>
  <c r="B18" i="7"/>
  <c r="AI17" i="7" a="1"/>
  <c r="AI17" i="7" s="1"/>
  <c r="AH17" i="7" a="1"/>
  <c r="AH17" i="7" s="1"/>
  <c r="B17" i="7"/>
  <c r="AI16" i="7" a="1"/>
  <c r="AI16" i="7" s="1"/>
  <c r="AH16" i="7" a="1"/>
  <c r="AH16" i="7" s="1"/>
  <c r="B16" i="7"/>
  <c r="AI15" i="7" a="1"/>
  <c r="AI15" i="7" s="1"/>
  <c r="AH15" i="7" a="1"/>
  <c r="AH15" i="7" s="1"/>
  <c r="B15" i="7"/>
  <c r="AR2" i="27" a="1"/>
  <c r="AR2" i="27" s="1"/>
  <c r="AQ2" i="27" a="1"/>
  <c r="AQ2" i="27" s="1"/>
  <c r="AV2" i="27"/>
  <c r="AY2" i="27" a="1"/>
  <c r="AY2" i="27" s="1"/>
  <c r="S2" i="27" a="1"/>
  <c r="AJ2" i="27" a="1"/>
  <c r="AJ2" i="27" s="1"/>
  <c r="AS2" i="27" a="1"/>
  <c r="AN2" i="27" a="1"/>
  <c r="AN2" i="27" s="1"/>
  <c r="AU2" i="27"/>
  <c r="S2" i="27" l="1"/>
  <c r="AS2" i="27"/>
  <c r="AD2" i="27" a="1"/>
  <c r="AD2" i="27" s="1"/>
  <c r="AK2" i="27" a="1"/>
  <c r="AK2" i="27" s="1"/>
  <c r="B2" i="22" l="1"/>
  <c r="AH2" i="4"/>
  <c r="AH21" i="4" l="1"/>
  <c r="AH19" i="4"/>
  <c r="AH18" i="4"/>
  <c r="AH16" i="4"/>
  <c r="AH14" i="4"/>
  <c r="AH12" i="4"/>
  <c r="AH10" i="4"/>
  <c r="AH8" i="4"/>
  <c r="AH6" i="4"/>
  <c r="AH4" i="4"/>
  <c r="AH20" i="4"/>
  <c r="AH17" i="4"/>
  <c r="AH15" i="4"/>
  <c r="AH13" i="4"/>
  <c r="AH11" i="4"/>
  <c r="AH9" i="4"/>
  <c r="AH7" i="4"/>
  <c r="AH5" i="4"/>
  <c r="AH3" i="4"/>
  <c r="AI2" i="27" l="1" a="1"/>
  <c r="AI2" i="27" s="1"/>
  <c r="AF2" i="27" l="1" a="1"/>
  <c r="AE2" i="27" a="1"/>
  <c r="AE2" i="27" l="1"/>
  <c r="AF2" i="27"/>
  <c r="AC2" i="27" a="1"/>
  <c r="AC2" i="27" s="1"/>
  <c r="AB2" i="27" a="1"/>
  <c r="AB2" i="27" s="1"/>
  <c r="AA2" i="27" l="1" a="1"/>
  <c r="AA2" i="27" s="1"/>
  <c r="Z2" i="27" l="1" a="1"/>
  <c r="Z2" i="27" s="1"/>
  <c r="O2" i="27" l="1" a="1"/>
  <c r="O2" i="27" s="1"/>
  <c r="K2" i="27" a="1"/>
  <c r="AH2" i="7" a="1"/>
  <c r="AH2" i="7" s="1"/>
  <c r="AH3" i="7" a="1"/>
  <c r="AH3" i="7" s="1"/>
  <c r="AH4" i="7" a="1"/>
  <c r="AH4" i="7" s="1"/>
  <c r="AH5" i="7" a="1"/>
  <c r="AH5" i="7" s="1"/>
  <c r="AH6" i="7" a="1"/>
  <c r="AH6" i="7" s="1"/>
  <c r="AH7" i="7" a="1"/>
  <c r="AH7" i="7" s="1"/>
  <c r="AH8" i="7" a="1"/>
  <c r="AH8" i="7" s="1"/>
  <c r="AH9" i="7" a="1"/>
  <c r="AH9" i="7" s="1"/>
  <c r="AH10" i="7" a="1"/>
  <c r="AH10" i="7" s="1"/>
  <c r="AH11" i="7" a="1"/>
  <c r="AH11" i="7" s="1"/>
  <c r="AH12" i="7" a="1"/>
  <c r="AH12" i="7" s="1"/>
  <c r="AH13" i="7" a="1"/>
  <c r="AH13" i="7" s="1"/>
  <c r="AH14" i="7" a="1"/>
  <c r="AH14" i="7" s="1"/>
  <c r="P2" i="4"/>
  <c r="P3" i="4"/>
  <c r="P5" i="4"/>
  <c r="P7" i="4"/>
  <c r="P9" i="4"/>
  <c r="P11" i="4"/>
  <c r="P13" i="4"/>
  <c r="P15" i="4"/>
  <c r="P17" i="4"/>
  <c r="P20" i="4"/>
  <c r="P4" i="4"/>
  <c r="P6" i="4"/>
  <c r="P8" i="4"/>
  <c r="P10" i="4"/>
  <c r="P12" i="4"/>
  <c r="P14" i="4"/>
  <c r="P16" i="4"/>
  <c r="P18" i="4"/>
  <c r="P19" i="4"/>
  <c r="P21" i="4"/>
  <c r="D2" i="4"/>
  <c r="D3" i="4"/>
  <c r="D5" i="4"/>
  <c r="D7" i="4"/>
  <c r="D9" i="4"/>
  <c r="D11" i="4"/>
  <c r="D13" i="4"/>
  <c r="D15" i="4"/>
  <c r="D17" i="4"/>
  <c r="D20" i="4"/>
  <c r="D4" i="4"/>
  <c r="D6" i="4"/>
  <c r="D8" i="4"/>
  <c r="D10" i="4"/>
  <c r="D12" i="4"/>
  <c r="D14" i="4"/>
  <c r="D16" i="4"/>
  <c r="D18" i="4"/>
  <c r="D19" i="4"/>
  <c r="D21" i="4"/>
  <c r="F40" i="7" l="1"/>
  <c r="E35" i="7"/>
  <c r="E34" i="7"/>
  <c r="E33" i="7"/>
  <c r="F28" i="7"/>
  <c r="E27" i="7"/>
  <c r="F24" i="7"/>
  <c r="E23" i="7"/>
  <c r="E20" i="7"/>
  <c r="F19" i="7"/>
  <c r="E18" i="7"/>
  <c r="F34" i="7"/>
  <c r="F55" i="7"/>
  <c r="F53" i="7"/>
  <c r="E48" i="7"/>
  <c r="F47" i="7"/>
  <c r="F46" i="7"/>
  <c r="E46" i="7"/>
  <c r="E44" i="7"/>
  <c r="F43" i="7"/>
  <c r="E41" i="7"/>
  <c r="E40" i="7"/>
  <c r="E39" i="7"/>
  <c r="E36" i="7"/>
  <c r="F32" i="7"/>
  <c r="E31" i="7"/>
  <c r="F30" i="7"/>
  <c r="E29" i="7"/>
  <c r="E28" i="7"/>
  <c r="F23" i="7"/>
  <c r="E22" i="7"/>
  <c r="F17" i="7"/>
  <c r="F16" i="7"/>
  <c r="E15" i="7"/>
  <c r="AP2" i="27" a="1"/>
  <c r="AP2" i="27" s="1"/>
  <c r="F56" i="7"/>
  <c r="E55" i="7"/>
  <c r="F54" i="7"/>
  <c r="E54" i="7"/>
  <c r="E52" i="7"/>
  <c r="E51" i="7"/>
  <c r="F49" i="7"/>
  <c r="F48" i="7"/>
  <c r="E45" i="7"/>
  <c r="F44" i="7"/>
  <c r="E43" i="7"/>
  <c r="F42" i="7"/>
  <c r="E38" i="7"/>
  <c r="E37" i="7"/>
  <c r="F27" i="7"/>
  <c r="E26" i="7"/>
  <c r="F25" i="7"/>
  <c r="E24" i="7"/>
  <c r="E21" i="7"/>
  <c r="F20" i="7"/>
  <c r="E19" i="7"/>
  <c r="E56" i="7"/>
  <c r="E53" i="7"/>
  <c r="F52" i="7"/>
  <c r="F51" i="7"/>
  <c r="F50" i="7"/>
  <c r="E50" i="7"/>
  <c r="E49" i="7"/>
  <c r="E47" i="7"/>
  <c r="F45" i="7"/>
  <c r="E42" i="7"/>
  <c r="F41" i="7"/>
  <c r="F39" i="7"/>
  <c r="F38" i="7"/>
  <c r="F37" i="7"/>
  <c r="F36" i="7"/>
  <c r="F35" i="7"/>
  <c r="F33" i="7"/>
  <c r="E32" i="7"/>
  <c r="F31" i="7"/>
  <c r="E30" i="7"/>
  <c r="F29" i="7"/>
  <c r="F26" i="7"/>
  <c r="E25" i="7"/>
  <c r="F22" i="7"/>
  <c r="F21" i="7"/>
  <c r="F18" i="7"/>
  <c r="E17" i="7"/>
  <c r="E16" i="7"/>
  <c r="F15" i="7"/>
  <c r="R2" i="27" a="1"/>
  <c r="K2" i="27"/>
  <c r="W2" i="27" a="1"/>
  <c r="D9" i="22" a="1"/>
  <c r="D9" i="22" s="1"/>
  <c r="D2" i="22" a="1"/>
  <c r="D2" i="22" s="1"/>
  <c r="J2" i="27" a="1"/>
  <c r="D8" i="22" a="1"/>
  <c r="D8" i="22" s="1"/>
  <c r="D7" i="22" a="1"/>
  <c r="D7" i="22" s="1"/>
  <c r="D14" i="22" a="1"/>
  <c r="D14" i="22" s="1"/>
  <c r="D6" i="22" a="1"/>
  <c r="D6" i="22" s="1"/>
  <c r="D13" i="22" a="1"/>
  <c r="D13" i="22" s="1"/>
  <c r="D5" i="22" a="1"/>
  <c r="D5" i="22" s="1"/>
  <c r="D12" i="22" a="1"/>
  <c r="D12" i="22" s="1"/>
  <c r="D4" i="22" a="1"/>
  <c r="D4" i="22" s="1"/>
  <c r="D11" i="22" a="1"/>
  <c r="D11" i="22" s="1"/>
  <c r="D10" i="22" a="1"/>
  <c r="D10" i="22" s="1"/>
  <c r="D3" i="22" a="1"/>
  <c r="D3" i="22" s="1"/>
  <c r="F2" i="7"/>
  <c r="F3" i="7"/>
  <c r="F9" i="7"/>
  <c r="E8" i="7"/>
  <c r="E7" i="7"/>
  <c r="F8" i="7"/>
  <c r="F7" i="7"/>
  <c r="E4" i="7"/>
  <c r="E11" i="7"/>
  <c r="E3" i="7"/>
  <c r="F14" i="7"/>
  <c r="F6" i="7"/>
  <c r="F11" i="7"/>
  <c r="E6" i="7"/>
  <c r="E5" i="7"/>
  <c r="E10" i="7"/>
  <c r="E2" i="7"/>
  <c r="F13" i="7"/>
  <c r="F5" i="7"/>
  <c r="E14" i="7"/>
  <c r="E13" i="7"/>
  <c r="E12" i="7"/>
  <c r="E9" i="7"/>
  <c r="F12" i="7"/>
  <c r="F4" i="7"/>
  <c r="F10" i="7"/>
  <c r="G2" i="27" a="1"/>
  <c r="U2" i="27" l="1" a="1"/>
  <c r="U2" i="27" s="1"/>
  <c r="AT2" i="27" a="1"/>
  <c r="AT2" i="27" s="1"/>
  <c r="AO2" i="27" a="1"/>
  <c r="AO2" i="27" s="1"/>
  <c r="R2" i="27"/>
  <c r="V2" i="27" a="1"/>
  <c r="J2" i="27"/>
  <c r="G2" i="27"/>
  <c r="W2" i="27"/>
  <c r="Q2" i="27" a="1"/>
  <c r="Q2" i="27" s="1"/>
  <c r="AG2" i="27" a="1"/>
  <c r="N2" i="27" a="1"/>
  <c r="M2" i="27" a="1"/>
  <c r="I2" i="27" a="1"/>
  <c r="I2" i="27" s="1"/>
  <c r="D2" i="27" a="1"/>
  <c r="D2" i="27" s="1"/>
  <c r="AI2" i="7" a="1"/>
  <c r="AI2" i="7" s="1"/>
  <c r="AI3" i="7" a="1"/>
  <c r="AI3" i="7" s="1"/>
  <c r="AI4" i="7" a="1"/>
  <c r="AI4" i="7" s="1"/>
  <c r="AI5" i="7" a="1"/>
  <c r="AI5" i="7" s="1"/>
  <c r="AI6" i="7" a="1"/>
  <c r="AI6" i="7" s="1"/>
  <c r="AI7" i="7" a="1"/>
  <c r="AI7" i="7" s="1"/>
  <c r="AI8" i="7" a="1"/>
  <c r="AI8" i="7" s="1"/>
  <c r="AI9" i="7" a="1"/>
  <c r="AI9" i="7" s="1"/>
  <c r="AI10" i="7" a="1"/>
  <c r="AI10" i="7" s="1"/>
  <c r="AI11" i="7" a="1"/>
  <c r="AI11" i="7" s="1"/>
  <c r="AI12" i="7" a="1"/>
  <c r="AI12" i="7" s="1"/>
  <c r="AI13" i="7" a="1"/>
  <c r="AI13" i="7" s="1"/>
  <c r="AI14" i="7" a="1"/>
  <c r="AI14" i="7" s="1"/>
  <c r="V2" i="27" l="1"/>
  <c r="M2" i="27"/>
  <c r="N2" i="27"/>
  <c r="AG2" i="27"/>
  <c r="T2" i="27" a="1"/>
  <c r="L2" i="27" a="1"/>
  <c r="F2" i="27" a="1"/>
  <c r="H2" i="27" a="1"/>
  <c r="B3" i="22"/>
  <c r="B4" i="22"/>
  <c r="B5" i="22"/>
  <c r="B6" i="22"/>
  <c r="B7" i="22"/>
  <c r="B8" i="22"/>
  <c r="B9" i="22"/>
  <c r="B10" i="22"/>
  <c r="B11" i="22"/>
  <c r="B12" i="22"/>
  <c r="B13" i="22"/>
  <c r="B14" i="22"/>
  <c r="B2" i="7"/>
  <c r="B3" i="4"/>
  <c r="B5" i="4"/>
  <c r="B7" i="4"/>
  <c r="B9" i="4"/>
  <c r="B11" i="4"/>
  <c r="B13" i="4"/>
  <c r="B15" i="4"/>
  <c r="B17" i="4"/>
  <c r="B20" i="4"/>
  <c r="B4" i="4"/>
  <c r="B6" i="4"/>
  <c r="B8" i="4"/>
  <c r="B10" i="4"/>
  <c r="B12" i="4"/>
  <c r="B14" i="4"/>
  <c r="B16" i="4"/>
  <c r="B18" i="4"/>
  <c r="B19" i="4"/>
  <c r="B21" i="4"/>
  <c r="B2" i="4"/>
  <c r="L2" i="27" l="1"/>
  <c r="H2" i="27"/>
  <c r="F2" i="27"/>
  <c r="T2" i="27"/>
  <c r="E2" i="27" a="1"/>
  <c r="L21" i="4"/>
  <c r="L19" i="4"/>
  <c r="L18" i="4"/>
  <c r="L16" i="4"/>
  <c r="L14" i="4"/>
  <c r="L12" i="4"/>
  <c r="L10" i="4"/>
  <c r="L8" i="4"/>
  <c r="L6" i="4"/>
  <c r="L4" i="4"/>
  <c r="E2" i="27" l="1"/>
  <c r="B2" i="27" a="1"/>
  <c r="C2" i="27" a="1"/>
  <c r="A2" i="27" a="1"/>
  <c r="B2" i="20"/>
  <c r="B3" i="20"/>
  <c r="B4" i="20"/>
  <c r="B5" i="20"/>
  <c r="B6" i="20"/>
  <c r="B7" i="20"/>
  <c r="B8" i="20"/>
  <c r="B9" i="20"/>
  <c r="B10" i="20"/>
  <c r="B11" i="20"/>
  <c r="B2" i="21"/>
  <c r="B3" i="21"/>
  <c r="B4" i="21"/>
  <c r="B5" i="21"/>
  <c r="B6" i="21"/>
  <c r="B7" i="21"/>
  <c r="B8" i="21"/>
  <c r="B9" i="21"/>
  <c r="B10" i="21"/>
  <c r="B11" i="21"/>
  <c r="L2" i="4"/>
  <c r="L3" i="4"/>
  <c r="L5" i="4"/>
  <c r="L7" i="4"/>
  <c r="L9" i="4"/>
  <c r="L11" i="4"/>
  <c r="L13" i="4"/>
  <c r="L15" i="4"/>
  <c r="L17" i="4"/>
  <c r="L20" i="4"/>
  <c r="B14" i="7"/>
  <c r="B3" i="7"/>
  <c r="B4" i="7"/>
  <c r="B5" i="7"/>
  <c r="B6" i="7"/>
  <c r="B7" i="7"/>
  <c r="B8" i="7"/>
  <c r="B9" i="7"/>
  <c r="B10" i="7"/>
  <c r="B11" i="7"/>
  <c r="B12" i="7"/>
  <c r="B13" i="7"/>
  <c r="K2" i="21"/>
  <c r="K3" i="21"/>
  <c r="K4" i="21"/>
  <c r="K5" i="21"/>
  <c r="K6" i="21"/>
  <c r="K7" i="21"/>
  <c r="K8" i="21"/>
  <c r="K9" i="21"/>
  <c r="K10" i="21"/>
  <c r="K11" i="21"/>
  <c r="AM2" i="27" l="1" a="1"/>
  <c r="AM2" i="27" s="1"/>
  <c r="AL2" i="27" a="1"/>
  <c r="AL2" i="27" s="1"/>
  <c r="A2" i="27"/>
  <c r="C2" i="27"/>
  <c r="B2" i="27"/>
  <c r="Y2" i="27" a="1"/>
  <c r="Y2" i="27" s="1"/>
  <c r="X2" i="27" a="1"/>
  <c r="X2" i="27" s="1"/>
  <c r="P2" i="27" a="1"/>
  <c r="P2" i="2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<sst xmlns="http://schemas.openxmlformats.org/spreadsheetml/2006/main" count="7051" uniqueCount="253">
  <si>
    <t>ID</t>
  </si>
  <si>
    <t>Label</t>
  </si>
  <si>
    <t>TransactionDate</t>
  </si>
  <si>
    <t>TransactionID</t>
  </si>
  <si>
    <t>VATTarget</t>
  </si>
  <si>
    <t>VATGap</t>
  </si>
  <si>
    <t>Anomalies</t>
  </si>
  <si>
    <t>Sur Datum</t>
  </si>
  <si>
    <t>FridayInvoiceCount</t>
  </si>
  <si>
    <t>FridayInvoiceAmount</t>
  </si>
  <si>
    <t>TaxpayerID</t>
  </si>
  <si>
    <t>TPState</t>
  </si>
  <si>
    <t>ZipCode</t>
  </si>
  <si>
    <t>Sector</t>
  </si>
  <si>
    <t>VAT</t>
  </si>
  <si>
    <t>VATTargetDN</t>
  </si>
  <si>
    <t>RiskScore</t>
  </si>
  <si>
    <t>AnomaliesJustified</t>
  </si>
  <si>
    <t>KPI1</t>
  </si>
  <si>
    <t>KPI2</t>
  </si>
  <si>
    <t>KPI3</t>
  </si>
  <si>
    <t>KPI4</t>
  </si>
  <si>
    <t>KPI5</t>
  </si>
  <si>
    <t>Revenue</t>
  </si>
  <si>
    <t>RevenueDN</t>
  </si>
  <si>
    <t>VATLevyInDocs</t>
  </si>
  <si>
    <t>Cash-to-Credit</t>
  </si>
  <si>
    <t>ChangeInReportedTax</t>
  </si>
  <si>
    <t>GrossMargin2Cost</t>
  </si>
  <si>
    <t>TurnoverDiscrepancy</t>
  </si>
  <si>
    <t>HistoryOfAdjustments</t>
  </si>
  <si>
    <t>DeclaredProduct</t>
  </si>
  <si>
    <t>DaysSinceLastInvoice</t>
  </si>
  <si>
    <t xml:space="preserve">DaysSinceLastMFEActivation </t>
  </si>
  <si>
    <t>*</t>
  </si>
  <si>
    <t>RER-37356263-G</t>
  </si>
  <si>
    <t>02482</t>
  </si>
  <si>
    <t>Financial</t>
  </si>
  <si>
    <t xml:space="preserve">VeryHigh </t>
  </si>
  <si>
    <t>Average</t>
  </si>
  <si>
    <t>FoodAndDrinks</t>
  </si>
  <si>
    <t>OHL-5316450-N</t>
  </si>
  <si>
    <t>86556</t>
  </si>
  <si>
    <t>NQB-37497966-N</t>
  </si>
  <si>
    <t>83201</t>
  </si>
  <si>
    <t>BEJ-20246949-I</t>
  </si>
  <si>
    <t>06927</t>
  </si>
  <si>
    <t>Retail</t>
  </si>
  <si>
    <t>FYJ-21328257-K</t>
  </si>
  <si>
    <t>55001</t>
  </si>
  <si>
    <t>VeryHigh</t>
  </si>
  <si>
    <t>TYH-25136477-R</t>
  </si>
  <si>
    <t>88901</t>
  </si>
  <si>
    <t>VeryLow</t>
  </si>
  <si>
    <t>RXP-37585756-E</t>
  </si>
  <si>
    <t>99950</t>
  </si>
  <si>
    <t>9EE-FAD01527-B</t>
  </si>
  <si>
    <t>01001</t>
  </si>
  <si>
    <t xml:space="preserve">High </t>
  </si>
  <si>
    <t>LWD-20785753-R</t>
  </si>
  <si>
    <t>67954</t>
  </si>
  <si>
    <t xml:space="preserve">Average </t>
  </si>
  <si>
    <t>YRF-515517117-T</t>
  </si>
  <si>
    <t>62999</t>
  </si>
  <si>
    <t xml:space="preserve">VeryLow </t>
  </si>
  <si>
    <t>FTH-715824-A</t>
  </si>
  <si>
    <t>60001</t>
  </si>
  <si>
    <t>JYN-78615326-O</t>
  </si>
  <si>
    <t>84791</t>
  </si>
  <si>
    <t>AGZ-2035104-I</t>
  </si>
  <si>
    <t>90210</t>
  </si>
  <si>
    <t>BaseMetals</t>
  </si>
  <si>
    <t>Location</t>
  </si>
  <si>
    <t>TransactionDay</t>
  </si>
  <si>
    <t>EmittingSoftwareVer</t>
  </si>
  <si>
    <t>EmittingSoftwareVerDate</t>
  </si>
  <si>
    <t>InvoiceID</t>
  </si>
  <si>
    <t>InvoiceFormat</t>
  </si>
  <si>
    <t>NetDiscount</t>
  </si>
  <si>
    <t>NetInvoice</t>
  </si>
  <si>
    <t>Total</t>
  </si>
  <si>
    <t>ChangeReturned</t>
  </si>
  <si>
    <t>AdditionalValue</t>
  </si>
  <si>
    <t>TransactionType</t>
  </si>
  <si>
    <t>LastStatus</t>
  </si>
  <si>
    <t>CPF</t>
  </si>
  <si>
    <t>CPFValid</t>
  </si>
  <si>
    <t>CNPJ</t>
  </si>
  <si>
    <t xml:space="preserve">vCFeLei12741 </t>
  </si>
  <si>
    <t>Type</t>
  </si>
  <si>
    <t>vICMS</t>
  </si>
  <si>
    <t>vPIS</t>
  </si>
  <si>
    <t>vCOFINS</t>
  </si>
  <si>
    <t>vPISST</t>
  </si>
  <si>
    <t>vCOFINSST</t>
  </si>
  <si>
    <t>vISS</t>
  </si>
  <si>
    <t>vPIS2</t>
  </si>
  <si>
    <t>vCOFINS3</t>
  </si>
  <si>
    <t>vPISST4</t>
  </si>
  <si>
    <t>vCOFINSST5</t>
  </si>
  <si>
    <t>MFE_ID</t>
  </si>
  <si>
    <t>refFe</t>
  </si>
  <si>
    <t>Cfe</t>
  </si>
  <si>
    <t>cash</t>
  </si>
  <si>
    <t>CFe</t>
  </si>
  <si>
    <t>credit card</t>
  </si>
  <si>
    <t>credit account</t>
  </si>
  <si>
    <t>Nfe</t>
  </si>
  <si>
    <t>NFCe</t>
  </si>
  <si>
    <t>RefCFe</t>
  </si>
  <si>
    <t>RefNFCe</t>
  </si>
  <si>
    <t>CancelledRatio</t>
  </si>
  <si>
    <t>CashCreditRatio</t>
  </si>
  <si>
    <t>vItem</t>
  </si>
  <si>
    <t>CFOP</t>
  </si>
  <si>
    <t>CST</t>
  </si>
  <si>
    <t>pICMS</t>
  </si>
  <si>
    <t>Final</t>
  </si>
  <si>
    <t>Cancelled</t>
  </si>
  <si>
    <t>Status</t>
  </si>
  <si>
    <t>A</t>
  </si>
  <si>
    <t>B</t>
  </si>
  <si>
    <t>C</t>
  </si>
  <si>
    <t>D</t>
  </si>
  <si>
    <t>Taxpayer</t>
  </si>
  <si>
    <t>Code</t>
  </si>
  <si>
    <t>Description</t>
  </si>
  <si>
    <t>Cash</t>
  </si>
  <si>
    <t xml:space="preserve"> Check</t>
  </si>
  <si>
    <t xml:space="preserve"> Credit Card Medium Codes</t>
  </si>
  <si>
    <t xml:space="preserve"> Payment Debit Card</t>
  </si>
  <si>
    <t xml:space="preserve"> Store Credit available</t>
  </si>
  <si>
    <t xml:space="preserve"> Meal Allowance by the Secretariat</t>
  </si>
  <si>
    <t xml:space="preserve"> Farm Meal Voucher.</t>
  </si>
  <si>
    <t xml:space="preserve"> Gift Voucher</t>
  </si>
  <si>
    <t xml:space="preserve"> Fuel Voucher</t>
  </si>
  <si>
    <t xml:space="preserve"> Banking Bill </t>
  </si>
  <si>
    <t xml:space="preserve"> Bank Deposit </t>
  </si>
  <si>
    <t xml:space="preserve"> Instant Payment (PIX)</t>
  </si>
  <si>
    <t xml:space="preserve"> Bank transfer, Digital Wallet </t>
  </si>
  <si>
    <t xml:space="preserve"> Loyalty program, Cashback, Virtual Credit </t>
  </si>
  <si>
    <t xml:space="preserve"> No payment</t>
  </si>
  <si>
    <t xml:space="preserve"> Other</t>
  </si>
  <si>
    <t>af71c9cd-5ba1-4059-9a6a-4dded264ffa9</t>
  </si>
  <si>
    <t>f9be30a1-b627-4dd1-a4ec-e959a25dea57</t>
  </si>
  <si>
    <t>a17c61c6-e0af-4578-b7ee-8be075edd6c1</t>
  </si>
  <si>
    <t>a2066988-ee5d-4957-ac1e-2da1fa29df1a</t>
  </si>
  <si>
    <t>f3d81123-3ea0-4fb2-a041-80381a25cc98</t>
  </si>
  <si>
    <t>702e8e8b-5443-4ee6-8ff5-799eba6a2db4</t>
  </si>
  <si>
    <t>4c144e88-00b9-485a-8eae-ff102bd77fc5</t>
  </si>
  <si>
    <t>ec21eb34-80bb-411e-858f-821654f46051</t>
  </si>
  <si>
    <t>e951f9f4-9de8-4770-8067-2486db00c2ec</t>
  </si>
  <si>
    <t>45aa7198-22ce-4c57-a28a-01f89b589352</t>
  </si>
  <si>
    <t>681eeaee-3556-4c9b-82e4-05d7a3da56a8</t>
  </si>
  <si>
    <t>9b6152ba-29d2-4609-8476-349aaeb65c48</t>
  </si>
  <si>
    <t>8be6084f-1516-40dc-ac6e-190b0a69fa15</t>
  </si>
  <si>
    <t>10a88c95-7161-4028-8f5f-c6a2d51ad781</t>
  </si>
  <si>
    <t>5840a7a7-7535-4d27-9c23-03db0e3cdaf5</t>
  </si>
  <si>
    <t>0cda9daf-83cb-49fb-a08d-ff81b5be3e6e</t>
  </si>
  <si>
    <t>a983b79a-07e0-470a-8c85-623ecf2431af</t>
  </si>
  <si>
    <t>06a7d472-9033-4bc7-907c-6442ec9760ba</t>
  </si>
  <si>
    <t>ddfa1507-1980-4d3d-a06a-a42fd16f118d</t>
  </si>
  <si>
    <t>207505e4-7612-4954-9520-081236243efb</t>
  </si>
  <si>
    <t>fa8d63ca-be73-484b-8213-a850678d85bd</t>
  </si>
  <si>
    <t>ba62613e-441e-4633-94e4-a6a377e98fc1</t>
  </si>
  <si>
    <t>3d525b3e-af69-46fa-9bef-777d478b8c09</t>
  </si>
  <si>
    <t>2e7178bd-4493-44ef-8bab-808a0f61d580</t>
  </si>
  <si>
    <t>Situation Name</t>
  </si>
  <si>
    <t>GoalName</t>
  </si>
  <si>
    <t>Assessment</t>
  </si>
  <si>
    <t>Situation Impact</t>
  </si>
  <si>
    <t>Impact Type</t>
  </si>
  <si>
    <t>When  Present</t>
  </si>
  <si>
    <t>Adverse</t>
  </si>
  <si>
    <t>eda066ae-a72a-4a80-bb9a-3c9399a7bb53</t>
  </si>
  <si>
    <t>bf37eed3-a0a8-43a2-b439-8c130483510b</t>
  </si>
  <si>
    <t>e758a1fe-3e66-4759-a26a-4546ed85fd74</t>
  </si>
  <si>
    <t>Low</t>
  </si>
  <si>
    <t>High</t>
  </si>
  <si>
    <t>North</t>
  </si>
  <si>
    <t>South</t>
  </si>
  <si>
    <t>Normal</t>
  </si>
  <si>
    <t>Compliance</t>
  </si>
  <si>
    <t>Best</t>
  </si>
  <si>
    <t>Very High</t>
  </si>
  <si>
    <t xml:space="preserve">agriculture </t>
  </si>
  <si>
    <t>manufacturing</t>
  </si>
  <si>
    <t>education</t>
  </si>
  <si>
    <t>financial</t>
  </si>
  <si>
    <t>976e3b09-0fa3-42e9-9c0c-438ff68ee353</t>
  </si>
  <si>
    <t>527757be-cc78-4a63-ae8d-bbfa626dfe8e</t>
  </si>
  <si>
    <t>5ba22856-e69e-486f-86bb-262ab3f3b769</t>
  </si>
  <si>
    <t>Table Name</t>
  </si>
  <si>
    <t>886c5034-237c-4328-90de-c82e2aaaa1d9</t>
  </si>
  <si>
    <t>387a4296-1e38-4b85-8fde-fb0980e82b8b</t>
  </si>
  <si>
    <t>TaxpayerMetric</t>
  </si>
  <si>
    <t>03fa1c7d-5690-4927-8b78-edb06388b43c</t>
  </si>
  <si>
    <t>dc491aa5-8873-4fd8-8b98-d16d240a5745</t>
  </si>
  <si>
    <t>157e832a-1c4d-4d15-816e-709d0e267dcc</t>
  </si>
  <si>
    <t>fe2f3b10-e309-422e-95d0-4cce78c1bd18</t>
  </si>
  <si>
    <t>1f8506c9-8bd2-49db-a1b4-8f8d51113901</t>
  </si>
  <si>
    <t>3-day moving average</t>
  </si>
  <si>
    <t>Brazil VAT Tax.VATTarget</t>
  </si>
  <si>
    <t>Brazil VAT Tax.Location</t>
  </si>
  <si>
    <t>a4abc0d1-1eff-494c-ae5b-f02b71820e81</t>
  </si>
  <si>
    <t>0eaaac55-5d30-4035-9b54-bc440cae2057</t>
  </si>
  <si>
    <t>TaxEvasion</t>
  </si>
  <si>
    <t>high</t>
  </si>
  <si>
    <t>normal</t>
  </si>
  <si>
    <t>low</t>
  </si>
  <si>
    <t>EconomicIndicators</t>
  </si>
  <si>
    <t>AuditorActivity</t>
  </si>
  <si>
    <t>TotalCardAmount</t>
  </si>
  <si>
    <t>TotalCashAmount</t>
  </si>
  <si>
    <t>9a9e943e-3e50-4d2c-9110-84441d572958</t>
  </si>
  <si>
    <t>cd1a8fb2-77a7-4e3b-9928-89a8535c0ac1</t>
  </si>
  <si>
    <t>Ceara</t>
  </si>
  <si>
    <t>TaxEvasion.TaxEvasion.high</t>
  </si>
  <si>
    <t>6be4c4c6-e5fb-4667-ab8b-1b450d09c2cd</t>
  </si>
  <si>
    <t>732cb3ff-1ec5-461e-80e7-5eaef16becc8</t>
  </si>
  <si>
    <t>79c0e7c3-1212-4a50-aadf-22d0bc276468</t>
  </si>
  <si>
    <t>Situation Label</t>
  </si>
  <si>
    <t>Goal Label</t>
  </si>
  <si>
    <t>Favorable</t>
  </si>
  <si>
    <t>Sum of Situation Impact</t>
  </si>
  <si>
    <t>Count</t>
  </si>
  <si>
    <t>Total Goal Impact</t>
  </si>
  <si>
    <t>Goal Impact</t>
  </si>
  <si>
    <t>SitRep</t>
  </si>
  <si>
    <t>Totals</t>
  </si>
  <si>
    <t>Goals</t>
  </si>
  <si>
    <t>Situations</t>
  </si>
  <si>
    <t>#Evaluations</t>
  </si>
  <si>
    <t>Goal Satisfaction</t>
  </si>
  <si>
    <t>Goal Only</t>
  </si>
  <si>
    <t>Goals-&gt;</t>
  </si>
  <si>
    <t>Satisfaction Threshold*-&gt;</t>
  </si>
  <si>
    <t>Sum of Impact-&gt;</t>
  </si>
  <si>
    <t>Threshold Exceeded?-&gt;</t>
  </si>
  <si>
    <t>NO</t>
  </si>
  <si>
    <t>ea0ac6f1-e999-4ae7-93d7-2981525160e8</t>
  </si>
  <si>
    <t>VAT Gaps</t>
  </si>
  <si>
    <t>Is Compliance Assured?</t>
  </si>
  <si>
    <t>Are VAT anomalies minimized?</t>
  </si>
  <si>
    <t>Probability of tax evasion is high</t>
  </si>
  <si>
    <t>Is the likelihood of tax evasion minimized</t>
  </si>
  <si>
    <t>Are tax evasion trends identified?</t>
  </si>
  <si>
    <t>c47fbf06-3207-405d-8afc-fa35271fd3f3</t>
  </si>
  <si>
    <t>Compliance.AuditorActivity</t>
  </si>
  <si>
    <t>Compliance.EconomicIndicators</t>
  </si>
  <si>
    <t>Compliance.TaxEvasion.high</t>
  </si>
  <si>
    <t>21171252-7929-4380-82e7-8bb2084bcda7</t>
  </si>
  <si>
    <t>54139df9-9dc0-435a-9636-b685aac57ca7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</si>
</sst>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dd\-mmm\-yyyy\ h:mm:ss"/>
    <numFmt numFmtId="165" formatCode="_(&quot;$&quot;* #,##0.00_);_(&quot;$&quot;* \(#,##0.00\);_(&quot;$&quot;* &quot;-&quot;??\);\(@\)"/>
  </numFmts>
  <fonts count="9" x14ac:knownFonts="1">
    <font>
      <sz val="11"/>
      <color theme="1"/>
      <name val="Calibri"/>
      <family val="2"/>
      <scheme val="minor"/>
    </font>
    <font>
      <sz val="8"/>
      <name val="Calibri"/>
      <family val="2"/>
      <scheme val="minor"/>
    </font>
    <font>
      <sz val="12"/>
      <color theme="1"/>
      <name val="Calibri"/>
      <family val="2"/>
      <scheme val="minor"/>
    </font>
    <font>
      <sz val="11"/>
      <color theme="1"/>
      <name val="Calibri"/>
      <family val="2"/>
      <scheme val="minor"/>
    </font>
    <font>
      <sz val="10"/>
      <color theme="1"/>
      <name val="Aptos"/>
      <family val="2"/>
    </font>
    <font>
      <b/>
      <sz val="11"/>
      <color theme="1"/>
      <name val="Calibri"/>
      <family val="2"/>
      <scheme val="minor"/>
    </font>
    <font>
      <u/>
      <sz val="11"/>
      <color theme="10"/>
      <name val="Calibri"/>
      <family val="2"/>
      <scheme val="minor"/>
    </font>
    <font>
      <sz val="11"/>
      <color rgb="FFFFFFFF"/>
      <name val="Calibri"/>
      <family val="2"/>
      <scheme val="minor"/>
    </font>
    <font>
      <sz val="16"/>
      <color theme="1"/>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rgb="FF00B0F0"/>
        <bgColor indexed="64"/>
      </patternFill>
    </fill>
    <fill>
      <patternFill patternType="solid">
        <fgColor rgb="FF92D050"/>
        <bgColor indexed="64"/>
      </patternFill>
    </fill>
  </fills>
  <borders count="8">
    <border>
      <left/>
      <right/>
      <top/>
      <bottom/>
      <diagonal/>
    </border>
    <border>
      <left style="thin">
        <color indexed="64"/>
      </left>
      <right/>
      <top/>
      <bottom/>
      <diagonal/>
    </border>
    <border>
      <left/>
      <right/>
      <top style="thin">
        <color theme="9" tint="0.39997558519241921"/>
      </top>
      <bottom style="thin">
        <color theme="9" tint="0.3999755851924192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2" fillId="0" borderId="0"/>
    <xf numFmtId="44" fontId="3" fillId="0" borderId="0" applyFont="0" applyFill="0" applyBorder="0" applyAlignment="0" applyProtection="0"/>
    <xf numFmtId="0" fontId="6" fillId="0" borderId="0" applyNumberFormat="0" applyFill="0" applyBorder="0" applyAlignment="0" applyProtection="0"/>
  </cellStyleXfs>
  <cellXfs count="50">
    <xf numFmtId="0" fontId="0" fillId="0" borderId="0" xfId="0"/>
    <xf numFmtId="0" fontId="0" fillId="2" borderId="0" xfId="0" applyFill="1"/>
    <xf numFmtId="164" fontId="0" fillId="0" borderId="0" xfId="0" applyNumberFormat="1"/>
    <xf numFmtId="44" fontId="0" fillId="0" borderId="0" xfId="2" applyFont="1"/>
    <xf numFmtId="44" fontId="0" fillId="0" borderId="0" xfId="0" applyNumberFormat="1"/>
    <xf numFmtId="1" fontId="0" fillId="0" borderId="0" xfId="0" applyNumberFormat="1"/>
    <xf numFmtId="0" fontId="0" fillId="0" borderId="0" xfId="0" applyAlignment="1">
      <alignment vertical="center"/>
    </xf>
    <xf numFmtId="0" fontId="0" fillId="0" borderId="0" xfId="0" quotePrefix="1" applyAlignment="1">
      <alignment vertical="center"/>
    </xf>
    <xf numFmtId="164" fontId="0" fillId="0" borderId="0" xfId="0" applyNumberFormat="1" applyAlignment="1">
      <alignment vertical="center"/>
    </xf>
    <xf numFmtId="0" fontId="0" fillId="0" borderId="0" xfId="0" quotePrefix="1" applyAlignment="1">
      <alignment horizontal="right" vertical="center"/>
    </xf>
    <xf numFmtId="3" fontId="0" fillId="0" borderId="0" xfId="0" applyNumberFormat="1"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1" xfId="0" applyBorder="1" applyAlignment="1">
      <alignment vertical="center"/>
    </xf>
    <xf numFmtId="2" fontId="0" fillId="0" borderId="0" xfId="0" applyNumberFormat="1"/>
    <xf numFmtId="44" fontId="0" fillId="0" borderId="0" xfId="2" applyFont="1" applyBorder="1"/>
    <xf numFmtId="0" fontId="0" fillId="0" borderId="2" xfId="0" applyBorder="1" applyAlignment="1">
      <alignment vertical="center"/>
    </xf>
    <xf numFmtId="1" fontId="0" fillId="0" borderId="0" xfId="0" quotePrefix="1" applyNumberFormat="1"/>
    <xf numFmtId="0" fontId="0" fillId="0" borderId="0" xfId="0" applyAlignment="1">
      <alignment horizontal="right" vertical="center"/>
    </xf>
    <xf numFmtId="44" fontId="0" fillId="0" borderId="0" xfId="0" applyNumberFormat="1" applyAlignment="1">
      <alignment vertical="center"/>
    </xf>
    <xf numFmtId="0" fontId="0" fillId="0" borderId="0" xfId="2" applyNumberFormat="1" applyFont="1"/>
    <xf numFmtId="11" fontId="0" fillId="0" borderId="0" xfId="0" applyNumberFormat="1"/>
    <xf numFmtId="0" fontId="4" fillId="0" borderId="0" xfId="0" applyFont="1"/>
    <xf numFmtId="0" fontId="0" fillId="0" borderId="0" xfId="0" applyAlignment="1">
      <alignment horizontal="center" vertical="center" wrapText="1"/>
    </xf>
    <xf numFmtId="0" fontId="4" fillId="0" borderId="0" xfId="0" applyFont="1" applyAlignment="1">
      <alignment horizontal="center" vertical="center"/>
    </xf>
    <xf numFmtId="2" fontId="4" fillId="0" borderId="0" xfId="0" applyNumberFormat="1" applyFont="1"/>
    <xf numFmtId="165" fontId="0" fillId="0" borderId="0" xfId="0" applyNumberFormat="1"/>
    <xf numFmtId="0" fontId="0" fillId="0" borderId="0" xfId="0" applyAlignment="1">
      <alignment horizontal="left"/>
    </xf>
    <xf numFmtId="0" fontId="0" fillId="0" borderId="6" xfId="0" applyBorder="1"/>
    <xf numFmtId="0" fontId="5" fillId="3" borderId="7" xfId="0" applyFont="1" applyFill="1" applyBorder="1" applyAlignment="1">
      <alignment horizontal="center" vertical="center"/>
    </xf>
    <xf numFmtId="0" fontId="6" fillId="0" borderId="7" xfId="3" applyBorder="1" applyAlignment="1">
      <alignment horizontal="center" vertical="center"/>
    </xf>
    <xf numFmtId="0" fontId="0" fillId="0" borderId="7" xfId="0"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left" vertical="center"/>
    </xf>
    <xf numFmtId="0" fontId="6" fillId="0" borderId="7" xfId="3" applyBorder="1" applyAlignment="1">
      <alignment horizontal="left" vertical="center"/>
    </xf>
    <xf numFmtId="0" fontId="5" fillId="3" borderId="6" xfId="0" applyFont="1" applyFill="1" applyBorder="1" applyAlignment="1">
      <alignment horizontal="right" vertical="center"/>
    </xf>
    <xf numFmtId="9" fontId="0" fillId="0" borderId="6" xfId="0" applyNumberFormat="1" applyBorder="1"/>
    <xf numFmtId="0" fontId="0" fillId="4" borderId="6" xfId="0" applyFill="1" applyBorder="1"/>
    <xf numFmtId="0" fontId="7" fillId="3" borderId="6" xfId="0" applyFont="1" applyFill="1" applyBorder="1"/>
    <xf numFmtId="0" fontId="5" fillId="0" borderId="6" xfId="0" applyFont="1" applyBorder="1"/>
    <xf numFmtId="0" fontId="5" fillId="0" borderId="6" xfId="0" applyFont="1" applyBorder="1" applyAlignment="1">
      <alignment horizontal="center" vertical="center"/>
    </xf>
    <xf numFmtId="0" fontId="5" fillId="0" borderId="6" xfId="0" applyFont="1" applyBorder="1" applyAlignment="1">
      <alignment horizontal="center"/>
    </xf>
    <xf numFmtId="0" fontId="8" fillId="0" borderId="6" xfId="0" applyFont="1" applyBorder="1" applyAlignment="1">
      <alignment horizontal="center" vertical="center"/>
    </xf>
    <xf numFmtId="0" fontId="5" fillId="0" borderId="5"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3" borderId="7" xfId="0" applyFont="1" applyFill="1" applyBorder="1" applyAlignment="1">
      <alignment horizontal="center" vertical="center"/>
    </xf>
    <xf numFmtId="0" fontId="0" fillId="0" borderId="0" xfId="0" applyAlignment="1">
      <alignment horizontal="center" vertical="center"/>
    </xf>
    <xf numFmtId="0" fontId="5" fillId="3" borderId="5" xfId="0" applyFont="1" applyFill="1" applyBorder="1" applyAlignment="1">
      <alignment horizontal="center" vertical="center"/>
    </xf>
    <xf numFmtId="0" fontId="5" fillId="3" borderId="4" xfId="0" applyFont="1" applyFill="1" applyBorder="1" applyAlignment="1">
      <alignment horizontal="center" vertical="center"/>
    </xf>
  </cellXfs>
  <cellStyles count="4">
    <cellStyle name="Currency" xfId="2" builtinId="4"/>
    <cellStyle name="Hyperlink" xfId="3" builtinId="8"/>
    <cellStyle name="Normal" xfId="0" builtinId="0"/>
    <cellStyle name="Normal 2" xfId="1" xr:uid="{ABC7ADCD-93A7-4FFC-8185-189EF2C2FA15}"/>
  </cellStyles>
  <dxfs count="92">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dxf>
    <dxf>
      <numFmt numFmtId="0" formatCode="General"/>
    </dxf>
    <dxf>
      <numFmt numFmtId="0" formatCode="General"/>
      <alignment horizontal="general" vertical="center" textRotation="0" wrapText="0" indent="0" justifyLastLine="0" shrinkToFit="0" readingOrder="0"/>
    </dxf>
    <dxf>
      <numFmt numFmtId="164" formatCode="dd\-mmm\-yyyy\ h:mm:ss"/>
    </dxf>
    <dxf>
      <numFmt numFmtId="0" formatCode="General"/>
    </dxf>
    <dxf>
      <numFmt numFmtId="34" formatCode="_(&quot;$&quot;* #,##0.00_);_(&quot;$&quot;* \(#,##0.00\);_(&quot;$&quot;* &quot;-&quot;??_);_(@_)"/>
    </dxf>
    <dxf>
      <numFmt numFmtId="0" formatCode="General"/>
      <alignment horizontal="general" vertical="center" textRotation="0" wrapText="0" indent="0" justifyLastLine="0" shrinkToFit="0" readingOrder="0"/>
    </dxf>
    <dxf>
      <numFmt numFmtId="164" formatCode="dd\-mmm\-yyyy\ h:mm:ss"/>
    </dxf>
    <dxf>
      <numFmt numFmtId="0" formatCode="General"/>
    </dxf>
    <dxf>
      <numFmt numFmtId="165" formatCode="_(&quot;$&quot;* #,##0.00_);_(&quot;$&quot;* \(#,##0.00\);_(&quot;$&quot;* &quot;-&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4" formatCode="_(&quot;$&quot;* #,##0.00_);_(&quot;$&quot;* \(#,##0.00\);_(&quot;$&quot;* &quot;-&quot;??_);_(@_)"/>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34" formatCode="_(&quot;$&quot;* #,##0.00_);_(&quot;$&quot;* \(#,##0.00\);_(&quot;$&quot;* &quot;-&quot;??_);_(@_)"/>
      <alignment horizontal="general" vertical="center" textRotation="0" wrapText="0" indent="0" justifyLastLine="0" shrinkToFit="0" readingOrder="0"/>
    </dxf>
    <dxf>
      <numFmt numFmtId="0" formatCode="General"/>
    </dxf>
    <dxf>
      <numFmt numFmtId="1" formatCode="0"/>
    </dxf>
    <dxf>
      <numFmt numFmtId="164" formatCode="dd\-mmm\-yyyy\ h:mm:ss"/>
    </dxf>
    <dxf>
      <numFmt numFmtId="27" formatCode="m/d/yyyy\ h:mm"/>
    </dxf>
    <dxf>
      <numFmt numFmtId="164" formatCode="dd\-mmm\-yyyy\ h:mm:ss"/>
    </dxf>
    <dxf>
      <numFmt numFmtId="164" formatCode="dd\-mmm\-yyyy\ h:mm:ss"/>
    </dxf>
    <dxf>
      <numFmt numFmtId="0" formatCode="General"/>
    </dxf>
    <dxf>
      <numFmt numFmtId="0" formatCode="General"/>
    </dxf>
    <dxf>
      <numFmt numFmtId="0" formatCode="General"/>
    </dxf>
    <dxf>
      <numFmt numFmtId="0" formatCode="General"/>
    </dxf>
    <dxf>
      <numFmt numFmtId="2" formatCode="0.00"/>
    </dxf>
    <dxf>
      <numFmt numFmtId="164" formatCode="dd\-mmm\-yyyy\ h:mm:ss"/>
    </dxf>
    <dxf>
      <numFmt numFmtId="0" formatCode="General"/>
    </dxf>
    <dxf>
      <alignment vertical="center" textRotation="0" indent="0" justifyLastLine="0" shrinkToFit="0" readingOrder="0"/>
      <border diagonalUp="0" diagonalDown="0">
        <left style="thin">
          <color indexed="64"/>
        </left>
        <right/>
        <top/>
        <bottom/>
        <vertical/>
        <horizontal/>
      </border>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2" formatCode="0.0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numFmt numFmtId="3" formatCode="#,##0"/>
      <alignment vertical="center" textRotation="0" indent="0" justifyLastLine="0" shrinkToFit="0" readingOrder="0"/>
    </dxf>
    <dxf>
      <numFmt numFmtId="3" formatCode="#,##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vertical="center" textRotation="0" indent="0" justifyLastLine="0" shrinkToFit="0" readingOrder="0"/>
    </dxf>
    <dxf>
      <numFmt numFmtId="164" formatCode="dd\-mmm\-yyyy\ h:mm:ss"/>
      <alignment vertical="center" textRotation="0" indent="0" justifyLastLine="0" shrinkToFit="0" readingOrder="0"/>
    </dxf>
    <dxf>
      <numFmt numFmtId="0" formatCode="General"/>
      <alignment vertical="center" textRotation="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28" Type="http://schemas.openxmlformats.org/officeDocument/2006/relationships/customXml" Target="../customXml/item7.xml"/><Relationship Id="rId10" Type="http://schemas.openxmlformats.org/officeDocument/2006/relationships/worksheet" Target="worksheets/sheet10.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2E27064-4AD6-44AA-8639-C43219606DCD}" name="Taxpayer" displayName="Taxpayer" ref="A1:AN56" totalsRowShown="0" headerRowDxfId="91" dataDxfId="90">
  <autoFilter ref="A1:AN56" xr:uid="{92E27064-4AD6-44AA-8639-C43219606DCD}"/>
  <sortState xmlns:xlrd2="http://schemas.microsoft.com/office/spreadsheetml/2017/richdata2" ref="A2:AN14">
    <sortCondition ref="C1:C15"/>
  </sortState>
  <tableColumns count="40">
    <tableColumn id="31" xr3:uid="{F859087D-85ED-4ABD-95CA-F0E7EF3640E0}" name="ID" dataDxfId="89"/>
    <tableColumn id="32" xr3:uid="{5B910A4F-7404-4201-80E1-A94A3FF6C9E9}" name="Label" dataDxfId="88">
      <calculatedColumnFormula>CONCATENATE("Taxpayer ",Taxpayer[[#This Row],[TaxpayerID]]," in ", Taxpayer[[#This Row],[TPState]])</calculatedColumnFormula>
    </tableColumn>
    <tableColumn id="1" xr3:uid="{A95E1CCB-9A65-4B1B-8CD7-61172549FC7A}" name="TransactionDate" dataDxfId="87"/>
    <tableColumn id="2" xr3:uid="{16A1ABD9-9EAF-465E-95EB-710B1D5CAADD}" name="TransactionID" dataDxfId="86"/>
    <tableColumn id="29" xr3:uid="{8805ED1A-5612-4F45-A943-C9C4F7F7511F}" name="FridayInvoiceCount" dataDxfId="85">
      <calculatedColumnFormula>COUNTIFS(Invoice[TransactionDay],"=Friday",Invoice[TaxpayerID],CONCATENATE("=",Taxpayer[[#This Row],[TaxpayerID]]))</calculatedColumnFormula>
    </tableColumn>
    <tableColumn id="30" xr3:uid="{723ED6C7-1E95-479A-9F34-6F9903E96B59}" name="FridayInvoiceAmount" dataDxfId="84">
      <calculatedColumnFormula>IFERROR(AVERAGEIFS(Invoice[NetInvoice],Invoice[TransactionDay],"=Sunday",Invoice[TaxpayerID],CONCATENATE("=",Taxpayer[[#This Row],[TaxpayerID]])),0)</calculatedColumnFormula>
    </tableColumn>
    <tableColumn id="3" xr3:uid="{7BE2582B-26BF-4B09-B708-050F32CC0222}" name="TaxpayerID" dataDxfId="83"/>
    <tableColumn id="4" xr3:uid="{F59C3D5D-8D8A-4AA6-BB71-1B3D24AE79EB}" name="TPState" dataDxfId="82"/>
    <tableColumn id="27" xr3:uid="{0C97AD57-9BF0-4D94-A472-E67F9A427C77}" name="ZipCode" dataDxfId="81"/>
    <tableColumn id="5" xr3:uid="{61626CB6-EFAA-4D41-878D-D5C257F2927E}" name="Sector" dataDxfId="80"/>
    <tableColumn id="6" xr3:uid="{E2996ADE-2795-41E2-A439-E99957456685}" name="VAT" dataDxfId="79"/>
    <tableColumn id="7" xr3:uid="{59B3BA0A-2D08-4A84-B28F-37F5C9DA769E}" name="VATTarget" dataDxfId="78"/>
    <tableColumn id="8" xr3:uid="{231A4957-7960-481A-8B48-0B904FBEF03C}" name="VATTargetDN" dataDxfId="77"/>
    <tableColumn id="9" xr3:uid="{AE424070-CE7E-4135-9CB0-7C3F8D23ED34}" name="VATGap" dataDxfId="76"/>
    <tableColumn id="35" xr3:uid="{82D72FFC-7BBF-4B98-95FF-6BEB1C778A23}" name="Brazil VAT Tax.VATTarget" dataDxfId="75"/>
    <tableColumn id="36" xr3:uid="{30F5391F-4403-4AF8-BE57-1CCC7019C3EB}" name="Brazil VAT Tax.Location" dataDxfId="74"/>
    <tableColumn id="10" xr3:uid="{06383941-BE4C-47A9-8A85-059E929B60A3}" name="Anomalies" dataDxfId="73"/>
    <tableColumn id="11" xr3:uid="{93160139-26C1-468F-9499-28DAD38274AC}" name="RiskScore" dataDxfId="72"/>
    <tableColumn id="26" xr3:uid="{81EE4C0A-64C2-4B15-97E5-0BC8661C2238}" name="AnomaliesJustified" dataDxfId="71"/>
    <tableColumn id="12" xr3:uid="{B6BB13B2-8DEE-4ABF-AC2C-069113AE9DAA}" name="KPI1" dataDxfId="70"/>
    <tableColumn id="13" xr3:uid="{703EF3FD-316B-47CF-A9BB-5EAD3FF942B1}" name="KPI2" dataDxfId="69"/>
    <tableColumn id="14" xr3:uid="{11E50173-9874-41AE-B95F-5D7D034BF243}" name="KPI3" dataDxfId="68"/>
    <tableColumn id="15" xr3:uid="{CC8C3128-CBE5-484E-AFFE-25BB76B1FA77}" name="KPI4" dataDxfId="67"/>
    <tableColumn id="16" xr3:uid="{153B271E-99FE-452D-94D6-E24617091A9C}" name="KPI5" dataDxfId="66"/>
    <tableColumn id="17" xr3:uid="{44959532-A1BF-4DB8-8B38-775F125B501B}" name="Revenue" dataDxfId="65"/>
    <tableColumn id="18" xr3:uid="{07D7B548-83ED-4932-81BB-522C09E2B6DD}" name="RevenueDN" dataDxfId="64"/>
    <tableColumn id="19" xr3:uid="{0B192C22-12DD-4F26-98FA-69F10C349450}" name="VATLevyInDocs" dataDxfId="63"/>
    <tableColumn id="20" xr3:uid="{F03C5217-8680-4B79-9A6F-C8F8131044FB}" name="Cash-to-Credit" dataDxfId="62"/>
    <tableColumn id="21" xr3:uid="{E590AC16-BE7F-4911-80A8-128E8E92F1F0}" name="ChangeInReportedTax" dataDxfId="61"/>
    <tableColumn id="22" xr3:uid="{6C2B9AEF-CA4A-4856-81E4-6C7BF57F12E4}" name="GrossMargin2Cost" dataDxfId="60"/>
    <tableColumn id="23" xr3:uid="{32F52F55-960D-43F0-A09A-D610967C9CA7}" name="TurnoverDiscrepancy" dataDxfId="59"/>
    <tableColumn id="24" xr3:uid="{3DC77184-893E-4F8F-8EC9-F313FCCC40B7}" name="HistoryOfAdjustments" dataDxfId="58"/>
    <tableColumn id="25" xr3:uid="{5BFEC6C4-5D7C-4E2B-B3B5-9D1FAD1EF779}" name="DeclaredProduct" dataDxfId="57"/>
    <tableColumn id="34" xr3:uid="{45ABDEE1-73BC-4B0A-8E18-0699033904F7}" name="DaysSinceLastInvoice" dataDxfId="56">
      <calculatedColumnFormula array="1">MAX(_xlfn._xlws.FILTER(Invoice[TransactionDate],(Invoice[TaxpayerID]=Taxpayer[[#This Row],[ID]]),0))-INDEX(MIN(_xlfn._xlws.FILTER(Invoice[TransactionDate],(Invoice[TaxpayerID]=Taxpayer[[#This Row],[ID]]),0)),1)</calculatedColumnFormula>
    </tableColumn>
    <tableColumn id="28" xr3:uid="{705CEDC2-A2D6-4F03-973C-6CB650498801}" name="DaysSinceLastMFEActivation " dataDxfId="55">
      <calculatedColumnFormula array="1">IF(ISERROR(MAX(_xlfn._xlws.FILTER(#REF!,(#REF!=Taxpayer[[#This Row],[ID]])*(#REF!="Inactive"),""))), 0,TODAY()-MAX(_xlfn._xlws.FILTER(#REF!,(#REF!=Taxpayer[[#This Row],[ID]])*(#REF!="Inactive"),"")))</calculatedColumnFormula>
    </tableColumn>
    <tableColumn id="39" xr3:uid="{7CA20B94-9D04-4D02-9FFF-2D9C5CB7D087}" name="Compliance.AuditorActivity" dataDxfId="54"/>
    <tableColumn id="37" xr3:uid="{74ED6BD9-A206-4CF1-9645-0F6206C5131D}" name="Compliance.EconomicIndicators" dataDxfId="53"/>
    <tableColumn id="38" xr3:uid="{2194FF8F-455C-4299-8A06-5E2ABF8E34E3}" name="TaxEvasion.TaxEvasion.high" dataDxfId="52"/>
    <tableColumn id="40" xr3:uid="{8EBF287D-E0AF-4128-8FC6-9993BDACCAA0}" name="Compliance.TaxEvasion.high" dataDxfId="51"/>
    <tableColumn id="33" xr3:uid="{2C2EE154-8866-4F66-AF87-03FE2A50587A}" name="*" dataDxfId="5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FFC29D2-F1DE-45B6-BA44-28579EAB06E5}" name="TaxpayerMetric" displayName="TaxpayerMetric" ref="A1:F14" totalsRowShown="0">
  <autoFilter ref="A1:F14" xr:uid="{38D7428A-3DE2-4C20-A002-44D06F59B6BD}"/>
  <tableColumns count="6">
    <tableColumn id="9" xr3:uid="{FDEC8295-435A-424F-AFB1-6D7FA8ECC208}" name="ID"/>
    <tableColumn id="10" xr3:uid="{73005E75-9A98-49EF-9EB9-A60286B51FD5}" name="Label" dataDxfId="49">
      <calculatedColumnFormula>CONCATENATE("DailyMetric ",TaxpayerMetric[[#This Row],[TaxpayerID]]," @", TEXT(TaxpayerMetric[[#This Row],[TransactionDate]],"dd-mmm-yyyy hh:mm:ss"))</calculatedColumnFormula>
    </tableColumn>
    <tableColumn id="1" xr3:uid="{1F5421FC-AD2D-43DD-B256-FF396A8E2CE2}" name="TransactionDate" dataDxfId="48"/>
    <tableColumn id="2" xr3:uid="{8D2F3B8B-43A1-4496-AE06-4F9F00CB6BC6}" name="CancelledRatio" dataDxfId="47">
      <calculatedColumnFormula array="1">IFERROR(COUNT(_xlfn._xlws.FILTER(Invoice[ID],(Invoice[TaxpayerID]=TaxpayerMetric[[#This Row],[TaxpayerID]])*(Invoice[LastStatus]="Cancelled")))/COUNT(_xlfn._xlws.FILTER(Invoice[ID],(Invoice[TaxpayerID]=TaxpayerMetric[[#This Row],[TaxpayerID]]))),0)</calculatedColumnFormula>
    </tableColumn>
    <tableColumn id="3" xr3:uid="{AAB6E1C3-B3CA-43DC-BC2A-704EA3B16836}" name="TaxpayerID" dataDxfId="46"/>
    <tableColumn id="8" xr3:uid="{9E087228-CB7D-4C95-B228-CECBF45197C5}" name="CashCreditRatio" dataDxfId="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7BFB45-E550-44F2-BC21-296F2585FCB6}" name="Invoice" displayName="Invoice" ref="A1:AH21" totalsRowShown="0">
  <autoFilter ref="A1:AH21" xr:uid="{38D7428A-3DE2-4C20-A002-44D06F59B6BD}"/>
  <sortState xmlns:xlrd2="http://schemas.microsoft.com/office/spreadsheetml/2017/richdata2" ref="A2:AH21">
    <sortCondition ref="C1:C21"/>
  </sortState>
  <tableColumns count="34">
    <tableColumn id="28" xr3:uid="{AF753DF4-1969-452D-83DC-851546C207A1}" name="ID" dataDxfId="44"/>
    <tableColumn id="29" xr3:uid="{00043936-D5B0-4015-B75A-004A87ED87C6}" name="Label" dataDxfId="43">
      <calculatedColumnFormula>CONCATENATE(Invoice[[#This Row],[TaxpayerID]],"@",TEXT(Invoice[[#This Row],[TransactionDate]],"dd-mmm-yyy hh:mm:ss"))</calculatedColumnFormula>
    </tableColumn>
    <tableColumn id="1" xr3:uid="{34E9A037-3009-431B-819A-DF3E326F53A6}" name="TransactionDate" dataDxfId="42"/>
    <tableColumn id="27" xr3:uid="{FD4D5970-A26C-44C8-980F-80EAAE337F36}" name="TransactionDay" dataDxfId="41">
      <calculatedColumnFormula>TEXT(Invoice[[#This Row],[TransactionDate]],"dddd")</calculatedColumnFormula>
    </tableColumn>
    <tableColumn id="23" xr3:uid="{4374DC1A-51AA-4D84-BEB9-906CFD5213E4}" name="EmittingSoftwareVer" dataDxfId="40"/>
    <tableColumn id="21" xr3:uid="{E5F7BD88-5D42-4917-A1B3-4F5EDA6991D5}" name="EmittingSoftwareVerDate" dataDxfId="39"/>
    <tableColumn id="2" xr3:uid="{BF063434-90CC-479F-87B7-686C8CB44DE7}" name="InvoiceID" dataDxfId="38"/>
    <tableColumn id="24" xr3:uid="{CE611D77-59AB-49BD-8A45-1896AD772813}" name="InvoiceFormat"/>
    <tableColumn id="3" xr3:uid="{D4D5A068-D7F6-4D27-A4EA-AC826D58100F}" name="TaxpayerID" dataDxfId="37"/>
    <tableColumn id="32" xr3:uid="{8FED1269-7B13-41C8-A26E-3E589BD932B4}" name="NetDiscount" dataDxfId="36"/>
    <tableColumn id="26" xr3:uid="{3901370F-2C72-4526-90A3-53C475506559}" name="NetInvoice" dataCellStyle="Currency"/>
    <tableColumn id="5" xr3:uid="{1B2BF540-04FD-41CE-BEBC-BFAA9CC09DD0}" name="Total" dataCellStyle="Currency">
      <calculatedColumnFormula>Invoice[[#This Row],[NetInvoice]]+Invoice[[#This Row],[vICMS]]</calculatedColumnFormula>
    </tableColumn>
    <tableColumn id="30" xr3:uid="{18A6D1CC-B750-4800-BE38-725C80FE5B2E}" name="ChangeReturned" dataDxfId="35" dataCellStyle="Currency"/>
    <tableColumn id="33" xr3:uid="{237527DF-711A-4FC5-B704-C5B50BBA70B6}" name="AdditionalValue" dataDxfId="34" dataCellStyle="Currency"/>
    <tableColumn id="25" xr3:uid="{8E57D9BD-4B0E-44C1-9249-2EE4BFD52C35}" name="TransactionType" dataDxfId="33" dataCellStyle="Currency"/>
    <tableColumn id="31" xr3:uid="{EF01E993-CD1F-49BD-8906-C9654755300A}" name="LastStatus" dataDxfId="32" dataCellStyle="Currency">
      <calculatedColumnFormula>_xlfn.XLOOKUP(Invoice[[#This Row],[TaxpayerID]],InvoiceEvent[TaxpayerID],InvoiceEvent[Status])</calculatedColumnFormula>
    </tableColumn>
    <tableColumn id="6" xr3:uid="{FC7E5DE0-7165-4508-97AD-ADA00F522110}" name="CPF" dataDxfId="31"/>
    <tableColumn id="7" xr3:uid="{4F0897B9-7D90-4125-9949-25FA3D4D2306}" name="CPFValid"/>
    <tableColumn id="20" xr3:uid="{31BBCB1D-580F-4509-B948-FC733264A1FE}" name="CNPJ"/>
    <tableColumn id="8" xr3:uid="{85CBDE76-31A8-4692-A86A-B4F7FC062764}" name="vCFeLei12741 " dataDxfId="30"/>
    <tableColumn id="9" xr3:uid="{E092453F-0404-4A86-B7FA-758C33FEB229}" name="Type" dataDxfId="29"/>
    <tableColumn id="4" xr3:uid="{B16DCF83-8FC2-4B05-9477-5DC1988AD1E8}" name="vICMS" dataDxfId="28" dataCellStyle="Currency"/>
    <tableColumn id="10" xr3:uid="{8F8C8B55-E480-4186-B6E4-BDE51DFB5295}" name="vPIS" dataDxfId="27"/>
    <tableColumn id="11" xr3:uid="{360698BD-53D4-4C08-B1E6-83D872134B15}" name="vCOFINS" dataDxfId="26"/>
    <tableColumn id="12" xr3:uid="{96E7CE1F-729F-461D-86A7-BCE9FEB502F6}" name="vPISST" dataDxfId="25"/>
    <tableColumn id="13" xr3:uid="{C7E65764-5A88-4873-B7C2-EF7572778C0F}" name="vCOFINSST" dataDxfId="24"/>
    <tableColumn id="14" xr3:uid="{B6D124DB-2451-477D-94DF-F6164F5981EA}" name="vISS" dataDxfId="23"/>
    <tableColumn id="15" xr3:uid="{5AFD4A3F-9C22-42CB-B148-12CCC495E16D}" name="vPIS2" dataDxfId="22"/>
    <tableColumn id="16" xr3:uid="{E7AEA0B0-0C47-46D9-A046-37EC9F274B74}" name="vCOFINS3" dataDxfId="21"/>
    <tableColumn id="17" xr3:uid="{002E365F-A04D-493C-9D13-2795CC1A0E43}" name="vPISST4" dataDxfId="20"/>
    <tableColumn id="18" xr3:uid="{955C2A7D-56B9-4E90-8462-7DB01DD25FA9}" name="vCOFINSST5" dataDxfId="19"/>
    <tableColumn id="19" xr3:uid="{4BDD74D0-7683-4353-9F08-3870DC309845}" name="MFE_ID" dataDxfId="18"/>
    <tableColumn id="22" xr3:uid="{C8EB958F-87F9-42E1-9C2E-14EF828B5CD7}" name="refFe" dataDxfId="17"/>
    <tableColumn id="34" xr3:uid="{3FACD9B1-8AE7-403B-A7E5-5A9B0096BCDE}" name="3-day moving average" dataDxfId="16">
      <calculatedColumnFormula>AVERAGEIFS(Invoice[NetInvoice],Invoice[TransactionDate],"&gt;="&amp;Invoice[[#This Row],[TransactionDate]]-2,Invoice[TransactionDate],"&lt;="&amp;Invoice[[#This Row],[TransactionDate]])</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68978-FFCE-4528-A09D-F8F0123C28B0}" name="InvoiceItem" displayName="InvoiceItem" ref="A1:L11" totalsRowShown="0">
  <autoFilter ref="A1:L11" xr:uid="{38D7428A-3DE2-4C20-A002-44D06F59B6BD}"/>
  <tableColumns count="12">
    <tableColumn id="11" xr3:uid="{F4A0F0A3-69E5-41A0-836D-627BAE798984}" name="ID"/>
    <tableColumn id="12" xr3:uid="{94F511EF-CEE2-4210-8091-4D667306630A}" name="Label" dataDxfId="15">
      <calculatedColumnFormula>InvoiceItem[[#This Row],[InvoiceFormat]]</calculatedColumnFormula>
    </tableColumn>
    <tableColumn id="1" xr3:uid="{15A71AC0-E6A1-4C2D-9F62-1C294DAF596B}" name="TransactionDate" dataDxfId="14"/>
    <tableColumn id="2" xr3:uid="{4F9AFC5C-9378-41AD-8C49-B7D795B07624}" name="InvoiceID"/>
    <tableColumn id="7" xr3:uid="{B98A7417-86E7-4CF8-A176-F7E005022BDF}" name="InvoiceFormat"/>
    <tableColumn id="3" xr3:uid="{F3E14BD4-FCF8-40CA-B8ED-A08F6A6D9110}" name="TaxpayerID" dataDxfId="13"/>
    <tableColumn id="8" xr3:uid="{220EB58A-27AD-4434-9AE6-CE746E1634C4}" name="LastStatus"/>
    <tableColumn id="5" xr3:uid="{F21A59E7-EE2B-4440-9505-4871B8627CEB}" name="vItem" dataCellStyle="Currency"/>
    <tableColumn id="9" xr3:uid="{F67AC402-454A-4301-A76F-A3F77C72B631}" name="CFOP"/>
    <tableColumn id="10" xr3:uid="{33985476-CDEB-45F0-ACAA-174B4652A5F0}" name="CST"/>
    <tableColumn id="4" xr3:uid="{C8E415F7-2499-4751-B4F9-3F04D813EA33}" name="vICMS" dataDxfId="12">
      <calculatedColumnFormula>InvoiceItem[[#This Row],[vItem]]*InvoiceItem[[#This Row],[pICMS]]</calculatedColumnFormula>
    </tableColumn>
    <tableColumn id="6" xr3:uid="{D461932B-C3CB-4EAC-817D-C2A6A229BB86}" name="pICMS"/>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6D5047-9DE9-4CD0-B279-985330E9BAF5}" name="InvoiceEvent" displayName="InvoiceEvent" ref="A1:J11" totalsRowShown="0">
  <autoFilter ref="A1:J11" xr:uid="{38D7428A-3DE2-4C20-A002-44D06F59B6BD}"/>
  <tableColumns count="10">
    <tableColumn id="9" xr3:uid="{E44B6A2C-A909-44BE-8C99-3CE7D47A6B71}" name="ID"/>
    <tableColumn id="10" xr3:uid="{61464D9E-5C2D-404F-A79C-3A59C7BAEA64}" name="Label" dataDxfId="11">
      <calculatedColumnFormula>InvoiceEvent[[#This Row],[Status]]</calculatedColumnFormula>
    </tableColumn>
    <tableColumn id="1" xr3:uid="{DBF44E00-A00B-4744-9D49-B042429EF927}" name="TransactionDate" dataDxfId="10"/>
    <tableColumn id="2" xr3:uid="{84D8F033-B0B5-45A3-81ED-E14DA082724C}" name="InvoiceID"/>
    <tableColumn id="3" xr3:uid="{CB612195-C65D-4655-BACB-CB7DA93CB6D2}" name="TaxpayerID" dataDxfId="9"/>
    <tableColumn id="8" xr3:uid="{2A37C047-9767-47C0-B550-0D07B26C7ECC}" name="Status"/>
    <tableColumn id="4" xr3:uid="{7E9914E3-E790-4C34-9DBA-A908F9E75AE9}" name="A" dataDxfId="8"/>
    <tableColumn id="5" xr3:uid="{5462DF72-1EFF-41D5-8E35-217FB2E5825F}" name="B" dataCellStyle="Currency"/>
    <tableColumn id="6" xr3:uid="{69AA6D69-37B9-4C00-832E-D50036F26AF9}" name="C" dataDxfId="7"/>
    <tableColumn id="7" xr3:uid="{013A0290-A9F3-4D36-8961-C5E4DC80A7DC}" name="D"/>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73C5816-90FA-41E7-8258-33DAB773FFC0}" name="CBNLearning" displayName="CBNLearning" ref="A1:E1001" totalsRowShown="0" headerRowDxfId="6" dataDxfId="5">
  <autoFilter ref="A1:E1001" xr:uid="{173C5816-90FA-41E7-8258-33DAB773FFC0}"/>
  <tableColumns count="5">
    <tableColumn id="2" xr3:uid="{004B2256-3F2B-4743-9925-977B405BCA42}" name="VATTarget" dataDxfId="4"/>
    <tableColumn id="3" xr3:uid="{A25EC91B-ACAB-4404-AAC4-BF99C0B0E158}" name="Location" dataDxfId="3"/>
    <tableColumn id="4" xr3:uid="{E39A70B3-C1EB-4E31-A528-6A491652AF93}" name="Compliance" dataDxfId="2"/>
    <tableColumn id="5" xr3:uid="{A1558CA2-D937-427B-9978-341F31CF3B99}" name="Revenue" dataDxfId="1"/>
    <tableColumn id="6" xr3:uid="{685ED688-CBDA-41F9-B04B-4EB66358B7DF}" name="Sector"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9D4057B-BD9D-4463-ABB7-AD90F8FE2252}" name="TaxEvasionDiscrete" displayName="TaxEvasionDiscrete" ref="A1:E38" totalsRowShown="0">
  <autoFilter ref="A1:E38" xr:uid="{59D4057B-BD9D-4463-ABB7-AD90F8FE2252}"/>
  <tableColumns count="5">
    <tableColumn id="4" xr3:uid="{31ED3900-FB67-486B-9A5A-504741ADF5DD}" name="AuditorActivity"/>
    <tableColumn id="5" xr3:uid="{A53767DB-C3E3-470E-8517-8E7BE8A2F235}" name="TotalCardAmount"/>
    <tableColumn id="6" xr3:uid="{B9FDA8EA-1CE3-48EA-AF03-4387D73A1B19}" name="TotalCashAmount"/>
    <tableColumn id="8" xr3:uid="{C503BDBC-6ECB-4CCF-9787-29F3EBBA7751}" name="TaxEvasion"/>
    <tableColumn id="9" xr3:uid="{977D0449-E13B-4536-BBEB-9EC52A200FA0}" name="EconomicIndicator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3E804D-0530-4D51-9586-5942DA772338}" name="PaymentCode" displayName="PaymentCode" ref="A1:B17" totalsRowShown="0">
  <autoFilter ref="A1:B17" xr:uid="{BD3E804D-0530-4D51-9586-5942DA772338}"/>
  <tableColumns count="2">
    <tableColumn id="1" xr3:uid="{C124CD0C-A277-4ABE-A9BF-8B2BB1F72D54}" name="Code"/>
    <tableColumn id="2" xr3:uid="{85E15C3B-31BB-4E4B-8736-2C948ABB5B2D}" name="Descrip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B010E2B-B5DD-4CD1-BAB2-4A93542053B4}" name="Loading_HMX_PivotFiltered" displayName="Loading_HMX_PivotFiltered" ref="A1:G55" totalsRowShown="0">
  <autoFilter ref="A1:G55" xr:uid="{2B010E2B-B5DD-4CD1-BAB2-4A93542053B4}"/>
  <tableColumns count="7">
    <tableColumn id="1" xr3:uid="{33576342-0765-42A9-AD04-7ACEE308E745}" name="Situation Name"/>
    <tableColumn id="2" xr3:uid="{A03C84C6-DF96-4DA4-AB0D-EF71874D44A8}" name="GoalName"/>
    <tableColumn id="3" xr3:uid="{2EECC9AE-9F07-4F95-8C3C-2183D9E862FF}" name="Table Name"/>
    <tableColumn id="4" xr3:uid="{9B6368AE-4A36-4B31-9C9D-2AD3DDC5FF00}" name="Assessment"/>
    <tableColumn id="5" xr3:uid="{083C1BEF-CB86-4DF4-854B-6705627C55A0}" name="Situation Impact"/>
    <tableColumn id="6" xr3:uid="{2FC8FD24-B123-4CE5-8094-AEA4DE77973D}" name="Impact Type"/>
    <tableColumn id="7" xr3:uid="{D6B50032-E956-40F4-A61D-F123E053D852}" name="When  Pres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6598B2-4D79-40FE-9F8D-249C85EA8327}" name="AR_ComplianceScenario" displayName="AR_ComplianceScenario" ref="A1:F124" totalsRowShown="0">
  <autoFilter ref="A1:F124" xr:uid="{9F6598B2-4D79-40FE-9F8D-249C85EA8327}"/>
  <tableColumns count="6">
    <tableColumn id="1" xr3:uid="{E49FDD78-84DF-4A8F-8341-F954D02E9037}" name="Situation Label"/>
    <tableColumn id="2" xr3:uid="{EEDB1E47-9950-4FF0-B154-9E0644E605A6}" name="Goal Label"/>
    <tableColumn id="3" xr3:uid="{1768B235-E0BE-4469-B641-9DFF7A066946}" name="Table Name"/>
    <tableColumn id="4" xr3:uid="{D3E4A5A9-D5C4-4805-BAE5-8F580CAE248E}" name="Assessment"/>
    <tableColumn id="5" xr3:uid="{8645D2E3-35FE-4189-AEB2-9D9583363CCD}" name="Situation Impact"/>
    <tableColumn id="6" xr3:uid="{20ED1D92-CE0E-44A6-9824-8271D39B27D2}" name="Impact Typ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5" Type="http://schemas.microsoft.com/office/2011/relationships/webextension" Target="webextension5.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400" row="5">
    <wetp:webextensionref xmlns:r="http://schemas.openxmlformats.org/officeDocument/2006/relationships" r:id="rId1"/>
  </wetp:taskpane>
  <wetp:taskpane dockstate="right" visibility="0" width="700" row="6">
    <wetp:webextensionref xmlns:r="http://schemas.openxmlformats.org/officeDocument/2006/relationships" r:id="rId2"/>
  </wetp:taskpane>
  <wetp:taskpane dockstate="right" visibility="0" width="814" row="7">
    <wetp:webextensionref xmlns:r="http://schemas.openxmlformats.org/officeDocument/2006/relationships" r:id="rId3"/>
  </wetp:taskpane>
  <wetp:taskpane dockstate="right" visibility="0" width="658" row="3">
    <wetp:webextensionref xmlns:r="http://schemas.openxmlformats.org/officeDocument/2006/relationships" r:id="rId4"/>
  </wetp:taskpane>
  <wetp:taskpane dockstate="right" visibility="0" width="1648" row="8">
    <wetp:webextensionref xmlns:r="http://schemas.openxmlformats.org/officeDocument/2006/relationships" r:id="rId5"/>
  </wetp:taskpane>
</wetp:taskpanes>
</file>

<file path=xl/webextensions/webextension1.xml><?xml version="1.0" encoding="utf-8"?>
<we:webextension xmlns:we="http://schemas.microsoft.com/office/webextensions/webextension/2010/11" id="{0BFA83FA-B625-4A28-8C64-9D82977021D3}">
  <we:reference id="73715278-4ea5-4c3a-80fc-6598abdd4ad5" version="1.5.1.0" store="EXCatalog" storeType="EXCatalog"/>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27EEAA54-5FFD-498B-84B5-D31BB40F734D}">
  <we:reference id="wa104381504" version="1.0.0.0" store="en-US" storeType="OMEX"/>
  <we:alternateReferences>
    <we:reference id="WA104381504"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B122B753-5F0E-40D5-A925-90CD932D754D}">
  <we:reference id="97b0c1fd-b480-46ef-a593-d88f736fc70e" version="2.6.0.0" store="EXCatalog" storeType="EXCatalog"/>
  <we:alternateReferences>
    <we:reference id="WA200001584" version="2.6.0.0"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4.xml><?xml version="1.0" encoding="utf-8"?>
<we:webextension xmlns:we="http://schemas.microsoft.com/office/webextensions/webextension/2010/11" id="{898C61EA-9029-4F30-B026-84679AD69EF5}">
  <we:reference id="eaa744b8-5a2f-40c3-99eb-b6e38b8d7910" version="1.0.0.0" store="\\XAI\crexlite" storeType="Filesystem"/>
  <we:alternateReferences/>
  <we:properties>
    <we:property name="allHMXData" value="[{&quot;id&quot;:1684426337286,&quot;title&quot;:&quot;Strategic CM&quot;,&quot;category&quot;:&quot;Strategic&quot;,&quot;goalDetails&quot;:{&quot;goalList&quot;:[{&quot;children&quot;:[],&quot;description&quot;:&quot;Top Level Goal&quot;,&quot;id&quot;:1683093069445,&quot;name&quot;:&quot;Top Level Goal&quot;,&quot;rootNode&quot;:true,&quot;threshold&quot;:&quot;1&quot;,&quot;type&quot;:&quot;goal&quot;}],&quot;rawList&quot;:[{&quot;children&quot;:[],&quot;description&quot;:&quot;Top Level Goal&quot;,&quot;id&quot;:1683093069445,&quot;name&quot;:&quot;Top Level Goal&quot;,&quot;rootNode&quot;:true,&quot;threshold&quot;:&quot;1&quot;,&quot;type&quot;:&quot;goal&quot;}],&quot;edges&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5.xml><?xml version="1.0" encoding="utf-8"?>
<we:webextension xmlns:we="http://schemas.microsoft.com/office/webextensions/webextension/2010/11" id="{F6BE24C3-5EF3-9141-8AA7-0EBD661D35E8}">
  <we:reference id="wa200005695" version="1.8.1.0" store="en-US" storeType="OMEX"/>
  <we:alternateReferences>
    <we:reference id="wa200005695" version="1.8.1.0" store="" storeType="OMEX"/>
  </we:alternateReferences>
  <we:properties>
    <we:property name="allHMXData" value="[[&quot;id&quot;,&quot;title&quot;,&quot;category&quot;,&quot;goalDetails&quot;,&quot;scenarios&quot;,&quot;expandedNodeIds&quot;,&quot;a|0|1|2|3|4|5&quot;,&quot;n|U0EAlEC&quot;,&quot;Brazil VAT Tax&quot;,&quot;Strategic&quot;,&quot;goalList&quot;,&quot;rawList&quot;,&quot;edges&quot;,&quot;a|A|B|C&quot;,&quot;children&quot;,&quot;description&quot;,&quot;name&quot;,&quot;rootNode&quot;,&quot;threshold&quot;,&quot;type&quot;,&quot;isOCDS&quot;,&quot;isChecked&quot;,&quot;a|E|F|0|G|H|I|J|K|L&quot;,&quot;parentGoal&quot;,&quot;goal&quot;,&quot;a|0|G|F|J|I|E|N|H|L|O&quot;,&quot;n|U0F5pdR&quot;,&quot;SG1.1: Is declaration of all sales encouraged?&quot;,&quot;Sales of all goods and services must be declared.&quot;,&quot;0&quot;,&quot;a|0|G|F|J|I|E|N|H|O&quot;,&quot;n|U0FskGN&quot;,&quot;SG1.1.1: Is the issuance of electronic documents maximized?&quot;,&quot;All registered taxpayers and all the taxpayer's registered devices should be sending electronic invoices reliably.&quot;,&quot;keyEntityData&quot;,&quot;occursWhen&quot;,&quot;whenTrue&quot;,&quot;whenFalse&quot;,&quot;goalImpact&quot;,&quot;sqlFormData&quot;,&quot;sqlObject&quot;,&quot;condition&quot;,&quot;rules&quot;,&quot;formulaDescription&quot;,&quot;true_evaluations&quot;,&quot;version&quot;,&quot;logical_expression&quot;,&quot;integrityColumnName&quot;,&quot;evaluations&quot;,&quot;formulaId&quot;,&quot;a|0|G|F|Y|Z|a|b|c|O|d|e|f|g|J|h|i|L|j|k|l|m|n&quot;,&quot;n|U0FsyXP&quot;,&quot;S1.1.1.1: High invoice cancellation rate&quot;,&quot;A high percentage of invoices are being cancelled daily.&quot;,&quot;TaxpayerMetric&quot;,&quot;(TaxpayerMetric[CancelledRatio] is greater than '0.3')&quot;,&quot;1&quot;,&quot;-5&quot;,&quot;value&quot;,&quot;a|G|w&quot;,&quot;groups[0][1685948493193]&quot;,&quot;AND&quot;,&quot;o|x|y|z&quot;,&quot;lhsRadio[1685948493193][1685948493194]&quot;,&quot;column&quot;,&quot;o|x|11|12&quot;,&quot;lhs[1685948493193][1685948493194]&quot;,&quot;TaxpayerMetric[CancelledRatio]&quot;,&quot;o|x|14|15&quot;,&quot;operator[1685948493193][1685948493194]&quot;,&quot;is greater than&quot;,&quot;o|x|17|18&quot;,&quot;rhsRadio[1685948493193][1685948493194]&quot;,&quot;o|x|1A|w&quot;,&quot;rhs[1685948493193][1685948493194]&quot;,&quot;0.3&quot;,&quot;o|x|1C|1D&quot;,&quot;a|10|13|16|19|1B|1E&quot;,&quot;parent&quot;,&quot;a|1G|0|f|g&quot;,&quot;1685948493193&quot;,&quot;LHSRadio&quot;,&quot;LHS&quot;,&quot;operator&quot;,&quot;RHSRadio&quot;,&quot;RHS&quot;,&quot;a|0|1G|1J|1K|1L|1M|1N&quot;,&quot;rule-1685948493194&quot;,&quot;o|1O|1P|1I|12|15|18|w|1D&quot;,&quot;a|1Q&quot;,&quot;o|1H|T|1I|z|1R&quot;,&quot;subgoal&quot;,&quot;&quot;,&quot;n|1&quot;,&quot;b|T&quot;,&quot;1.0.1.9&quot;,&quot;=IF((TaxpayerMetric[CancelledRatio] &gt; 0.3),TRUE,FALSE)&quot;,&quot;a|1Y&quot;,&quot;AZ&quot;,&quot;n|D&quot;,&quot;732cb3ff-1ec5-461e-80e7-5eaef16becc8&quot;,&quot;o|o|p|q|r|s|t|u|T|v|W|1F|1S|z|1R|1T|1U|1V|1W|1X|1Z|1a|1b|1c&quot;,&quot;a|0|G|F|Y|Z|a|b|c|O|J|d|e|f|g|h|k|l|n|m|i|L|N&quot;,&quot;n|U0JLMWr&quot;,&quot;S1.1.1.2 Long period without issuing an invoice.&quot;,&quot;A Taxpayer has not issued an electronic invoice in the last X days.&quot;,&quot;Taxpayer&quot;,&quot;(Taxpayer[DaysSinceLastInvoice] is greater than '30')&quot;,&quot;-8&quot;,&quot;Taxpayer[DaysSinceLastInvoice]&quot;,&quot;o|x|14|1l&quot;,&quot;30&quot;,&quot;o|x|1C|1n&quot;,&quot;a|10|13|1m|19|1B|1o&quot;,&quot;o|1O|1P|1I|12|1l|18|w|1n&quot;,&quot;a|1q&quot;,&quot;o|1H|T|1I|z|1r&quot;,&quot;=IF((Taxpayer[DaysSinceLastInvoice] &gt; 30),TRUE,FALSE)&quot;,&quot;a|1t&quot;,&quot;5840a7a7-7535-4d27-9c23-03db0e3cdaf5&quot;,&quot;n|0&quot;,&quot;o|1e|1f|1g|1h|1i|1j|u|T|1k|W|1T|1p|1s|z|1r|1U|1u|1a|1v|1b|1w|1W|W&quot;,&quot;n|U0Vimyj&quot;,&quot;S1.1.1.2(Alt) Long period without issuing an invoice.&quot;,&quot;(MAP(Taxpayer[ID], LAMBDA(a, (MAX(FILTER(Invoice[TransactionDate],(Invoice[TaxpayerID]=a),0))-MIN(FILTER(Invoice[TransactionDate],(Invoice[TaxpayerID]=a),0)) &gt; 30)))  '')&quot;,&quot;formula&quot;,&quot;o|x|11|21&quot;,&quot;MAP(Taxpayer[ID], LAMBDA(a, (MAX(FILTER(Invoice[TransactionDate],(Invoice[TaxpayerID]=a),0))-MIN(FILTER(Invoice[TransactionDate],(Invoice[TaxpayerID]=a),0)) &gt; 30)))&quot;,&quot;o|x|14|23&quot;,&quot;none&quot;,&quot;o|x|1A|25&quot;,&quot;a|10|22|24|26&quot;,&quot;a|0|1G|1J|1K|1M|1L|1N&quot;,&quot;o|28|1P|1I|21|23|25|1U|1U&quot;,&quot;a|29&quot;,&quot;o|1H|T|1I|z|2A&quot;,&quot;=IF((MAP(Taxpayer[ID], LAMBDA(a, (MAX(FILTER(Invoice[TransactionDate],(Invoice[TaxpayerID]=a),0))-MIN(FILTER(Invoice[TransactionDate],(Invoice[TaxpayerID]=a),0)) &gt; 30)))  ),TRUE,FALSE)&quot;,&quot;a|2C&quot;,&quot;0cda9daf-83cb-49fb-a08d-ff81b5be3e6e&quot;,&quot;o|1e|1y|1z|1h|1i|20|u|T|1k|W|1T|27|2B|z|2A|1U|2D|1a|2E|1b|1w|1W|W&quot;,&quot;a|0|G|F|Y|Z|a|b|c|O|J|d|e|f|g|h|n|L|i|k|l|m|N&quot;,&quot;n|U0iX1LA&quot;,&quot;S1.1.1.3 Registered invoice emitting device(s) inactive&quot;,&quot;A registered invoice emitting device (MFE) has not been active for an extended period of time.&quot;,&quot;(Taxpayer[DaysSinceLastMFEActivation ] is greater than '90')&quot;,&quot;-6&quot;,&quot;Taxpayer[DaysSinceLastMFEActivation ]&quot;,&quot;o|x|14|2M&quot;,&quot;90&quot;,&quot;o|x|1C|2O&quot;,&quot;a|10|13|2N|19|1B|2P&quot;,&quot;o|1O|1P|1I|12|2M|18|w|2O&quot;,&quot;a|2R&quot;,&quot;o|1H|T|1I|z|2S&quot;,&quot;a983b79a-07e0-470a-8c85-623ecf2431af&quot;,&quot;=IF((Taxpayer[[DaysSinceLastMFEActivation ]] &gt; 90),TRUE,FALSE)&quot;,&quot;a|2V&quot;,&quot;o|2G|2H|2I|2J|1i|2K|u|T|2L|W|1T|2Q|2T|z|2S|1U|2U|1W|1w|2W|1a|1b|W&quot;,&quot;a|0|G|F|Y|Z|a|b|c|O|J|d|e|f|g|h|L|k|l|i|n|m|N&quot;,&quot;fce8068e-e7ab-4be2-a671-0473ef6f0d92&quot;,&quot;S1.1.1.4 Number of invoices issued is below average&quot;,&quot;The number of invoices issued by a Taxpayer is below the daily average for a particular day.&quot;,&quot;(TEXT(TODAY(), \&quot;dddd\&quot;) is equal to '\&quot;Friday\&quot;' AND Taxpayer[FridayInvoiceCount] is greater than '0')&quot;,&quot;-2&quot;,&quot;lhsRadio[1685948493193][1705084992572]&quot;,&quot;o|x|2e|21&quot;,&quot;lhs[1685948493193][1705084992572]&quot;,&quot;TEXT(TODAY(), \&quot;dddd\&quot;)&quot;,&quot;o|x|2g|2h&quot;,&quot;operator[1685948493193][1705084992572]&quot;,&quot;is equal to&quot;,&quot;o|x|2j|2k&quot;,&quot;rhsRadio[1685948493193][1705084992572]&quot;,&quot;o|x|2m|w&quot;,&quot;rhs[1685948493193][1705084992572]&quot;,&quot;\&quot;Friday\&quot;&quot;,&quot;o|x|2o|2p&quot;,&quot;lhsRadio[1685948493193][1705085032948]&quot;,&quot;o|x|2r|12&quot;,&quot;lhs[1685948493193][1705085032948]&quot;,&quot;Taxpayer[FridayInvoiceCount]&quot;,&quot;o|x|2t|2u&quot;,&quot;operator[1685948493193][1705085032948]&quot;,&quot;o|x|2w|18&quot;,&quot;rhsRadio[1685948493193][1705085032948]&quot;,&quot;o|x|2y|w&quot;,&quot;rhs[1685948493193][1705085032948]&quot;,&quot;o|x|30|T&quot;,&quot;a|10|2f|2i|2l|2n|2q|2s|2v|2x|2z|31&quot;,&quot;rule-1705084992572&quot;,&quot;o|1O|33|1I|21|2h|2k|w|2p&quot;,&quot;rule-1705085032948&quot;,&quot;o|1O|35|1I|12|2u|18|w|T&quot;,&quot;a|34|36&quot;,&quot;o|1H|T|1I|z|37&quot;,&quot;=IF(MAP(Taxpayer[FridayInvoiceCount],LAMBDA(a,AND((TEXT(TODAY(), \&quot;dddd\&quot;) = \&quot;Friday\&quot;),(a &gt; 0)))),TRUE,FALSE)&quot;,&quot;a|39&quot;,&quot;06a7d472-9033-4bc7-907c-6442ec9760ba&quot;,&quot;o|2Y|2Z|2a|2b|1i|2c|u|T|2d|W|1T|32|38|z|37|1U|1W|3A|1a|1w|3B|1b|W&quot;,&quot;a|0|G|F|Y|Z|a|b|c|O|J|d|e|f|g|h|L|i|k|l|n|m|N&quot;,&quot;cc66516f-3d6f-4b4d-9f8f-5bf2c31870ba&quot;,&quot;S1.1.1.5 Daily invoice value is below historical average&quot;,&quot;Check if the total value of the invoices issued by each taxpayer in a day is below a historical average value for the same day of week.  &quot;,&quot;(TEXT(TODAY(),\&quot;dddd\&quot;) is equal to '\&quot;Sunday\&quot;' AND Taxpayer[FridayInvoiceAmount] is greater than '0')&quot;,&quot;-3&quot;,&quot;TEXT(TODAY(),\&quot;dddd\&quot;)&quot;,&quot;o|x|14|3J&quot;,&quot;o|x|17|2k&quot;,&quot;\&quot;Sunday\&quot;&quot;,&quot;o|x|1C|3M&quot;,&quot;lhsRadio[1685948493193][1705096462998]&quot;,&quot;o|x|3O|12&quot;,&quot;lhs[1685948493193][1705096462998]&quot;,&quot;Taxpayer[FridayInvoiceAmount]&quot;,&quot;o|x|3Q|3R&quot;,&quot;operator[1685948493193][1705096462998]&quot;,&quot;o|x|3T|18&quot;,&quot;rhsRadio[1685948493193][1705096462998]&quot;,&quot;o|x|3V|w&quot;,&quot;rhs[1685948493193][1705096462998]&quot;,&quot;o|x|3X|T&quot;,&quot;a|10|22|3K|3L|1B|3N|3P|3S|3U|3W|3Y&quot;,&quot;o|1O|1P|1I|21|3J|2k|w|3M&quot;,&quot;rule-1705096462998&quot;,&quot;o|1O|3b|1I|12|3R|18|w|T&quot;,&quot;a|3a|3c&quot;,&quot;o|1H|T|1I|z|3d&quot;,&quot;=IF(MAP(Taxpayer[FridayInvoiceAmount],LAMBDA(a,AND((TEXT(TODAY(),\&quot;dddd\&quot;) = \&quot;Sunday\&quot;),(a &gt; 0)))),TRUE,FALSE)&quot;,&quot;a|3f&quot;,&quot;ddfa1507-1980-4d3d-a06a-a42fd16f118d&quot;,&quot;o|3D|3E|3F|3G|1i|3H|u|T|3I|W|1T|3Z|3e|z|3d|1U|1W|1w|3g|1a|3h|1b|W&quot;,&quot;a|0|G|F|Y|Z|a|b|c|O|d|e|f|g|J|h|L|i|n|m|j|k|l|N&quot;,&quot;b0b2862d-7860-4b7c-b200-06f7074c3b77&quot;,&quot;S1.1.1.5(Alt) Daily invoice value is below historical average&quot;,&quot;(TEXT(TODAY(),\&quot;dddd\&quot;) is equal to '\&quot;Sunday\&quot;' AND IFERROR(AVERAGEIFS(Invoice[NetInvoice],Invoice[TransactionDay],\&quot;=Sunday\&quot;,Invoice[TaxpayerID],CONCATENATE(\&quot;=\&quot;,Taxpayer[TaxpayerID])),0) is greater than '0')&quot;,&quot;-1&quot;,&quot;o|x|3O|21&quot;,&quot;IFERROR(AVERAGEIFS(Invoice[NetInvoice],Invoice[TransactionDay],\&quot;=Sunday\&quot;,Invoice[TaxpayerID],CONCATENATE(\&quot;=\&quot;,Taxpayer[TaxpayerID])),0)&quot;,&quot;o|x|3Q|3p&quot;,&quot;a|10|22|3K|3L|1B|3N|3o|3q|3U|3W|3Y&quot;,&quot;o|1O|3b|1I|21|3p|18|w|T&quot;,&quot;a|3a|3s&quot;,&quot;o|1H|T|1I|z|3t&quot;,&quot;0eaaac55-5d30-4035-9b54-bc440cae2057&quot;,&quot;1.0.0.6&quot;,&quot;=IF(MAP(Taxpayer[TaxpayerID],LAMBDA(a,AND((TEXT(TODAY(),\&quot;dddd\&quot;) = \&quot;Sunday\&quot;),(IFERROR(AVERAGEIFS(Invoice[NetInvoice],Invoice[TransactionDay],\&quot;=Sunday\&quot;,Invoice[TaxpayerID],CONCATENATE(\&quot;=\&quot;,a)),0) &gt; 0)))),TRUE,FALSE)&quot;,&quot;a|3x&quot;,&quot;o|3j|3k|3l|3G|1i|3m|u|T|3n|W|3r|3u|z|3t|1T|1U|1W|1w|3v|1b|3w|3y|1a|W&quot;,&quot;a|0|G|F|Y|Z|a|b|c|O|J|d|e|f|g|h|L|i|n|m|j|k|l|N&quot;,&quot;161fcfa1-978d-4433-8198-980c5fe685f0&quot;,&quot;S1.1.1.6 CFe Invoices have high returned cash value&quot;,&quot;For CFe invoices with an amount greater than M (in local currency units), whether the amount returned as change in a cash transaction is greater than N% of the total amount paid on the invoice.&quot;,&quot;Invoice&quot;,&quot;(Invoice[TransactionType] is equal to '\&quot;cash\&quot;' AND Invoice[InvoiceFormat] is equal to '\&quot;CFe\&quot;' AND Invoice[Total] is greater than '1000.00' AND Invoice[ChangeReturned] is greater than '0.2*Invoice[NetInvoice]')&quot;,&quot;-4&quot;,&quot;Invoice[TransactionType]&quot;,&quot;o|x|14|47&quot;,&quot;\&quot;cash\&quot;&quot;,&quot;o|x|1C|49&quot;,&quot;lhsRadio[1685948493193][1705281983134]&quot;,&quot;o|x|4B|12&quot;,&quot;lhs[1685948493193][1705281983134]&quot;,&quot;Invoice[InvoiceFormat]&quot;,&quot;o|x|4D|4E&quot;,&quot;operator[1685948493193][1705281983134]&quot;,&quot;o|x|4G|2k&quot;,&quot;rhsRadio[1685948493193][1705281983134]&quot;,&quot;o|x|4I|w&quot;,&quot;rhs[1685948493193][1705281983134]&quot;,&quot;\&quot;CFe\&quot;&quot;,&quot;o|x|4K|4L&quot;,&quot;lhsRadio[1685948493193][1705282005174]&quot;,&quot;o|x|4N|12&quot;,&quot;lhs[1685948493193][1705282005174]&quot;,&quot;Invoice[Total]&quot;,&quot;o|x|4P|4Q&quot;,&quot;operator[1685948493193][1705282005174]&quot;,&quot;o|x|4S|18&quot;,&quot;rhsRadio[1685948493193][1705282005174]&quot;,&quot;o|x|4U|w&quot;,&quot;rhs[1685948493193][1705282005174]&quot;,&quot;1000.00&quot;,&quot;o|x|4W|4X&quot;,&quot;lhsRadio[1685948493193][1705282030054]&quot;,&quot;o|x|4Z|12&quot;,&quot;lhs[1685948493193][1705282030054]&quot;,&quot;Invoice[ChangeReturned]&quot;,&quot;o|x|4b|4c&quot;,&quot;operator[1685948493193][1705282030054]&quot;,&quot;o|x|4e|18&quot;,&quot;rhsRadio[1685948493193][1705282030054]&quot;,&quot;o|x|4g|21&quot;,&quot;rhs[1685948493193][1705282030054]&quot;,&quot;0.2*Invoice[NetInvoice]&quot;,&quot;o|x|4i|4j&quot;,&quot;a|10|13|48|3L|1B|4A|4C|4F|4H|4J|4M|4O|4R|4T|4V|4Y|4a|4d|4f|4h|4k&quot;,&quot;o|1O|1P|1I|12|47|2k|w|49&quot;,&quot;rule-1705281983134&quot;,&quot;o|1O|4n|1I|12|4E|2k|w|4L&quot;,&quot;rule-1705282005174&quot;,&quot;o|1O|4p|1I|12|4Q|18|w|4X&quot;,&quot;rule-1705282030054&quot;,&quot;o|1O|4r|1I|12|4c|18|21|4j&quot;,&quot;a|4m|4o|4q|4s&quot;,&quot;o|1H|T|1I|z|4t&quot;,&quot;n|4&quot;,&quot;157e832a-1c4d-4d15-816e-709d0e267dcc&quot;,&quot;n|K&quot;,&quot;=IF(MAP(Invoice[TransactionType],Invoice[InvoiceFormat],Invoice[Total],Invoice[ChangeReturned],Invoice[NetInvoice],LAMBDA(a,b,c,d,e,AND((a = \&quot;cash\&quot;),(b = \&quot;CFe\&quot;),(c &gt; 1000),(d &gt; 0.2*e)))),TRUE,FALSE)&quot;,&quot;a|4y&quot;,&quot;o|40|41|42|43|44|45|u|T|46|W|1T|4l|4u|z|4t|1U|1W|4v|4w|4x|3w|4z|1a|W&quot;,&quot;1c9e40f8-5da5-42d5-9b36-3fd9023193a7&quot;,&quot;S1.1.1.7 CFe Invoices have a high discount value&quot;,&quot;For CFe invoices with an amount greater than M (in local currency units), whether the discount amount is greater than N% of the total amount paid on the invoice.&quot;,&quot;(Invoice[InvoiceFormat] is equal to '\&quot;CFe\&quot;' AND Invoice[Total] is greater than '1000.00' AND Invoice[NetDiscount] is greater than '0.2*Invoice[NetInvoice]')&quot;,&quot;-7&quot;,&quot;Invoice[NetDiscount]&quot;,&quot;o|x|4b|56&quot;,&quot;a|10|4C|4F|4H|4J|4M|4O|4R|4T|4V|4Y|4a|57|4f|4h|4k&quot;,&quot;o|1O|4r|1I|12|56|18|21|4j&quot;,&quot;a|4o|4q|59&quot;,&quot;o|1H|T|1I|z|5A&quot;,&quot;n|6&quot;,&quot;fe2f3b10-e309-422e-95d0-4cce78c1bd18&quot;,&quot;=IF(MAP(Invoice[InvoiceFormat],Invoice[Total],Invoice[NetDiscount],Invoice[NetInvoice],LAMBDA(a,b,c,d,AND((a = \&quot;CFe\&quot;),(b &gt; 1000),(c &gt; 0.2*d)))),TRUE,FALSE)&quot;,&quot;a|5E&quot;,&quot;o|3j|51|52|53|44|54|u|T|55|W|58|5B|z|5A|1T|1U|1W|5C|5D|4x|3w|5F|1a|W&quot;,&quot;d62095aa-4684-460f-8df1-970cdeec9513&quot;,&quot;S1.1.1.8 CFe Invoices have high additional values&quot;,&quot;Additional values should not exceed N% of the total value of the invoice. Additional values are amounts that are not taxed.&quot;,&quot;(Invoice[InvoiceFormat] is equal to '\&quot;CFe\&quot;' AND Invoice[AdditionalValue] is greater than '0.2*Invoice[NetInvoice]')&quot;,&quot;Invoice[AdditionalValue]&quot;,&quot;o|x|4b|5L&quot;,&quot;a|10|4C|4F|4H|4J|4M|4a|5M|4f|4h|4k&quot;,&quot;o|1O|4r|1I|12|5L|18|21|4j&quot;,&quot;a|4o|5O&quot;,&quot;o|1H|T|1I|z|5P&quot;,&quot;1.2.9&quot;,&quot;=IF(MAP(Invoice[InvoiceFormat],Invoice[AdditionalValue],Invoice[NetInvoice],LAMBDA(a,b,c,AND((a = \&quot;CFe\&quot;),(b &gt; 0.2*c)))),TRUE,FALSE)&quot;,&quot;a|5S&quot;,&quot;54139df9-9dc0-435a-9636-b685aac57ca7&quot;,&quot;o|o|5H|5I|5J|44|5K|u|T|2d|W|5N|5Q|z|5P|1T|1U|1V|1W|5R|5T|1a|4x|5U&quot;,&quot;a|0|G|F|Y|Z|a|b|c|O|J|d|e|f|g|h|L|j|N&quot;,&quot;7e913213-6fef-4c4d-9588-002fc18218a0&quot;,&quot;S1.1.1.9 High total value of NFCe invoices&quot;,&quot;For taxpayers with active MFEs that have incorrectly emitted NFCe invoices, check whether the total value of NFCe invoices issued by the taxpayer during the previous day is greater than X% of the total sales value that day.&quot;,&quot;a|&quot;,&quot;o|&quot;,&quot;b|F&quot;,&quot;o|5W|5X|5Y|5Z|44|1U|u|T|46|W|1T|5a|5b|1U|5a|1U|5c|3w|W&quot;,&quot;23d12449-9e7b-4a01-8ef9-e1498032ad3e&quot;,&quot;S1.1.1.10 High additional values in NFCe invoices&quot;,&quot;Assesses, for NFCe invoices with a total value greater than R$100, the total of “additional values” reported on the invoice. Additional values are amounts for which taxes are not collected.&quot;,&quot;o|5W|5e|5f|5g|44|1U|u|T|3n|W|1T|5a|5b|1U|5a|1U|5c|3w|W&quot;,&quot;c1c108a9-0192-43a9-8a21-84c3685068ec&quot;,&quot;S1.1.1.11 NFCe invoices have high returned change value&quot;,&quot;Assesses, for invoices with an amount greater than M (in local currency units), whether the amount returned as change in a cash transaction is greater than N% of the total amount paid on the invoice.&quot;,&quot;o|5W|5i|5j|5k|44|1U|u|T|3n|W|1T|5a|5b|1U|5a|1U|5c|3w|W&quot;,&quot;8c7cb7a4-43d2-43d1-b03e-610debfaf97d&quot;,&quot;S1.1.1.12 NFCe Invoices have a high discount amount&quot;,&quot;Assesses, for invoices with a total value greater than M, whether the discount amount is above a specified percentage value M of the total value of the invoice.&quot;,&quot;o|5W|5m|5n|5o|44|1U|u|T|3n|W|1T|5a|5b|1U|5a|1U|5c|3w|W&quot;,&quot;a|1d|1x|2F|2X|3C|3i|3z|50|5G|5V|5d|5h|5l|5p&quot;,&quot;o|U|V|W|X|O|T|5q|R|1W|R&quot;,&quot;a|5r&quot;,&quot;G1: Is a fair and equitable business environment assured?&quot;,&quot;o|P|Q|R|S|O|T|5s|5t|1W|1W|5t&quot;,&quot;n|U0F6gtP&quot;,&quot;SG1.2: Are tax evasion trends identified?&quot;,&quot;The taxpayer community is dynamic (always changing) and these changes need to be detect when they occur.&quot;,&quot;e46ce175-ab1a-4193-9531-11cae1510f51&quot;,&quot;SG1.2.1 Is the likelihood of tax evasion minimized&quot;,&quot;This sub-goal includes several situations that predict or indicate tax evasion by taxpayers. &quot;,&quot;a|0|G|F|Y|Z|a|b|c|O|d|e|f|g|J|h|i|k|l|L|j|m|n&quot;,&quot;5c2d2ef5-2a15-4b0f-a947-f77c8a5c2251&quot;,&quot;S1.2.1.1 Probability of evasion is high&quot;,&quot;Assesses a belief or probability of tax evasion by a taxpayer based on a causal model of tax evasion.&quot;,&quot;(TaxEvasion.TaxEvasion.high is greater than or equal to '0.8')&quot;,&quot;TaxEvasion.TaxEvasion.high&quot;,&quot;o|x|14|66&quot;,&quot;is greater than or equal to&quot;,&quot;o|x|17|68&quot;,&quot;0.8&quot;,&quot;o|x|1C|6A&quot;,&quot;a|10|22|67|69|1B|6B&quot;,&quot;o|1O|1P|1I|21|66|68|w|6A&quot;,&quot;a|6D&quot;,&quot;o|1H|T|1I|z|6E&quot;,&quot;=IF((0.905504628996214 &gt;= 0.8),TRUE,FALSE)&quot;,&quot;a|6G&quot;,&quot;ea0ac6f1-e999-4ae7-93d7-2981525160e8&quot;,&quot;o|61|62|63|64|1i|65|u|T|v|5z|6C|6F|z|6E|1T|1U|1V|6H|1a|1W|5R|1V|6I&quot;,&quot;37b9d69b-b1aa-476b-9bc7-b781aa592dca&quot;,&quot;S1.2.1.2 Monthly audit report not received&quot;,&quot;Assesses whether the taxpayer is reliably delivering monthly tax audit file (EFD).&quot;,&quot;o|5W|6K|6L|6M|1i|1U|u|T|3n|5z|1T|5a|5b|1U|5a|1U|5c|3w|5z&quot;,&quot;6f3f0dbe-aaad-433a-8c44-e48a30add500&quot;,&quot;S1.2.1.3 MFE(s) are missing in monthly audit report&quot;,&quot;Assesses whether each of the taxpayer's MFE devices is present in the monthly audit report (EFD).&quot;,&quot;State&quot;,&quot;o|5W|6O|6P|6Q|6R|1U|u|T|3I|5z|1T|5a|5b|1U|5a|1U|5c|3w|5z&quot;,&quot;a|6J|6N|6S&quot;,&quot;o|P|5y|5z|60|O|T|6T|5w|1W|1W|5w&quot;,&quot;79394599-8be1-40ab-a2b8-8d9e20b29520&quot;,&quot;SG1.2.2 Are rate limits excursions minimized?&quot;,&quot;Situations associated with this sub-goal are those that check various tax, credit, and debit rate computations in invoices.&quot;,&quot;a|0|G|F|Y|Z|a|b|c|O|J|d|e|f|g|h|L|N&quot;,&quot;2bc1a49a-faf3-4ae6-8867-695f26dea22a&quot;,&quot;S1.2.2.1 Rate of addition outside the limit&quot;,&quot;Assesses the Rate of Addition (TA) indicator is outside the standard computed for the taxpayer’s registered economic activity (CNAE). The Rate of Addition value is defined as the ratio of the value of outgoing sales to the value of incoming purchases.&quot;,&quot;o|6Y|6Z|6a|6b|1i|1U|u|T|46|6W|1T|5a|5b|1U|5a|1U|5c|6W&quot;,&quot;6d69c877-232e-46cd-8f1b-690e9a511252&quot;,&quot;S1.2.2.2 Credit rate outside the limit&quot;,&quot;Assess if the Credit Rate (TC) indicator is outside the standard computed for the taxpayer’s registered economic activity (CNAE). The TC value is defined as the ratio of the value of ICMS paid on incoming purchases to the value of incoming purchases. &quot;,&quot;o|6Y|6d|6e|6f|1i|1U|u|T|46|6W|1T|5a|5b|1U|5a|1U|5c|6W&quot;,&quot;d017e7a7-0f7a-4eca-a3e2-422f2e383527&quot;,&quot;S1.2.2.3 Debit rate outside the limit&quot;,&quot;Assesses whether the Debit Rate (TD) indicator is outside the standard computed for the taxpayer’s registered economic activity (CNAE). The Debit Rate in Brazil is the interchange fee, which is a fee paid by the merchant to the issuing bank every time a debit card is used. &quot;,&quot;o|5W|6h|6i|6j|1i|1U|u|T|3n|6W|1T|5a|5b|1U|5a|1U|5c|3w|6W&quot;,&quot;fc420eb1-5ca8-4771-ad89-9277dd7c8481&quot;,&quot;S1.2.2.4 ICMS purchases versus sales outside the limit&quot;,&quot;Assesses whether the ICMS by Purchases (IE) indicator is outside the standard computed for the taxpayer’s registered economic activity (CNAE). The IE value is defined as the ratio of the value of ICMS collected from purchases to the value of incoming purchases.&quot;,&quot;-9&quot;,&quot;o|5W|6l|6m|6n|1i|1U|u|T|6o|6W|1T|5a|5b|1U|5a|1U|5c|3w|6W&quot;,&quot;1f7636e2-bb3b-477c-8664-3080fd6a97bf&quot;,&quot;S1.2.2.5 ICMS rate for sales outside the limit&quot;,&quot;Assesses whether the ICMS for Sales (IS) indicator is outside the standard computed for the taxpayer’s registered economic activity (CNAE). The IS value is defined as the ratio of the value of ICMS collected to the value of outgoing sales. &quot;,&quot;o|5W|6q|6r|6s|1i|1U|u|T|46|6W|1T|5a|5b|1U|5a|1U|5c|3w|6W&quot;,&quot;9a874e60-90a1-445e-b8f0-2fe458d1d2e0&quot;,&quot;S1.2.2.6 Rate of addition reference base outside the limit&quot;,&quot;Assesses whether the Rate of Addition Reference Base of Calculation (TA_BC) indicator is outside the standard computed for the taxpayer’s registered economic activity (CNAE). The TA_BC value is defined as the ratio of the value of outgoing sales used as a basis calculation of ICMS to be credited to the value of incoming purchases used as a basis for calculation of ICMS received. &quot;,&quot;o|5W|6u|6v|6w|1i|1U|u|T|3I|6W|1T|5a|5b|1U|5a|1U|5c|3w|6W&quot;,&quot;d3c2e389-9e3d-4f21-938c-27e1d930095b&quot;,&quot;S1.2.2.7 Credit rate reference base outside the limit&quot;,&quot;the Credit Rate ref Base Calculation (TC_BC) indicator is outside the standard computed for the Assesses whether the taxpayer’s registered economic activity (CNAE). The TC_BC value is defined as the ratio of the value of ICMS paid on incoming purchases to the value of incoming purchases used as a basis for calculation of the ICMS.&quot;,&quot;o|5W|6y|6z|70|1i|1U|u|T|3I|6W|1T|5a|5b|1U|5a|1U|5c|3w|6W&quot;,&quot;cde1f294-a83e-44f6-95a7-2634954d7ff4&quot;,&quot;S1.2.2.8 Debit rate reference base calculation outside the limit&quot;,&quot;Assesses whether the Debit Rate ref Base Calculation (TD_BC) indicator is outside the standard computed for the taxpayer’s registered economic activity (CNAE). The TD_BC value is defined as the ratio of the value of ICMS received from outgoing sales to the value of outgoing sales used for calculation of the ICMS.&quot;,&quot;o|5W|72|73|74|1i|1U|u|T|2L|6W|1T|5a|5b|1U|5a|1U|5c|3w|6W&quot;,&quot;f678f724-5722-4dfb-9df4-83383649d78f&quot;,&quot;S1.2.2.9 ICMS rate by purchases reference base outside the limit&quot;,&quot;Assesses whether the ‘ICMS for Purchases Reference Base Calculation’ (IE_BC) indicator is outside the standard computed for the taxpayer’s registered economic activity (CNAE). The IE_BC value is defined as the ratio of the ICMS collected to the value of incoming purchases used as a basis for calculation of the ICMS. &quot;,&quot;o|5W|76|77|78|1i|1U|u|T|3I|6W|1T|5a|5b|1U|5a|1U|5c|3w|6W&quot;,&quot;eb8957e0-8c65-4a00-89fb-e92b6aa235c5&quot;,&quot;S1.2.2.10 ICMS rate per sales reference basis outside the limit&quot;,&quot;Assesses whether the ‘ICMS for Sales ref Base Calculation’ (IS_BC) indicator is outside the standard computed for the taxpayer’s registered economic activity (CNAE). The IS_BC value is defined as the ratio of the ICMS collected to the value of outgoing sales used as a base for calculation of the ICMS collected. &quot;,&quot;o|5W|7A|7B|7C|1i|1U|u|T|3I|6W|1T|5a|5b|1U|5a|1U|5c|3w|6W&quot;,&quot;a|6c|6g|6k|6p|6t|6x|71|75|79|7D&quot;,&quot;o|P|6V|6W|6X|O|T|7E|5w|1W|5c|5w&quot;,&quot;a|0|G|F|J|I|E|N|H|L|j|O&quot;,&quot;e1ba75a0-5d16-4124-9b7c-18b069d114ed&quot;,&quot;SG1.2.3 Are CFe and NFCe references in NFe invoices consistent?&quot;,&quot;NFe invoice records can be useful cross-checks of CFe and NFCe invoices, which are received separately. Red Flag situations in this sub-goal perform several of these cross-checks.&quot;,&quot;962cf223-a8cc-43bc-8914-c767b355a275&quot;,&quot;S1.2.3.1 CFe invoice referenced in an NFe does not exist&quot;,&quot;Assess whether a CFe invoice referenced in an NFe does not exist.&quot;,&quot;o|5W|7K|7L|7M|1i|1U|u|T|3n|7I|1T|5a|5b|1U|5a|1U|5c|3w|7I&quot;,&quot;e45414de-09da-4d48-a7d5-a1f1157f6043&quot;,&quot;S1.2.3.2 NFCe invoices referenced in an NFe do not exist&quot;,&quot;Confirm that all NFCe invoices referenced in an NFe exist.&quot;,&quot;o|5W|7O|7P|7Q|1i|1U|u|T|3n|7I|1T|5a|5b|1U|5a|1U|5c|3w|7I&quot;,&quot;f99bc76a-d44a-4017-aa66-b4b65ce85d24&quot;,&quot;S1.2.3.3 Total value of CFe invoices on NFe is incorrect&quot;,&quot;Assesses whether the sum of the values of all CFe invoices referenced in the NFe is equal to the total value of the CFe invoices received separately.&quot;,&quot;o|5W|7S|7T|7U|1i|1U|u|T|3n|7I|1T|5a|5b|1U|5a|1U|5c|3w|7I&quot;,&quot;297f0a41-ce69-45d4-b8ed-8464787655aa&quot;,&quot;S1.2.3.4 Total value of NFCe invoices on NFe is incorrect&quot;,&quot;Assesses whether the sum of the values of all NFCe invoices referenced in the NFe is equal to the total value of the NFCe received separately.&quot;,&quot;o|5W|7W|7X|7Y|1i|1U|u|T|3n|7I|1T|5a|5b|1U|5a|1U|5c|3w|7I&quot;,&quot;a|7N|7R|7V|7Z&quot;,&quot;o|7G|7H|7I|7J|O|T|7a|5w|1W|5c|3w|5w&quot;,&quot;f4ce4e87-c8ed-4161-8e72-0d4462e66441&quot;,&quot;SG1.2.4 Are the EFD reports consistent with CFe, NFCe, and NFe?&quot;,&quot;EFD reports summarize the CFe, NFCe, and NFe invoices processed by a taxpayer and received separately by the Tax Authority. Red Flag Situations associated with this sub-goal cross-check the received CFe, NFCe, and NFe invoices against the EFD summary report.&quot;,&quot;0199f5ba-a451-47ed-a93e-7938edba52c0&quot;,&quot;S1.2.4.1 Quantity of CFe invoices reported on EFD is incorrect&quot;,&quot;Assesses whether the EFD report contains a different number of CFe invoices than those that  issued during the reported month. &quot;,&quot;o|5W|7f|7g|7h|1i|1U|u|T|3n|7d|1T|5a|5b|1U|5a|1U|5c|3w|7d&quot;,&quot;ec34e26c-f91f-43de-95a3-7485f89691a3&quot;,&quot;S1.2.4.2 Quantity of NFCe invoices reported on EFD is incorrect&quot;,&quot;Assesses whether the EFD report contains a different number of NFCe invoices than those that  issued during the reported month. &quot;,&quot;o|5W|7j|7k|7l|1i|1U|u|T|3n|7d|1T|5a|5b|1U|5a|1U|5c|3w|7d&quot;,&quot;3ab5fb49-7438-41b2-a49d-735c8df90239&quot;,&quot;S1.2.4.3 Quantity of NFe invoices reported on EFD is incorrect&quot;,&quot;Assesses whether the EFD report contains a different number of NFe invoices than those that  issued during the reported month. &quot;,&quot;o|5W|7n|7o|7p|1i|1U|u|T|3n|7d|1T|5a|5b|1U|5a|1U|5c|3w|7d&quot;,&quot;c68e2697-50ab-4cef-a405-285153e8fb33&quot;,&quot;S1.2.4.4 Value of CFe invoices reported on EFD is incorrect&quot;,&quot;Assesses whether the EFD report declares a different total quantity for CFe invoices than those  issued during the reported month. &quot;,&quot;o|5W|7r|7s|7t|1i|1U|u|T|3n|7d|1T|5a|5b|1U|5a|1U|5c|3w|7d&quot;,&quot;5e03cc60-fe32-4ac2-834d-627d72d0c49a&quot;,&quot;S1.2.4.5 Value of NFCe invoices reported on EFD is incorrect&quot;,&quot;Assesses whether the EFD report declares a different total quantity for NFCe invoices than those  issued during the reported month. &quot;,&quot;o|5W|7v|7w|7x|1i|1U|u|T|3n|7d|1T|5a|5b|1U|5a|1U|5c|3w|7d&quot;,&quot;2c0d0393-547f-41cf-b9a4-6f78fbed6928&quot;,&quot;S1.2.4.6 Value of NFe invices reported on EFD is incorrect&quot;,&quot;Assesses whether the EFD report declares a different total quantity for NFe invoices than those  issued during the reported month. &quot;,&quot;o|5W|7z|80|81|1i|1U|u|T|3n|7d|1T|5a|5b|1U|5a|1U|5c|3w|7d&quot;,&quot;dd716a49-128c-4369-a4ac-647cff69adb9&quot;,&quot;S1.2.4.7 Quantity of cancelled CFe invoices on EFD is incorrect&quot;,&quot;Assesses whether the EFD report contains a different number of cancelled CFe invoices than those received during the reported month. &quot;,&quot;o|5W|83|84|85|1i|1U|u|T|3n|7d|1T|5a|5b|1U|5a|1U|5c|3w|7d&quot;,&quot;be9a0891-24d4-401a-adb3-6f3e2caea730&quot;,&quot;S1.2.4.8 Quantity of cancelled NFCe invoices on EFD is incorrect&quot;,&quot;Assesses whether the EFD report contains a different number of cancelled NFCe invoices than those received during the reported month. &quot;,&quot;o|5W|87|88|89|1i|1U|u|T|3n|7d|1T|5a|5b|1U|5a|1U|5c|3w|7d&quot;,&quot;2e4d33b8-8170-484d-88a5-7bfb3c621b29&quot;,&quot;S1.2.4.9 Quantity of cancelled NFe invoices on EFD is incorrect&quot;,&quot;Assesses whether the EFD report contains a different number of cancelled NFe invoices than those received during the reported month. &quot;,&quot;o|5W|8B|8C|8D|1i|1U|u|T|3n|7d|1T|5a|5b|1U|5a|1U|5c|3w|7d&quot;,&quot;5797e0fe-6669-4d01-a3f8-78d47bb05c71&quot;,&quot;S1.2.4.10 CFe submission order reported on EFD is incorrect&quot;,&quot;Assesses whether, for each MFE activated by the taxpayer, that the first and last CFe invoices, including cancelled CFe invoices, submitted on each day are the same as those submitted each day during the month covered by the EFD.&quot;,&quot;o|5W|8F|8G|8H|1i|1U|u|T|3n|7d|1T|5a|5b|1U|5a|1U|5c|3w|7d&quot;,&quot;4d081138-b99f-454e-b175-c6057eb4eb8d&quot;,&quot;S1.2.4.11 Daily values of CFe invoices on EFD are incorrect&quot;,&quot;Assesses whether the total value of CFe invoices, excluding cancelled CFe invoices, submitted on each day is the same as the total value of CFe invoices submitted each day during the month covered by the EFD.  &quot;,&quot;o|5W|8J|8K|8L|1i|1U|u|T|3n|7d|1T|5a|5b|1U|5a|1U|5c|3w|7d&quot;,&quot;85485627-6e12-4286-97ce-98c3b6198e1b&quot;,&quot;S1.2.4.12 Daily values of NFCe invoices on EFD are incorrect&quot;,&quot;Assesses whether the total value of NFCe invoices, excluding cancelled NFCe invoices, submitted on each day is the same as the total value of NFCe invoices submitted each day during the month covered by the EFD.  &quot;,&quot;o|5W|8N|8O|8P|1i|1U|u|T|3n|7d|1T|5a|5b|1U|5a|1U|5c|3w|7d&quot;,&quot;c5005023-6517-4dd3-81fe-3c8abdac7363&quot;,&quot;S1.2.4.13 Daily values of NFe invoices on EFD are incorrect&quot;,&quot;Assesses whether the total value of NFe invoices, excluding cancelled NFe invoices, submitted on each day is the same as the total value of NFe invoices submitted each day during the month covered by the EFD.  &quot;,&quot;o|5W|8R|8S|8T|1i|1U|u|T|3n|7d|1T|5a|5b|1U|5a|1U|5c|3w|7d&quot;,&quot;0b4f5e53-dd35-4095-b6b5-596cebd5d6ca&quot;,&quot;S1.2.4.14 Carry forward of the tax credit balance is incorrect&quot;,&quot;Assesses whether the taxpayer correctly declared the tax credit amount for the previous month equal to the amount on the EFD report for the current month.&quot;,&quot;o|5W|8V|8W|8X|1i|1U|u|T|3n|7d|1T|5a|5b|1U|5a|1U|5c|3w|7d&quot;,&quot;28f4e22d-8cae-4fad-8799-09db24409081&quot;,&quot;S1.2.4.15 Tax on EFD is not consistent with tax on NFe invoices&quot;,&quot;Assesses whether the total tax (ICMS tax value of each product) on NFe invoices was correctly declared in the EFD for the period of issuance of the NFe invoices.&quot;,&quot;o|5W|8Z|8a|8b|1i|1U|u|T|3n|7d|1T|5a|5b|1U|5a|1U|5c|3w|7d&quot;,&quot;a|7i|7m|7q|7u|7y|82|86|8A|8E|8I|8M|8Q|8U|8Y|8c&quot;,&quot;o|7G|7c|7d|7e|O|T|8d|5w|1W|5c|3w|5w&quot;,&quot;8ca466c2-40e3-4ef1-b060-843308f6414b&quot;,&quot;SG1.2.5 Is the CSE summary report consistent?&quot;,&quot;Red flag situations associated with this sub-goal apply consistency checks based on Security Component (Componente de Segurança or CSE) report from a company’s ERP system. &quot;,&quot;e33e95e7-0c3a-419f-86ac-da4aadd47182&quot;,&quot;S1.2.5.1 Quantity of CFe invoices reported on CSE is incorrect&quot;,&quot;Assesses whether the number of CFe invoices included in the CSE report is equal to the number of CFe invoices received during the CSE reporting period.&quot;,&quot;o|5W|8i|8j|8k|1i|1U|u|T|3n|8g|1T|5a|5b|1U|5a|1U|5c|3w|8g&quot;,&quot;0fdb9bd1-aaac-4744-b4bc-1a0139f0098d&quot;,&quot;S1.2.5.2 Value of CFe invoices reported on CSE is incorrect&quot;,&quot;Assesses whether the values of all CFe invoices included in the CSE report is equal to the value of the CFe invoices received during the CSE reporting period.&quot;,&quot;o|5W|8m|8n|8o|1i|1U|u|T|3n|8g|1T|5a|5b|1U|5a|1U|5c|3w|8g&quot;,&quot;a|8l|8p&quot;,&quot;o|7G|8f|8g|8h|O|T|8q|5w|1W|5c|3w|5w&quot;,&quot;b64a729d-a416-4fd4-9fd0-4156ef70390c&quot;,&quot;SG1.2.6 Is taxpayer behavior by-group acceptable?&quot;,&quot;Red flag situations associated with this goal assess whether a taxpayer sales and tax reporting are unusual compared to all taxpayers in similar groups defined by economic activity, geography, and business profile.&quot;,&quot;b62cb1c3-9e4c-4b77-8975-8966c47020c2&quot;,&quot;S1.2.6.1 Average number of invoices/MFe unusual for group&quot;,&quot;Assesses whether a taxpayer has an average number of invoices per MFE device that is outside the mean for a group, by more or less than N standard deviations. The groups are (a) economic activity, (b) geographical location, and (c) business profile.&quot;,&quot;o|5W|8v|8w|8x|1i|1U|u|T|3n|8t|1T|5a|5b|1U|5a|1U|5c|3w|8t&quot;,&quot;ab85c38a-858f-4008-93c6-787100938333&quot;,&quot;S1.2.6.2 Average value of invoices/MFe outside group standard&quot;,&quot;Assesses whether a taxpayer has an average value of invoices per MFE device that is outside the mean for a group, by more or less than N standard deviations. The groups are (a) economic activity, (b) geographical location, and (c) business profile.&quot;,&quot;o|5W|8z|90|91|1i|1U|u|T|3n|8t|1T|5a|5b|1U|5a|1U|5c|3w|8t&quot;,&quot;e25456a5-34ba-45e0-b9cd-22bffbb0636d&quot;,&quot;S1.2.6.3 CST is unusual for group&quot;,&quot;Assesses whether taxpayers are using Tax Status Code (CST or Código de Situação Tributária) different from those used in a group to which the taxpayer belongs.&quot;,&quot;o|5W|93|94|95|1i|1U|u|T|3n|8t|1T|5a|5b|1U|5a|1U|5c|3w|8t&quot;,&quot;9c2fa900-8e10-49dd-80a1-67c6d99f8f31&quot;,&quot;S1.2.6.4 Sales unusual for NCM incompatible with taxpayer CNAE&quot;,&quot;Assesses the total monthly value of invoice items with NCMs that are incompatible with the CNAE of the taxpayer grouping.&quot;,&quot;o|5W|97|98|99|1i|1U|u|T|3n|8t|1T|5a|5b|1U|5a|1U|5c|3w|8t&quot;,&quot;944e4255-b8f2-4345-9691-90128f407165&quot;,&quot;S1.2.6.5 Unusual sales profile for taxpayer economic group&quot;,&quot;Assesses if a taxpayer’s sales records indicate a non-standard sales pattern compared to the economic activity group (CNAE) to which the taxpayer belongs&quot;,&quot;o|5W|9B|9C|9D|1i|1U|u|T|3n|8t|1T|5a|5b|1U|5a|1U|5c|3w|8t&quot;,&quot;a|8y|92|96|9A|9E&quot;,&quot;o|7G|8s|8t|8u|O|T|9F|5w|1W|5c|3w|5w&quot;,&quot;a|6U|7F|7b|8e|8r|9G&quot;,&quot;o|P|5v|5w|5x|O|T|9H|5t|1W|1W|5t&quot;,&quot;n|U0F734Q&quot;,&quot;SG1.3: Are the classifications of taxes correct?&quot;,&quot;Are the correct taxes applied and categorized or classified correctly?&quot;,&quot;o|P|9J|9K|9L|O|T|5a|5t|1W|5c|5t&quot;,&quot;n|U0F7aO6&quot;,&quot;SG1.4: Are all invoices declared correctly?&quot;,&quot;Electronic invoices must be complete and consistent.&quot;,&quot;o|P|9N|9O|9P|O|T|5a|5t|1W|5c|5t&quot;,&quot;n|U0F8ie0&quot;,&quot;SG1.5: Are the infrastructure systems healthy?&quot;,&quot;Review flag situation assessment depends are receiving complete and accurate information and the infrastructure systems must function well to support the data requirements.&quot;,&quot;o|P|9R|9S|9T|O|T|5a|5t|1W|5c|5t&quot;,&quot;n|U0FD4vb&quot;,&quot;SG1.6: Are tax payments consistent across electronic documents?&quot;,&quot;Tax payments in invoice transactions, monthly reports, and credit card company reports must be consistent.&quot;,&quot;67d0c80d-50d7-4652-8d6d-34b390ff9aaa&quot;,&quot;SG1.6.1 Are payment rates acceptable?&quot;,&quot;The red flags associated with this sub-goal check payment rates for cash and card transactions.&quot;,&quot;fa2b6b8f-8622-4e13-81d4-e1a5b2ab5cac&quot;,&quot;S1.6.1.1 Low Cash : Credit ratio&quot;,&quot;Assesses whether invoices in a day have a low percentage of payments made in cash.&quot;,&quot;(TaxpayerMetric[CashCreditRatio] is less than '0.3')&quot;,&quot;TaxpayerMetric[CashCreditRatio]&quot;,&quot;o|x|14|9f&quot;,&quot;is less than&quot;,&quot;o|x|17|9h&quot;,&quot;a|10|13|9g|9i|1B|1E&quot;,&quot;o|1O|1P|1I|12|9f|9h|w|1D&quot;,&quot;a|9k&quot;,&quot;o|1H|T|1I|z|9l&quot;,&quot;This is a simple formula for assessing whether the cash-to-credit card ratio computed for a business on a daily basis is low. A low cash-to-credit card ratio indicates that a business is accepting more credit card payments than cash payments. This could be due to a variety of reasons, such as the business’s location, the nature of the business, or the preferences of the customers. However, it also is an indication of tax evasion, as businesses that deal mostly in cash, and don't report those cash transactions, are more likely to underreport their income.&quot;,&quot;n|3&quot;,&quot;=IF((TaxpayerMetric[CashCreditRatio] &lt; 0.3),TRUE,FALSE)&quot;,&quot;a|9p&quot;,&quot;9a9e943e-3e50-4d2c-9110-84441d572958&quot;,&quot;o|o|9b|9c|9d|s|9e|u|T|46|9Z|9j|9m|z|9l|1T|9n|9o|1W|1X|9q|1a|1b|9r&quot;,&quot;0d817c99-56bd-402f-8f30-32e8f219d1c8&quot;,&quot;S1.6.1.2 High Cash : Card Ratio&quot;,&quot;Assesses whether invoices in a day have a high percentage of cash payments.&quot;,&quot;(TaxpayerMetric[CashCreditRatio] is less than or equal to '0.1')&quot;,&quot;+1&quot;,&quot;is less than or equal to&quot;,&quot;o|x|17|9y&quot;,&quot;0.1&quot;,&quot;o|x|1C|A0&quot;,&quot;a|10|13|9g|9z|1B|A1&quot;,&quot;o|1O|1P|1I|12|9f|9y|w|A0&quot;,&quot;a|A3&quot;,&quot;o|1H|T|1I|z|A4&quot;,&quot;This situation assesses whether the cash-to-credit card ratio computed for a business on a daily basis is high. A high cash-to-credit card ratio is a beneficial situation. A high cash-to-credit ratio could be due to a variety of reasons, such as the business’s location, the nature of the business, or the preferences of the customers. However, it generally indicates a business that does many transactions in cash, and the cash transactions are being reported, which is a desired behavior for a taxpayer since it means that the taxpayer is not hiding cash transactions.&quot;,&quot;n|2&quot;,&quot;=IF((TaxpayerMetric[CashCreditRatio] &lt;= 0.1),TRUE,FALSE)&quot;,&quot;a|A8&quot;,&quot;cd1a8fb2-77a7-4e3b-9928-89a8535c0ac1&quot;,&quot;o|o|9t|9u|9v|s|9w|u|T|9x|9Z|A2|A5|z|A4|1T|A6|A7|1W|1X|A9|1a|1b|AA&quot;,&quot;a|9s|AB&quot;,&quot;o|P|9Y|9Z|9a|O|T|AC|9W|1W|1W|9W&quot;,&quot;cf93797e-5cc8-46c0-be74-dedafa36280b&quot;,&quot;SG1.6.2 Are card payments consistent?&quot;,&quot;Red flags associated with this sub-goal do cross-checks of transactions by using information from credit card agencies.&quot;,&quot;o|P|AE|AF|AG|O|T|5a|9W|1W|5c|9W&quot;,&quot;e13babfa-b645-4f5e-962b-31fc1637c5b4&quot;,&quot;SG1.6.3 Are TEF data available and of good quality?&quot;,&quot;Red flags associated with this sub-goal check that taxpayers are submitting credit card transactions to the card agencies.&quot;,&quot;o|P|AI|AJ|AK|O|T|5a|9W|1W|5c|9W&quot;,&quot;a|AD|AH|AL&quot;,&quot;o|P|9V|9W|9X|O|T|AM|5t|1W|1W|5t&quot;,&quot;a|5u|9I|9M|9Q|9U|AN&quot;,&quot;An effective and efficient system of taxation serves to create a business that is a \&quot;level playing field\&quot; for all participants.&quot;,&quot;n|TdAcziP&quot;,&quot;o|M|AO|AP|AQ|5t|1W|T|O|5c|1W&quot;,&quot;a|AR&quot;,&quot;a|E|F|0|G|H|I|J|K&quot;,&quot;o|AT|5a|AP|AQ|5t|1W|T|O|5c&quot;,&quot;a|0|G|F|J|I|E|N|H|L&quot;,&quot;G1: Is a fair and equitable business environment is assured?&quot;,&quot;o|AV|Q|R|S|O|T|5a|AW|1W|1W&quot;,&quot;o|AV|5v|5w|5x|O|T|5a|AW|1W|5c&quot;,&quot;o|AV|9J|9K|9L|O|T|5a|AW|1W|5c&quot;,&quot;o|AV|9N|9O|9P|O|T|5a|AW|1W|5c&quot;,&quot;o|AV|9R|9S|9T|O|T|5a|AW|1W|5c&quot;,&quot;o|AV|9V|9W|9X|O|T|5a|AW|1W|1W&quot;,&quot;a|0|G|F|J|I|E|N|H&quot;,&quot;o|Ad|V|W|X|O|T|5a|R|1W&quot;,&quot;a|0|G|F|Y|Z|a|b|c|O|J|d|e|f|g|h|n|m|i|j|L|k|l&quot;,&quot;o|Af|p|q|r|s|t|u|T|v|W|1T|1F|1S|z|1R|1U|1c|1b|1V|1X|1W|1Z|1a&quot;,&quot;a|0|G|F|Y|Z|a|b|c|O|J|d|e|f|g|h|k|l|n|m|i|L&quot;,&quot;o|Ah|1f|1g|1h|1i|1j|u|T|1k|W|1T|1p|1s|z|1r|1U|1u|1a|1v|1b|1w|1W&quot;,&quot;o|Ah|1y|1z|1h|1i|20|u|T|1k|W|1T|27|2B|z|2A|1U|2D|1a|2E|1b|1w|1W&quot;,&quot;a|0|G|F|Y|Z|a|b|c|O|J|d|e|f|g|h|n|L|i|k|l|m&quot;,&quot;o|Ak|2H|2I|2J|1i|2K|u|T|2L|W|1T|2Q|2T|z|2S|1U|2U|1W|1w|2W|1a|1b&quot;,&quot;a|0|G|F|Y|Z|a|b|c|O|J|d|e|f|g|h|L|k|l|i|n|m&quot;,&quot;o|Am|2Z|2a|2b|1i|2c|u|T|2d|W|1T|32|38|z|37|1U|1W|3A|1a|1w|3B|1b&quot;,&quot;a|0|G|F|Y|Z|a|b|c|O|J|d|e|f|g|h|L|i|k|l|n|m&quot;,&quot;o|Ao|3E|3F|3G|1i|3H|u|T|3I|W|1T|3Z|3e|z|3d|1U|1W|1w|3g|1a|3h|1b&quot;,&quot;a|0|G|F|Y|Z|a|b|c|O|d|e|f|g|J|h|L|i|n|m|j|k|l&quot;,&quot;o|Aq|3k|3l|3G|1i|3m|u|T|3n|W|3r|3u|z|3t|1T|1U|1W|1w|3v|1b|3w|3y|1a&quot;,&quot;a|0|G|F|Y|Z|a|b|c|O|J|d|e|f|g|h|L|i|n|m|j|k|l&quot;,&quot;o|As|41|42|43|44|45|u|T|46|W|1T|4l|4u|z|4t|1U|1W|4v|4w|4x|3w|4z|1a&quot;,&quot;o|Aq|51|52|53|44|54|u|T|55|W|58|5B|z|5A|1T|1U|1W|5C|5D|4x|3w|5F|1a&quot;,&quot;o|Aq|5H|5I|5J|44|5K|u|T|2d|W|5N|5Q|z|5P|1T|1U|1W|1V|5U|4x|5R|5T|1a&quot;,&quot;a|0|G|F|Y|Z|a|b|c|O|J|d|e|f|g|h|L|j&quot;,&quot;o|Aw|5X|5Y|5Z|44|1U|u|T|46|W|1T|5a|5b|1U|5a|1U|5c|3w&quot;,&quot;o|Aw|5e|5f|5g|44|1U|u|T|3n|W|1T|5a|5b|1U|5a|1U|5c|3w&quot;,&quot;o|Aw|5i|5j|5k|44|1U|u|T|3n|W|1T|5a|5b|1U|5a|1U|5c|3w&quot;,&quot;o|Aw|5m|5n|5o|44|1U|u|T|3n|W|1T|5a|5b|1U|5a|1U|5c|3w&quot;,&quot;o|AV|5y|5z|60|O|T|5a|5w|1W|5c&quot;,&quot;a|0|G|F|Y|Z|a|b|c|O|J|d|e|f|g|h|L|j|m|n|i|k|l&quot;,&quot;o|B2|62|63|64|1i|65|u|T|v|5z|1T|6C|6F|z|6E|1U|1W|5R|1V|6I|1V|6H|1a&quot;,&quot;o|Aw|6K|6L|6M|1i|1U|u|T|3n|5z|1T|5a|5b|1U|5a|1U|5c|3w&quot;,&quot;o|Aw|6O|6P|6Q|6R|1U|u|T|3I|5z|1T|5a|5b|1U|5a|1U|5c|3w&quot;,&quot;o|AV|6V|6W|6X|O|T|5a|5w|1W|5c&quot;,&quot;a|0|G|F|Y|Z|a|b|c|O|J|d|e|f|g|h|L&quot;,&quot;o|B7|6Z|6a|6b|1i|1U|u|T|46|6W|1T|5a|5b|1U|5a|1U|5c&quot;,&quot;o|B7|6d|6e|6f|1i|1U|u|T|46|6W|1T|5a|5b|1U|5a|1U|5c&quot;,&quot;o|Aw|6h|6i|6j|1i|1U|u|T|3n|6W|1T|5a|5b|1U|5a|1U|5c|3w&quot;,&quot;o|Aw|6l|6m|6n|1i|1U|u|T|6o|6W|1T|5a|5b|1U|5a|1U|5c|3w&quot;,&quot;o|Aw|6q|6r|6s|1i|1U|u|T|46|6W|1T|5a|5b|1U|5a|1U|5c|3w&quot;,&quot;o|Aw|6u|6v|6w|1i|1U|u|T|3I|6W|1T|5a|5b|1U|5a|1U|5c|3w&quot;,&quot;o|Aw|6y|6z|70|1i|1U|u|T|3I|6W|1T|5a|5b|1U|5a|1U|5c|3w&quot;,&quot;o|Aw|72|73|74|1i|1U|u|T|2L|6W|1T|5a|5b|1U|5a|1U|5c|3w&quot;,&quot;o|Aw|76|77|78|1i|1U|u|T|3I|6W|1T|5a|5b|1U|5a|1U|5c|3w&quot;,&quot;o|Aw|7A|7B|7C|1i|1U|u|T|3I|6W|1T|5a|5b|1U|5a|1U|5c|3w&quot;,&quot;o|AV|9Y|9Z|9a|O|T|5a|9W|1W|1W&quot;,&quot;o|AV|AE|AF|AG|O|T|5a|9W|1W|5c&quot;,&quot;o|AV|AI|AJ|AK|O|T|5a|9W|1W|5c&quot;,&quot;o|As|9b|9c|9d|s|9e|u|T|46|9Z|1T|9j|9m|z|9l|9n|1W|9o|9r|1b|1X|9q|1a&quot;,&quot;o|As|9t|9u|9v|s|9w|u|T|9x|9Z|1T|A2|A5|z|A4|A6|1W|A7|AA|1b|1X|A9|1a&quot;,&quot;a|0|G|F|J|I|E|N|H|L|j&quot;,&quot;o|BN|7H|7I|7J|O|T|5a|5w|1W|5c|3w&quot;,&quot;o|Aw|7K|7L|7M|1i|1U|u|T|3n|7I|1T|5a|5b|1U|5a|1U|5c|3w&quot;,&quot;o|Aw|7O|7P|7Q|1i|1U|u|T|3n|7I|1T|5a|5b|1U|5a|1U|5c|3w&quot;,&quot;o|Aw|7S|7T|7U|1i|1U|u|T|3n|7I|1T|5a|5b|1U|5a|1U|5c|3w&quot;,&quot;o|Aw|7W|7X|7Y|1i|1U|u|T|3n|7I|1T|5a|5b|1U|5a|1U|5c|3w&quot;,&quot;o|BN|7c|7d|7e|O|T|5a|5w|1W|5c|3w&quot;,&quot;o|Aw|7f|7g|7h|1i|1U|u|T|3n|7d|1T|5a|5b|1U|5a|1U|5c|3w&quot;,&quot;o|Aw|7j|7k|7l|1i|1U|u|T|3n|7d|1T|5a|5b|1U|5a|1U|5c|3w&quot;,&quot;o|Aw|7n|7o|7p|1i|1U|u|T|3n|7d|1T|5a|5b|1U|5a|1U|5c|3w&quot;,&quot;o|Aw|7r|7s|7t|1i|1U|u|T|3n|7d|1T|5a|5b|1U|5a|1U|5c|3w&quot;,&quot;o|Aw|7v|7w|7x|1i|1U|u|T|3n|7d|1T|5a|5b|1U|5a|1U|5c|3w&quot;,&quot;o|Aw|7z|80|81|1i|1U|u|T|3n|7d|1T|5a|5b|1U|5a|1U|5c|3w&quot;,&quot;o|Aw|83|84|85|1i|1U|u|T|3n|7d|1T|5a|5b|1U|5a|1U|5c|3w&quot;,&quot;o|Aw|87|88|89|1i|1U|u|T|3n|7d|1T|5a|5b|1U|5a|1U|5c|3w&quot;,&quot;o|Aw|8B|8C|8D|1i|1U|u|T|3n|7d|1T|5a|5b|1U|5a|1U|5c|3w&quot;,&quot;o|Aw|8F|8G|8H|1i|1U|u|T|3n|7d|1T|5a|5b|1U|5a|1U|5c|3w&quot;,&quot;o|Aw|8J|8K|8L|1i|1U|u|T|3n|7d|1T|5a|5b|1U|5a|1U|5c|3w&quot;,&quot;o|Aw|8N|8O|8P|1i|1U|u|T|3n|7d|1T|5a|5b|1U|5a|1U|5c|3w&quot;,&quot;o|Aw|8R|8S|8T|1i|1U|u|T|3n|7d|1T|5a|5b|1U|5a|1U|5c|3w&quot;,&quot;o|Aw|8V|8W|8X|1i|1U|u|T|3n|7d|1T|5a|5b|1U|5a|1U|5c|3w&quot;,&quot;o|Aw|8Z|8a|8b|1i|1U|u|T|3n|7d|1T|5a|5b|1U|5a|1U|5c|3w&quot;,&quot;o|Aw|8i|8j|8k|1i|1U|u|T|3n|8g|1T|5a|5b|1U|5a|1U|5c|3w&quot;,&quot;o|BN|8f|8g|8h|O|T|5a|5w|1W|5c|3w&quot;,&quot;o|BN|8s|8t|8u|O|T|5a|5w|1W|5c|3w&quot;,&quot;o|Aw|8v|8w|8x|1i|1U|u|T|3n|8t|1T|5a|5b|1U|5a|1U|5c|3w&quot;,&quot;o|Aw|8m|8n|8o|1i|1U|u|T|3n|8g|1T|5a|5b|1U|5a|1U|5c|3w&quot;,&quot;o|Aw|8z|90|91|1i|1U|u|T|3n|8t|1T|5a|5b|1U|5a|1U|5c|3w&quot;,&quot;o|Aw|93|94|95|1i|1U|u|T|3n|8t|1T|5a|5b|1U|5a|1U|5c|3w&quot;,&quot;o|Aw|97|98|99|1i|1U|u|T|3n|8t|1T|5a|5b|1U|5a|1U|5c|3w&quot;,&quot;o|Aw|9B|9C|9D|1i|1U|u|T|3n|8t|1T|5a|5b|1U|5a|1U|5c|3w&quot;,&quot;a|AU|AX|AY|AZ|Aa|Ab|Ac|Ae|Ag|Ai|Aj|Al|An|Ap|Ar|At|Au|Av|Ax|Ay|Az|B0|B1|B3|B4|B5|B6|B8|B9|BA|BB|BC|BD|BE|BF|BG|BH|BI|BJ|BK|BL|BM|BO|BP|BQ|BR|BS|BT|BU|BV|BW|BX|BY|BZ|Ba|Bb|Bc|Bd|Be|Bf|Bg|Bh|Bi|Bj|Bk|Bl|Bm|Bn|Bo|Bp|Bq|Br&quot;,&quot;source&quot;,&quot;sourceHandle&quot;,&quot;target&quot;,&quot;targetHandle&quot;,&quot;markerEnd&quot;,&quot;a|Bt|Bu|Bv|Bw|J|Bx|0&quot;,&quot;1683093069445&quot;,&quot;1704230102689&quot;,&quot;step&quot;,&quot;a|J&quot;,&quot;arrowclosed&quot;,&quot;o|C2|C3&quot;,&quot;reactflow__edge-1683093069445-1704230102689&quot;,&quot;o|By|Bz||C0||C1|C4|C5&quot;,&quot;1704230307411&quot;,&quot;reactflow__edge-1683093069445-1704230307411&quot;,&quot;o|By|Bz||C7||C1|C4|C8&quot;,&quot;1704230392662&quot;,&quot;reactflow__edge-1683093069445-1704230392662&quot;,&quot;o|By|Bz||CA||C1|C4|CB&quot;,&quot;1704230520734&quot;,&quot;reactflow__edge-1683093069445-1704230520734&quot;,&quot;o|By|Bz||CD||C1|C4|CE&quot;,&quot;1704230790800&quot;,&quot;reactflow__edge-1683093069445-1704230790800&quot;,&quot;o|By|Bz||CG||C1|C4|CH&quot;,&quot;1704231829771&quot;,&quot;reactflow__edge-1683093069445-1704231829771&quot;,&quot;o|By|Bz||CJ||C1|C4|CK&quot;,&quot;1704241760111&quot;,&quot;reactflow__edge-1704230102689-1704241760111&quot;,&quot;o|By|C0||CM||C1|C4|CN&quot;,&quot;1704241814983&quot;,&quot;reactflow__edge-1683093069445-1704241814983&quot;,&quot;o|By|CM||CP||C1|C4|CQ&quot;,&quot;1704292909397&quot;,&quot;reactflow__edge-1704241760111-1704292909397&quot;,&quot;o|By|CM||CS||C1|C4|CT&quot;,&quot;1704475808645&quot;,&quot;reactflow__edge-1704241760111-1704475808645&quot;,&quot;o|By|CM||CV||C1|C4|CW&quot;,&quot;1704665096284&quot;,&quot;reactflow__edge-1704241760111-1704665096284&quot;,&quot;o|By|CM||CY||C1|C4|CZ&quot;,&quot;reactflow__edge-1683093069445-fce8068e-e7ab-4be2-a671-0473ef6f0d92&quot;,&quot;o|By|CM||2Z||C1|C4|Cb&quot;,&quot;reactflow__edge-1704241760111-cc66516f-3d6f-4b4d-9f8f-5bf2c31870ba&quot;,&quot;o|By|CM||3E||C1|C4|Cd&quot;,&quot;a|0|Bx|Bt|Bu|Bv|Bw|J&quot;,&quot;reactflow__edge-1683093069445-b0b2862d-7860-4b7c-b200-06f7074c3b77&quot;,&quot;o|Cf|Cg|C4|CM||3k||C1&quot;,&quot;reactflow__edge-1704241760111-161fcfa1-978d-4433-8198-980c5fe685f0&quot;,&quot;o|By|CM||41||C1|C4|Ci&quot;,&quot;reactflow__edge-1704241760111-1c9e40f8-5da5-42d5-9b36-3fd9023193a7&quot;,&quot;o|Cf|Ck|C4|CM||51||C1&quot;,&quot;reactflow__edge-1704241760111-d62095aa-4684-460f-8df1-970cdeec9513&quot;,&quot;o|Cf|Cm|C4|CM||5H||C1&quot;,&quot;reactflow__edge-1683093069445-7e913213-6fef-4c4d-9588-002fc18218a0&quot;,&quot;o|By|CM||5X||C1|C4|Co&quot;,&quot;reactflow__edge-1704241760111-23d12449-9e7b-4a01-8ef9-e1498032ad3e&quot;,&quot;o|By|CM||5e||C1|C4|Cq&quot;,&quot;reactflow__edge-1704241760111-c1c108a9-0192-43a9-8a21-84c3685068ec&quot;,&quot;o|By|CM||5i||C1|C4|Cs&quot;,&quot;reactflow__edge-1704241760111-8c7cb7a4-43d2-43d1-b03e-610debfaf97d&quot;,&quot;o|By|CM||5m||C1|C4|Cu&quot;,&quot;reactflow__edge-1704230307411-e46ce175-ab1a-4193-9531-11cae1510f51&quot;,&quot;o|By|C7||5y||C1|C4|Cw&quot;,&quot;reactflow__edge-e46ce175-ab1a-4193-9531-11cae1510f51-5c2d2ef5-2a15-4b0f-a947-f77c8a5c2251&quot;,&quot;o|By|5y||62||C1|C4|Cy&quot;,&quot;reactflow__edge-e46ce175-ab1a-4193-9531-11cae1510f51-37b9d69b-b1aa-476b-9bc7-b781aa592dca&quot;,&quot;o|By|5y||6K||C1|C4|D0&quot;,&quot;reactflow__edge-e46ce175-ab1a-4193-9531-11cae1510f51-6f3f0dbe-aaad-433a-8c44-e48a30add500&quot;,&quot;o|By|5y||6O||C1|C4|D2&quot;,&quot;reactflow__edge-1704230307411-79394599-8be1-40ab-a2b8-8d9e20b29520&quot;,&quot;o|By|C7||6V||C1|C4|D4&quot;,&quot;reactflow__edge-79394599-8be1-40ab-a2b8-8d9e20b29520-2bc1a49a-faf3-4ae6-8867-695f26dea22a&quot;,&quot;o|By|6V||6Z||C1|C4|D6&quot;,&quot;reactflow__edge-79394599-8be1-40ab-a2b8-8d9e20b29520-6d69c877-232e-46cd-8f1b-690e9a511252&quot;,&quot;o|By|6V||6d||C1|C4|D8&quot;,&quot;reactflow__edge-79394599-8be1-40ab-a2b8-8d9e20b29520-d017e7a7-0f7a-4eca-a3e2-422f2e383527&quot;,&quot;o|By|6V||6h||C1|C4|DA&quot;,&quot;reactflow__edge-1683093069445-fc420eb1-5ca8-4771-ad89-9277dd7c8481&quot;,&quot;o|By|6V||6l||C1|C4|DC&quot;,&quot;reactflow__edge-79394599-8be1-40ab-a2b8-8d9e20b29520-1f7636e2-bb3b-477c-8664-3080fd6a97bf&quot;,&quot;o|By|6V||6q||C1|C4|DE&quot;,&quot;reactflow__edge-1683093069445-9a874e60-90a1-445e-b8f0-2fe458d1d2e0&quot;,&quot;o|By|6V||6u||C1|C4|DG&quot;,&quot;reactflow__edge-79394599-8be1-40ab-a2b8-8d9e20b29520-d3c2e389-9e3d-4f21-938c-27e1d930095b&quot;,&quot;o|By|6V||6y||C1|C4|DI&quot;,&quot;reactflow__edge-79394599-8be1-40ab-a2b8-8d9e20b29520-cde1f294-a83e-44f6-95a7-2634954d7ff4&quot;,&quot;o|By|6V||72||C1|C4|DK&quot;,&quot;reactflow__edge-1683093069445-f678f724-5722-4dfb-9df4-83383649d78f&quot;,&quot;o|By|6V||76||C1|C4|DM&quot;,&quot;reactflow__edge-79394599-8be1-40ab-a2b8-8d9e20b29520-eb8957e0-8c65-4a00-89fb-e92b6aa235c5&quot;,&quot;o|By|6V||7A||C1|C4|DO&quot;,&quot;reactflow__edge-1704231829771-67d0c80d-50d7-4652-8d6d-34b390ff9aaa&quot;,&quot;o|By|CJ||9Y||C1|C4|DQ&quot;,&quot;reactflow__edge-1704231829771-cf93797e-5cc8-46c0-be74-dedafa36280b&quot;,&quot;o|By|CJ||AE||C1|C4|DS&quot;,&quot;reactflow__edge-1704231829771-e13babfa-b645-4f5e-962b-31fc1637c5b4&quot;,&quot;o|By|CJ||AI||C1|C4|DU&quot;,&quot;reactflow__edge-67d0c80d-50d7-4652-8d6d-34b390ff9aaa-fa2b6b8f-8622-4e13-81d4-e1a5b2ab5cac&quot;,&quot;o|By|9Y||9b||C1|C4|DW&quot;,&quot;reactflow__edge-67d0c80d-50d7-4652-8d6d-34b390ff9aaa-0d817c99-56bd-402f-8f30-32e8f219d1c8&quot;,&quot;o|By|9Y||9t||C1|C4|DY&quot;,&quot;reactflow__edge-1704230307411-e1ba75a0-5d16-4124-9b7c-18b069d114ed&quot;,&quot;o|By|C7||7H||C1|C4|Da&quot;,&quot;reactflow__edge-1683093069445-962cf223-a8cc-43bc-8914-c767b355a275&quot;,&quot;o|By|7H||7K||C1|C4|Dc&quot;,&quot;reactflow__edge-e1ba75a0-5d16-4124-9b7c-18b069d114ed-e45414de-09da-4d48-a7d5-a1f1157f6043&quot;,&quot;o|By|7H||7O||C1|C4|De&quot;,&quot;reactflow__edge-e1ba75a0-5d16-4124-9b7c-18b069d114ed-f99bc76a-d44a-4017-aa66-b4b65ce85d24&quot;,&quot;o|By|7H||7S||C1|C4|Dg&quot;,&quot;reactflow__edge-e1ba75a0-5d16-4124-9b7c-18b069d114ed-297f0a41-ce69-45d4-b8ed-8464787655aa&quot;,&quot;o|By|7H||7W||C1|C4|Di&quot;,&quot;reactflow__edge-1704230307411-f4ce4e87-c8ed-4161-8e72-0d4462e66441&quot;,&quot;o|By|C7||7c||C1|C4|Dk&quot;,&quot;reactflow__edge-f4ce4e87-c8ed-4161-8e72-0d4462e66441-0199f5ba-a451-47ed-a93e-7938edba52c0&quot;,&quot;o|By|7c||7f||C1|C4|Dm&quot;,&quot;reactflow__edge-1683093069445-ec34e26c-f91f-43de-95a3-7485f89691a3&quot;,&quot;o|By|7c||7j||C1|C4|Do&quot;,&quot;reactflow__edge-f4ce4e87-c8ed-4161-8e72-0d4462e66441-3ab5fb49-7438-41b2-a49d-735c8df90239&quot;,&quot;o|By|7c||7n||C1|C4|Dq&quot;,&quot;reactflow__edge-f4ce4e87-c8ed-4161-8e72-0d4462e66441-c68e2697-50ab-4cef-a405-285153e8fb33&quot;,&quot;o|By|7c||7r||C1|C4|Ds&quot;,&quot;reactflow__edge-f4ce4e87-c8ed-4161-8e72-0d4462e66441-5e03cc60-fe32-4ac2-834d-627d72d0c49a&quot;,&quot;o|By|7c||7v||C1|C4|Du&quot;,&quot;reactflow__edge-f4ce4e87-c8ed-4161-8e72-0d4462e66441-2c0d0393-547f-41cf-b9a4-6f78fbed6928&quot;,&quot;o|By|7c||7z||C1|C4|Dw&quot;,&quot;reactflow__edge-f4ce4e87-c8ed-4161-8e72-0d4462e66441-dd716a49-128c-4369-a4ac-647cff69adb9&quot;,&quot;o|By|7c||83||C1|C4|Dy&quot;,&quot;reactflow__edge-f4ce4e87-c8ed-4161-8e72-0d4462e66441-be9a0891-24d4-401a-adb3-6f3e2caea730&quot;,&quot;o|By|7c||87||C1|C4|E0&quot;,&quot;reactflow__edge-f4ce4e87-c8ed-4161-8e72-0d4462e66441-2e4d33b8-8170-484d-88a5-7bfb3c621b29&quot;,&quot;o|By|7c||8B||C1|C4|E2&quot;,&quot;reactflow__edge-f4ce4e87-c8ed-4161-8e72-0d4462e66441-5797e0fe-6669-4d01-a3f8-78d47bb05c71&quot;,&quot;o|By|7c||8F||C1|C4|E4&quot;,&quot;reactflow__edge-f4ce4e87-c8ed-4161-8e72-0d4462e66441-4d081138-b99f-454e-b175-c6057eb4eb8d&quot;,&quot;o|By|7c||8J||C1|C4|E6&quot;,&quot;reactflow__edge-f4ce4e87-c8ed-4161-8e72-0d4462e66441-85485627-6e12-4286-97ce-98c3b6198e1b&quot;,&quot;o|By|7c||8N||C1|C4|E8&quot;,&quot;reactflow__edge-f4ce4e87-c8ed-4161-8e72-0d4462e66441-c5005023-6517-4dd3-81fe-3c8abdac7363&quot;,&quot;o|By|7c||8R||C1|C4|EA&quot;,&quot;reactflow__edge-f4ce4e87-c8ed-4161-8e72-0d4462e66441-0b4f5e53-dd35-4095-b6b5-596cebd5d6ca&quot;,&quot;o|By|7c||8V||C1|C4|EC&quot;,&quot;reactflow__edge-f4ce4e87-c8ed-4161-8e72-0d4462e66441-28f4e22d-8cae-4fad-8799-09db24409081&quot;,&quot;o|By|7c||8Z||C1|C4|EE&quot;,&quot;reactflow__edge-1683093069445-e33e95e7-0c3a-419f-86ac-da4aadd47182&quot;,&quot;o|By|8f||8i||C1|C4|EG&quot;,&quot;reactflow__edge-1704230307411-8ca466c2-40e3-4ef1-b060-843308f6414b&quot;,&quot;o|By|C7||8f||C1|C4|EI&quot;,&quot;reactflow__edge-1704230307411-b64a729d-a416-4fd4-9fd0-4156ef70390c&quot;,&quot;o|By|C7||8s||C1|C4|EK&quot;,&quot;reactflow__edge-b64a729d-a416-4fd4-9fd0-4156ef70390c-b62cb1c3-9e4c-4b77-8975-8966c47020c2&quot;,&quot;o|By|8s||8v||C1|C4|EM&quot;,&quot;reactflow__edge-8ca466c2-40e3-4ef1-b060-843308f6414b-0fdb9bd1-aaac-4744-b4bc-1a0139f0098d&quot;,&quot;o|By|8f||8m||C1|C4|EO&quot;,&quot;reactflow__edge-b64a729d-a416-4fd4-9fd0-4156ef70390c-ab85c38a-858f-4008-93c6-787100938333&quot;,&quot;o|By|8s||8z||C1|C4|EQ&quot;,&quot;reactflow__edge-b64a729d-a416-4fd4-9fd0-4156ef70390c-e25456a5-34ba-45e0-b9cd-22bffbb0636d&quot;,&quot;o|By|8s||93||C1|C4|ES&quot;,&quot;reactflow__edge-b64a729d-a416-4fd4-9fd0-4156ef70390c-9c2fa900-8e10-49dd-80a1-67c6d99f8f31&quot;,&quot;o|By|8s||97||C1|C4|EU&quot;,&quot;reactflow__edge-1683093069445-944e4255-b8f2-4345-9691-90128f407165&quot;,&quot;o|By|8s||9B||C1|C4|EW&quot;,&quot;a|C6|C9|CC|CF|CI|CL|CO|CR|CU|CX|Ca|Cc|Ce|Ch|Cj|Cl|Cn|Cp|Cr|Ct|Cv|Cx|Cz|D1|D3|D5|D7|D9|DB|DD|DF|DH|DJ|DL|DN|DP|DR|DT|DV|DX|DZ|Db|Dd|Df|Dh|Dj|Dl|Dn|Dp|Dr|Dt|Dv|Dx|Dz|E1|E3|E5|E7|E9|EB|ED|EF|EH|EJ|EL|EN|EP|ER|ET|EV|EX&quot;,&quot;o|D|AS|Bs|EY&quot;,&quot;scenarioTitle&quot;,&quot;scenarioData&quot;,&quot;scenarioLogs&quot;,&quot;reportLogs&quot;,&quot;tableIds&quot;,&quot;a|0|Ea|Eb|Ec|Ed|Ee&quot;,&quot;6576616c-5912-462b-90ee-c68ebaf1be10&quot;,&quot;Thu Jun 13 2024 11:36:50&quot;,&quot;a|Eh&quot;,&quot;AR&quot;,&quot;PIVOT&quot;,&quot;a|Ej|Ek&quot;,&quot;{4265656C-1438-4357-8EEA-8B2A3FB49E7A}&quot;,&quot;{F3F67B89-A44C-4805-A2D3-DDAE67762F7D}&quot;,&quot;o|El|Em|En&quot;,&quot;a|Eo&quot;,&quot;o|Ef|Eg|8|5a|Ei|5a|Ep&quot;,&quot;n|U0UefiC&quot;,&quot;VAT Tax&quot;,&quot;Wed Feb 14 2024 15:29:42&quot;,&quot;Wed Feb 14 2024 10:55:45&quot;,&quot;a|Et|Eu&quot;,&quot;AT&quot;,&quot;a|Ej|Ek|Ew&quot;,&quot;{6D0D1BE2-8D9C-4BB9-B196-CF8A22F08AB0}&quot;,&quot;{6CDD1B09-4001-4CED-837E-F7900F87AD61}&quot;,&quot;{BF4F28BC-4CEE-48AD-AFE1-427972F6D1F8}&quot;,&quot;o|Ex|Ey|Ez|F0&quot;,&quot;a|F1&quot;,&quot;o|Ef|Er|Es|5a|Ev|5a|F2&quot;,&quot;a|Eq|F3&quot;,&quot;a|CM|C0|8s|8f|7c|7H|6V|5y|C7|Bz|CA|CD|CG|CJ|CP|CS|CV|CY|2Z|3E|3k|41|51|5H|5X|5e|5i|5m|62|6K|6O|6Z|6d|6h|6l|6q|6u|6y|72|76|7A|9Y|AE|AI|9b|9t|7K|7O|7S|7W|7f|7j|7n|7r|7v|7z|83|87|8B|8F|8J|8N|8R|8V|8Z|8i|8v|8m|8z|93|97|9B&quot;,&quot;o|6|7|8|9|EZ|F4|F5&quot;,&quot;isComplete&quot;,&quot;a|0|1|2|3|4|F7|5&quot;,&quot;n|TpMuaQx&quot;,&quot;Tactical&quot;,&quot;a|0|G|F|J|I|E|N|O|H&quot;,&quot;n|TpMuwom&quot;,&quot;Are VAT anomalies minimized?&quot;,&quot;VAT Compliance anomalies eliminated or minimized.&quot;,&quot;a|0|G|F|J|I|E|N|O|H|L&quot;,&quot;n|TpMv3Vw&quot;,&quot;Are audits complete and validated?&quot;,&quot;o|FF|FG|FH|1U|O|T|5a|FD|FH|1W|5c&quot;,&quot;a|0|G|F|Y|Z|a|b|c|O|d|e|f|g|J|h|k|l|j|n|L&quot;,&quot;n|TpstmVk&quot;,&quot;VAT Gap Anomalies&quot;,&quot;VAT gap anomalies exceed threshold?&quot;,&quot;(TaxPayer[VATGap] is greater than '40000000' AND TaxPayer[Anomalies] is greater than '1000')&quot;,&quot;TaxPayer[VATGap]&quot;,&quot;o|x|14|FO&quot;,&quot;40000000&quot;,&quot;o|x|1C|FQ&quot;,&quot;lhsRadio[1685948493193][1694740727256]&quot;,&quot;o|x|FS|12&quot;,&quot;lhs[1685948493193][1694740727256]&quot;,&quot;TaxPayer[Anomalies]&quot;,&quot;o|x|FU|FV&quot;,&quot;operator[1685948493193][1694740727256]&quot;,&quot;o|x|FX|18&quot;,&quot;rhsRadio[1685948493193][1694740727256]&quot;,&quot;o|x|FZ|w&quot;,&quot;rhs[1685948493193][1694740727256]&quot;,&quot;1000&quot;,&quot;o|x|Fb|Fc&quot;,&quot;a|10|13|FP|19|1B|FR|FT|FW|FY|Fa|Fd&quot;,&quot;o|1O|1P|1I|12|FO|18|w|FQ&quot;,&quot;rule-1694740727256&quot;,&quot;o|1O|Fg|1I|12|FV|18|w|Fc&quot;,&quot;a|Ff|Fh&quot;,&quot;o|1H|T|1I|z|Fi&quot;,&quot;=IF(MAP(Taxpayer[VATGap],Taxpayer[Anomalies],Taxpayer[ID],LAMBDA(a,b,c,AND((a &gt; 40000000),(b &gt; 1000)))),TRUE,FALSE)&quot;,&quot;a|Fk&quot;,&quot;AH&quot;,&quot;976e3b09-0fa3-42e9-9c0c-438ff68ee353&quot;,&quot;o|FJ|FK|FL|FM|1i|FN|u|T|3n|FD|Fe|Fj|z|Fi|1T|1U|Fl|Fm|3w|Fn|5c&quot;,&quot;a|0|G|F|Y|Z|a|b|c|O|d|e|f|g|J|h|j|k|l|n|m|i&quot;,&quot;n|TzkOssi&quot;,&quot;Cash-to-Credit&quot;,&quot;The Cash-to-Credit ratio high.&quot;,&quot;This is a simple formula for assessing whether the cash-to-credit card ratio computed for a business on a daily basis is low. A low cash-to-credit card ratio in this context could indicate that a business is accepting more credit card payments than cash payments. This could be due to a variety of reasons, such as the business’s location, the nature of the business, or the preferences of the customers. However, it also is an indication of tax evasion, as businesses that deal mostly in cash are more likely to underreport their income from cash transactions.&quot;,&quot;21171252-7929-4380-82e7-8bb2084bcda7&quot;,&quot;o|Fp|Fq|Fr|Fs|s|9e|u|T|v|FD|9j|9m|z|9l|1T|Ft|5R|9q|1a|Fu|1b|9o&quot;,&quot;a|FI|Fo|Fv&quot;,&quot;Is Compliance Assured?&quot;,&quot;o|FB|FC|FD|FE|O|T|Fw|Fx|FD|1W&quot;,&quot;n|TpMvHZ9&quot;,&quot;Is full transparency assured?&quot;,&quot;a|0|G|F|Y|Z|a|b|c|O|d|e|f|g|J|h|L|j&quot;,&quot;cc5c8c82-f8db-4443-a397-5bd751c02342&quot;,&quot;Daily invoice value is below historical average&quot;,&quot;(TEXT(TODAY(),\&quot;dddd\&quot;) is equal to '\&quot;Friday\&quot;' AND Taxpayer[FridayInvoiceAmount] is greater than '0')&quot;,&quot;o|x|1C|2p&quot;,&quot;a|10|22|3K|3L|1B|G5|3P|3S|3U|3W|3Y&quot;,&quot;o|1O|1P|1I|21|3J|2k|w|2p&quot;,&quot;a|G7|3c&quot;,&quot;o|1H|T|1I|z|G8&quot;,&quot;o|G1|G2|G3|3G|1i|G4|u|T|3n|G0|G6|G9|z|G8|1T|1U|5c|1X&quot;,&quot;a|GA&quot;,&quot;o|FF|Fz|G0|1U|O|T|GB|Fx|G0|1W|5c&quot;,&quot;n|TpsrVk1&quot;,&quot;VAT Gaps&quot;,&quot;Are VAT Gaps above thresholds?&quot;,&quot;(Taxpayer[VATGap] is greater than '1000000')&quot;,&quot;Taxpayer[VATGap]&quot;,&quot;o|x|14|GH&quot;,&quot;1000000&quot;,&quot;o|x|1C|GJ&quot;,&quot;a|10|13|GI|19|1B|GK&quot;,&quot;o|1O|1P|1I|12|GH|18|w|GJ&quot;,&quot;a|GM&quot;,&quot;o|1H|T|1I|z|GN&quot;,&quot;=IF((Taxpayer[VATGap] &gt; 1000000),TRUE,FALSE)&quot;,&quot;a|GP&quot;,&quot;886c5034-237c-4328-90de-c82e2aaaa1d9&quot;,&quot;n|t&quot;,&quot;n|h&quot;,&quot;o|Fp|GD|GE|GF|1i|GG|u|T|3I|Fx|GL|GO|z|GN|1T|1U|3w|GQ|1a|GR|GS|GT&quot;,&quot;0ec9c4b5-3a20-44bc-b968-a6c218c81f3d&quot;,&quot;Are tax evasion trends identified?&quot;,&quot;fd6c621a-55a9-4e80-878a-7248c67b3886&quot;,&quot;Is the likelihood of tax evasion minimized&quot;,&quot;7b59502c-c425-41f9-89b8-27f9c0ae6213&quot;,&quot;Probability of tax evasion is high&quot;,&quot;(Compliance.TaxEvasion.high is greater than '0.8')&quot;,&quot;Compliance.TaxEvasion.high&quot;,&quot;o|x|14|Gc&quot;,&quot;a|10|22|Gd|19|1B|6B&quot;,&quot;o|1O|1P|1I|21|Gc|18|w|6A&quot;,&quot;a|Gf&quot;,&quot;o|1H|T|1I|z|Gg&quot;,&quot;This is an example of how a causal Bayesian network can be used within a Situation Assessor. The left-hand side of the expression references the value of the 'Compliance' model, 'TaxEvasion' factor, 'high' category, and compares that value with the numerical value on the right-hand side.&quot;,&quot;n|8&quot;,&quot;=IF((Taxpayer[Compliance.TaxEvasion.high] &gt; 0.8),TRUE,FALSE)&quot;,&quot;a|Gk&quot;,&quot;c47fbf06-3207-405d-8afc-fa35271fd3f3&quot;,&quot;o|61|GZ|Ga|1U|1i|Gb|u|T|3n|GY|Ge|Gh|z|Gg|1T|Gi|Gj|Gl|1a|1W|5R|GS|Gm&quot;,&quot;a|Gn&quot;,&quot;o|BN|GX|GY|1U|O|T|Go|GW|1W|1W|1X&quot;,&quot;a|Gp&quot;,&quot;o|BN|GV|GW|1U|O|T|Gq|Fx|1W|1W|1X&quot;,&quot;a|Fy|GC|GU|Gr&quot;,&quot;The top-level goal is to ensure compliance to tax laws and create a fair, equitable business environment.&quot;,&quot;10&quot;,&quot;o|M|Gs|Gt|AQ|Fx|1W|Gu|O|5c|1W&quot;,&quot;a|Gv&quot;,&quot;o|AT|5a|Gt|AQ|Fx|1W|Gu|O|5c&quot;,&quot;o|Ad|FC|FD|FE|O|T|5a|Fx|1W&quot;,&quot;o|AV|FG|FH|1U|O|T|5a|FD|1W|5c&quot;,&quot;o|AV|Fz|G0|1U|O|T|5a|Fx|1W|5c&quot;,&quot;a|0|G|F|Y|Z|a|b|c|O|J|d|e|f|g|h|j|n|k|l|m|i&quot;,&quot;o|H1|GD|GE|GF|1i|GG|u|T|3I|Fx|1T|GL|GO|z|GN|1U|3w|GR|GQ|1a|GS|GT&quot;,&quot;a|0|G|F|Y|Z|a|b|c|O|J|d|e|f|g|h|k|l|n|j|L&quot;,&quot;o|H3|FK|FL|FM|1i|FN|u|T|3n|FD|1T|Fe|Fj|z|Fi|1U|Fl|Fm|Fn|3w|5c&quot;,&quot;a|0|G|F|Y|Z|a|b|c|O|J|d|e|f|g|h|n|j|k|l|m|i&quot;,&quot;o|H5|Fq|Fr|Fs|s|9e|u|T|v|FD|1T|9j|9m|z|9l|Ft|Fu|5R|9q|1a|1b|9o&quot;,&quot;o|BN|GV|GW|1U|O|T|5a|Fx|1W|1W|1X&quot;,&quot;o|BN|GX|GY|1U|O|T|5a|GW|1W|1W|1X&quot;,&quot;a|0|G|F|Y|Z|a|b|c|O|J|d|e|f|g|h|L|j|k|l|m|i|n&quot;,&quot;o|H9|GZ|Ga|1U|1i|Gb|u|T|3n|GY|1T|Ge|Gh|z|Gg|Gi|1W|5R|Gl|1a|GS|Gj|Gm&quot;,&quot;a|Gx|Gy|Gz|H0|H2|H4|H6|GA|H7|H8|HA&quot;,&quot;1694268258228&quot;,&quot;reactflow__edge-1683093069445-1694268258228&quot;,&quot;o|By|Bz||HC||C1|C4|HD&quot;,&quot;1694268283968&quot;,&quot;reactflow__edge-1694268258228-1694268283968&quot;,&quot;o|By|HC||HF||C1|C4|HG&quot;,&quot;1694268337983&quot;,&quot;reactflow__edge-1694268258228-1694268337983&quot;,&quot;o|By|Bz||HI||C1|C4|HJ&quot;,&quot;1694740281913&quot;,&quot;reactflow__edge-1683093069445-1694740281913&quot;,&quot;o|By|Bz||HL||C1|C4|HM&quot;,&quot;1694740823032&quot;,&quot;reactflow__edge-1694268258228-1694740823032&quot;,&quot;o|By|HC||HO||C1|C4|HP&quot;,&quot;1703776576984&quot;,&quot;reactflow__edge-1694268258228-1703776576984&quot;,&quot;o|By|HC||HR||C1|C4|HS&quot;,&quot;reactflow__edge-1694268337983-cc5c8c82-f8db-4443-a397-5bd751c02342&quot;,&quot;o|Cf|HU|C4|HI||G2||C1&quot;,&quot;reactflow__edge-1683093069445-0ec9c4b5-3a20-44bc-b968-a6c218c81f3d&quot;,&quot;o|By|Bz||GV||C1|C4|HW&quot;,&quot;reactflow__edge-0ec9c4b5-3a20-44bc-b968-a6c218c81f3d-fd6c621a-55a9-4e80-878a-7248c67b3886&quot;,&quot;o|By|GV||GX||C1|C4|HY&quot;,&quot;reactflow__edge-fd6c621a-55a9-4e80-878a-7248c67b3886-7b59502c-c425-41f9-89b8-27f9c0ae6213&quot;,&quot;o|By|GX||GZ||C1|C4|Ha&quot;,&quot;a|HE|HH|HK|HN|HQ|HT|HV|HX|HZ|Hb&quot;,&quot;o|D|Gw|HB|Hc&quot;,&quot;n|TpstrsO&quot;,&quot;ComplianceScenario&quot;,&quot;Mon Jul 01 2024 15:35:11&quot;,&quot;a|Hg&quot;,&quot;Thu Sep 14 2023 21:20:55&quot;,&quot;a|Hi&quot;,&quot;a|Ej|Ew|Ek&quot;,&quot;{9F6598B2-4D79-40FE-9F8D-249C85EA8327}&quot;,&quot;{91D076AF-6BFC-4DF3-A4B9-6A899A27B1AB}&quot;,&quot;{2B010E2B-B5DD-4CD1-BAB2-4A93542053B4}&quot;,&quot;o|Hk|Hl|Hm|Hn&quot;,&quot;a|Ho&quot;,&quot;o|Ef|He|Hf|5a|Hh|Hj|Hp&quot;,&quot;a|Hq&quot;,&quot;a|GX|GV|HC|Bz|HF|HI|HL|HO|HR|G2&quot;,&quot;o|F8|F9|Es|FA|Hd|Hr|1W|Hs&quot;,&quot;a|F6|Ht&quot;],&quot;Hu&quot;]"/>
    <we:property name="causalModelsData" value="[{&quot;data&quot;:[{&quot;type&quot;:&quot;discrete&quot;,&quot;modelLabel&quot;:&quot;CBNLearning&quot;,&quot;nodeLabel&quot;:&quot;VATTarget&quot;,&quot;id&quot;:&quot;d9385bc6-b7aa-45f4-bb0d-35ed05de73b5&quot;,&quot;isProbabilityTableWithError&quot;:false,&quot;description&quot;:&quot;&quot;,&quot;stateData&quot;:[{&quot;id&quot;:&quot;9d81a39a-826c-4f2b-8a55-19955a73869e&quot;,&quot;name&quot;:&quot;High&quot;,&quot;evaluation&quot;:1},{&quot;id&quot;:&quot;417af227-0cb9-46b4-ba72-90653929bb7b&quot;,&quot;name&quot;:&quot;Low&quot;,&quot;evaluation&quot;:0},{&quot;id&quot;:&quot;b65d8b1b-50d0-4a68-8d8d-70802c1e2a4f&quot;,&quot;name&quot;:&quot;Normal&quot;,&quot;evaluation&quot;:0}]},{&quot;type&quot;:&quot;discrete&quot;,&quot;modelLabel&quot;:&quot;CBNLearning&quot;,&quot;nodeLabel&quot;:&quot;Location&quot;,&quot;id&quot;:&quot;db5a6fea-4aa7-49b6-9d6f-555fd85bf750&quot;,&quot;isProbabilityTableWithError&quot;:false,&quot;description&quot;:&quot;&quot;,&quot;stateData&quot;:[{&quot;id&quot;:&quot;cc93fc1a-f7ca-4cf5-8cf7-d65b2d8ac7b3&quot;,&quot;name&quot;:&quot;North&quot;,&quot;evaluation&quot;:1},{&quot;id&quot;:&quot;16ecbe36-2daf-4dd2-b2de-2fa04b5b079a&quot;,&quot;name&quot;:&quot;South&quot;,&quot;evaluation&quot;:0}]},{&quot;type&quot;:&quot;discrete&quot;,&quot;modelLabel&quot;:&quot;CBNLearning&quot;,&quot;nodeLabel&quot;:&quot;Compliance&quot;,&quot;id&quot;:&quot;5b3efedd-33d5-484a-be5f-7384c9e66c34&quot;,&quot;isProbabilityTableWithError&quot;:false,&quot;description&quot;:&quot;&quot;,&quot;stateData&quot;:[{&quot;id&quot;:&quot;02d84add-66a8-4cfa-af9d-a0f20a84de62&quot;,&quot;name&quot;:&quot;Average&quot;,&quot;evaluation&quot;:0.1762652705061082},{&quot;id&quot;:&quot;d179b6ae-8a3e-403f-b765-e344d0d30a09&quot;,&quot;name&quot;:&quot;Best&quot;,&quot;evaluation&quot;:0.617595095748855},{&quot;id&quot;:&quot;0c779567-91c9-4f9e-8c48-3416bfce05d3&quot;,&quot;name&quot;:&quot;Low&quot;,&quot;evaluation&quot;:0.7835951134380453}]},{&quot;type&quot;:&quot;discrete&quot;,&quot;modelLabel&quot;:&quot;CBNLearning&quot;,&quot;nodeLabel&quot;:&quot;Revenue&quot;,&quot;id&quot;:&quot;4f63141a-3d52-43ef-b7b2-8a9590e3b62b&quot;,&quot;isProbabilityTableWithError&quot;:false,&quot;description&quot;:&quot;&quot;,&quot;stateData&quot;:[{&quot;id&quot;:&quot;e234a09f-cc7b-4e64-bd50-ff6fee426350&quot;,&quot;name&quot;:&quot;Average&quot;,&quot;evaluation&quot;:0.29119634269711425},{&quot;id&quot;:&quot;f5ceae06-fe91-4372-9d70-228b5e2e198e&quot;,&quot;name&quot;:&quot;High&quot;,&quot;evaluation&quot;:0.03113739734535032},{&quot;id&quot;:&quot;f04e7b51-1929-489c-aa67-0f3e2ac7dc9b&quot;,&quot;name&quot;:&quot;Low&quot;,&quot;evaluation&quot;:0.011596369430104631},{&quot;id&quot;:&quot;a88a3e8a-2f81-44f1-8ab6-247ade8b39df&quot;,&quot;name&quot;:&quot;Very High&quot;,&quot;evaluation&quot;:0.6966355628860044},{&quot;id&quot;:&quot;6ee1d59c-cdc8-41eb-995b-cc52e71a28ba&quot;,&quot;name&quot;:&quot;VeryLow&quot;,&quot;evaluation&quot;:0.00013961246886292942}]},{&quot;type&quot;:&quot;discrete&quot;,&quot;modelLabel&quot;:&quot;CBNLearning&quot;,&quot;nodeLabel&quot;:&quot;Sector&quot;,&quot;id&quot;:&quot;2e06c2ed-cf56-4d7d-a0e8-bdb35a66693e&quot;,&quot;isProbabilityTableWithError&quot;:false,&quot;description&quot;:&quot;&quot;,&quot;stateData&quot;:[{&quot;id&quot;:&quot;860d957e-4d60-435d-9fa3-6a386c6e16a6&quot;,&quot;name&quot;:&quot;agriculture &quot;,&quot;evaluation&quot;:0.00002873986836459029},{&quot;id&quot;:&quot;e5e52a0c-2dde-42fb-b389-1bf5d681ae91&quot;,&quot;name&quot;:&quot;education&quot;,&quot;evaluation&quot;:0.03338156809794478},{&quot;id&quot;:&quot;e151dd69-b014-45cb-adcc-23da1c018f7c&quot;,&quot;name&quot;:&quot;financial&quot;,&quot;evaluation&quot;:0.6745189319145254},{&quot;id&quot;:&quot;d8805554-02cb-4bda-b214-70a31ab7ca22&quot;,&quot;name&quot;:&quot;manufacturing&quot;,&quot;evaluation&quot;:0.2920707601191653}]}],&quot;edges&quot;:[{&quot;id&quot;:&quot;eb1b4dc5-0b59-4a60-a772-edbe6d2d7106&quot;,&quot;source&quot;:&quot;d9385bc6-b7aa-45f4-bb0d-35ed05de73b5&quot;,&quot;target&quot;:&quot;2e06c2ed-cf56-4d7d-a0e8-bdb35a66693e&quot;},{&quot;id&quot;:&quot;e42cf9a4-c86d-4fa8-ba83-03e261002be8&quot;,&quot;source&quot;:&quot;db5a6fea-4aa7-49b6-9d6f-555fd85bf750&quot;,&quot;target&quot;:&quot;5b3efedd-33d5-484a-be5f-7384c9e66c34&quot;},{&quot;id&quot;:&quot;30534014-ce6e-4865-bae4-68756cb306e7&quot;,&quot;source&quot;:&quot;4f63141a-3d52-43ef-b7b2-8a9590e3b62b&quot;,&quot;target&quot;:&quot;db5a6fea-4aa7-49b6-9d6f-555fd85bf750&quot;},{&quot;id&quot;:&quot;ed468427-6426-4626-99d2-ce320c149d12&quot;,&quot;source&quot;:&quot;2e06c2ed-cf56-4d7d-a0e8-bdb35a66693e&quot;,&quot;target&quot;:&quot;db5a6fea-4aa7-49b6-9d6f-555fd85bf750&quot;},{&quot;id&quot;:&quot;8007a8c4-7165-427c-8d30-8e238cb0f835&quot;,&quot;source&quot;:&quot;2e06c2ed-cf56-4d7d-a0e8-bdb35a66693e&quot;,&quot;target&quot;:&quot;4f63141a-3d52-43ef-b7b2-8a9590e3b62b&quot;}],&quot;CMid&quot;:1704216501052,&quot;tables&quot;:[{&quot;modelId&quot;:&quot;d9385bc6-b7aa-45f4-bb0d-35ed05de73b5&quot;,&quot;table&quot;:[{&quot;columnName&quot;:&quot;High&quot;,&quot;columnId&quot;:&quot;9d81a39a-826c-4f2b-8a55-19955a73869e&quot;,&quot;columnValues&quot;:[0.49483849483849485]},{&quot;columnName&quot;:&quot;Low&quot;,&quot;columnId&quot;:&quot;417af227-0cb9-46b4-ba72-90653929bb7b&quot;,&quot;columnValues&quot;:[0.17915417915417917]},{&quot;columnName&quot;:&quot;Normal&quot;,&quot;columnId&quot;:&quot;b65d8b1b-50d0-4a68-8d8d-70802c1e2a4f&quot;,&quot;columnValues&quot;:[0.326007326007326]}]},{&quot;modelId&quot;:&quot;db5a6fea-4aa7-49b6-9d6f-555fd85bf750&quot;,&quot;table&quot;:[{&quot;columnName&quot;:&quot;North&quot;,&quot;columnId&quot;:&quot;cc93fc1a-f7ca-4cf5-8cf7-d65b2d8ac7b3&quot;,&quot;columnValues&quot;:[0.17678746327130268,0.4138302455838001,0.621300339640951,0.466237775582533,0.5,0.9761904761904762,0.5,0.5,0.06959773331052556,0.03778888194878201,0.6639344262295083,0.020652728199898013,0.3342541436464088,0.9390613171839516,0.9018294674942829,0.9653166738474794,0.0027624309392265192,0.0027624309392265192,0.5,0.023809523809523815]},{&quot;columnName&quot;:&quot;South&quot;,&quot;columnId&quot;:&quot;16ecbe36-2daf-4dd2-b2de-2fa04b5b079a&quot;,&quot;columnValues&quot;:[0.8232125367286973,0.5861697544162,0.37869966035904895,0.760775081492213,0.5,0.023809523809523815,0.5,0.5,0.9994686503719448,0.962211118051218,0.3360655737704918,0.9793472718001021,0.6657458563535912,0.06093868281604846,0.0981705325057171,0.03468332615252046,0.9972375690607734,0.9972375690607734,0.5,0.9761904761904762]}]},{&quot;modelId&quot;:&quot;5b3efedd-33d5-484a-be5f-7384c9e66c34&quot;,&quot;table&quot;:[{&quot;columnName&quot;:&quot;Average&quot;,&quot;columnId&quot;:&quot;02d84add-66a8-4cfa-af9d-a0f20a84de62&quot;,&quot;columnValues&quot;:[0.1762652705061082,0.35943966889525625]},{&quot;columnName&quot;:&quot;Best&quot;,&quot;columnId&quot;:&quot;d179b6ae-8a3e-403f-b765-e344d0d30a09&quot;,&quot;columnValues&quot;:[0.617595095748855,0.5485514167462592]},{&quot;columnName&quot;:&quot;Low&quot;,&quot;columnId&quot;:&quot;0c779567-91c9-4f9e-8c48-3416bfce05d3&quot;,&quot;columnValues&quot;:[0.7835951134380453,0.292160866626337]}]},{&quot;modelId&quot;:&quot;4f63141a-3d52-43ef-b7b2-8a9590e3b62b&quot;,&quot;table&quot;:[{&quot;columnName&quot;:&quot;Average&quot;,&quot;columnId&quot;:&quot;e234a09f-cc7b-4e64-bd50-ff6fee426350&quot;,&quot;columnValues&quot;:[0.43913978494623657,0.4262626262626263,0.3974927675988428,0.39079971691436666]},{&quot;columnName&quot;:&quot;High&quot;,&quot;columnId&quot;:&quot;f5ceae06-fe91-4372-9d70-228b5e2e198e&quot;,&quot;columnValues&quot;:[0.00043010752688172054,0.003856749311294766,0.00019286403085824494,0.0001415428167020524]},{&quot;columnName&quot;:&quot;Low&quot;,&quot;columnId&quot;:&quot;f04e7b51-1929-489c-aa67-0f3e2ac7dc9b&quot;,&quot;columnValues&quot;:[0.404731182795699,0.2940312213039486,0.011764705882352941,0.2775654635527247]},{&quot;columnName&quot;:&quot;Very High&quot;,&quot;columnId&quot;:&quot;a88a3e8a-2f81-44f1-8ab6-247ade8b39df&quot;,&quot;columnValues&quot;:[0.07784946236559141,0.24260789715335174,0.5903567984570879,0.32852087756546355]},{&quot;columnName&quot;:&quot;VeryLow&quot;,&quot;columnId&quot;:&quot;6ee1d59c-cdc8-41eb-995b-cc52e71a28ba&quot;,&quot;columnValues&quot;:[0.07784946236559141,0.03324150596877871,0.00019286403085824494,0.0029723991507431]}]},{&quot;modelId&quot;:&quot;2e06c2ed-cf56-4d7d-a0e8-bdb35a66693e&quot;,&quot;table&quot;:[{&quot;columnName&quot;:&quot;agriculture &quot;,&quot;columnId&quot;:&quot;860d957e-4d60-435d-9fa3-6a386c6e16a6&quot;,&quot;columnValues&quot;:[0.0001682368775235532,0.591542750929368,0.03089887640449438]},{&quot;columnName&quot;:&quot;education&quot;,&quot;columnId&quot;:&quot;e5e52a0c-2dde-42fb-b389-1bf5d681ae91&quot;,&quot;columnValues&quot;:[0.04862045760430687,0.4075278810408922,0.5365168539325843]},{&quot;columnName&quot;:&quot;financial&quot;,&quot;columnId&quot;:&quot;e151dd69-b014-45cb-adcc-23da1c018f7c&quot;,&quot;columnValues&quot;:[0.5230484522207267,0.0004646840148698885,0.00025536261491317666]},{&quot;columnName&quot;:&quot;manufacturing&quot;,&quot;columnId&quot;:&quot;d8805554-02cb-4bda-b214-70a31ab7ca22&quot;,&quot;columnValues&quot;:[0.42816285329744286,0.0004646840148698885,0.4323289070480082]}]}],&quot;frequency&quot;:&quot;1 Seconds&quot;,&quot;evidence&quot;:[{&quot;nodeId&quot;:&quot;d9385bc6-b7aa-45f4-bb0d-35ed05de73b5&quot;,&quot;nodeValue&quot;:&quot;High&quot;,&quot;nodeName&quot;:&quot;VATTarget&quot;},{&quot;nodeId&quot;:&quot;db5a6fea-4aa7-49b6-9d6f-555fd85bf750&quot;,&quot;nodeValue&quot;:&quot;North&quot;,&quot;nodeName&quot;:&quot;Location&quot;}],&quot;softEvidence&quot;:[]},{&quot;data&quot;:[{&quot;type&quot;:&quot;discrete&quot;,&quot;modelLabel&quot;:&quot;CBNLearning&quot;,&quot;nodeLabel&quot;:&quot;VATTarget&quot;,&quot;id&quot;:&quot;800f7c81-d1cf-4e2f-af85-6a3b6a0ef0fe&quot;,&quot;isProbabilityTableWithError&quot;:false,&quot;description&quot;:&quot;&quot;,&quot;stateData&quot;:[{&quot;id&quot;:&quot;14a5d8c6-1afb-4083-8083-86e723e16ed1&quot;,&quot;name&quot;:&quot;High&quot;,&quot;evaluation&quot;:0.49483849483849485},{&quot;id&quot;:&quot;ac713c7d-ca34-4a32-a5cd-4eeab3c42bac&quot;,&quot;name&quot;:&quot;Low&quot;,&quot;evaluation&quot;:0.17915417915417917},{&quot;id&quot;:&quot;0dc76780-63d7-4e2b-8999-1dfa523b4fe5&quot;,&quot;name&quot;:&quot;Normal&quot;,&quot;evaluation&quot;:0.326007326007326}]},{&quot;type&quot;:&quot;discrete&quot;,&quot;modelLabel&quot;:&quot;CBNLearning&quot;,&quot;nodeLabel&quot;:&quot;Location&quot;,&quot;id&quot;:&quot;8cfa358e-e61f-43db-9c8b-754a2bbabacb&quot;,&quot;isProbabilityTableWithError&quot;:false,&quot;description&quot;:&quot;&quot;,&quot;stateData&quot;:[{&quot;id&quot;:&quot;853041b0-ee3d-40df-a8a4-2c31416a7a8c&quot;,&quot;name&quot;:&quot;North&quot;,&quot;evaluation&quot;:0.477022977022977},{&quot;id&quot;:&quot;274637dd-6a5c-4531-b9e3-641a8336055b&quot;,&quot;name&quot;:&quot;South&quot;,&quot;evaluation&quot;:0.522977022977023}]},{&quot;type&quot;:&quot;discrete&quot;,&quot;modelLabel&quot;:&quot;CBNLearning&quot;,&quot;nodeLabel&quot;:&quot;Compliance&quot;,&quot;id&quot;:&quot;ad923d92-b89e-4894-97bc-f9fc1e47b191&quot;,&quot;isProbabilityTableWithError&quot;:false,&quot;description&quot;:&quot;&quot;,&quot;stateData&quot;:[{&quot;id&quot;:&quot;0a0e4395-83dc-4d98-ba10-465235c16271&quot;,&quot;name&quot;:&quot;Average&quot;,&quot;evaluation&quot;:0.27206127206127206},{&quot;id&quot;:&quot;9c1b7509-8054-4fd7-b726-b18e046b4865&quot;,&quot;name&quot;:&quot;Best&quot;,&quot;evaluation&quot;:0.30602730602730605},{&quot;id&quot;:&quot;4e9b1bd5-cc5e-49d4-9e16-ca46a4b42602&quot;,&quot;name&quot;:&quot;Low&quot;,&quot;evaluation&quot;:0.4219114219114219}]},{&quot;type&quot;:&quot;discrete&quot;,&quot;modelLabel&quot;:&quot;CBNLearning&quot;,&quot;nodeLabel&quot;:&quot;Revenue&quot;,&quot;id&quot;:&quot;1e587375-76bf-47d0-b859-b0f725444f6a&quot;,&quot;isProbabilityTableWithError&quot;:false,&quot;description&quot;:&quot;&quot;,&quot;stateData&quot;:[{&quot;id&quot;:&quot;d6496d43-a53a-4406-a3a4-00ffe9ce8391&quot;,&quot;name&quot;:&quot;Average&quot;,&quot;evaluation&quot;:0.4077922077922077},{&quot;id&quot;:&quot;941be3f1-d922-4714-92bb-df984e58ec97&quot;,&quot;name&quot;:&quot;High&quot;,&quot;evaluation&quot;:0.001198801198801199},{&quot;id&quot;:&quot;fdd16d37-904e-459e-9dff-bda0cbe53486&quot;,&quot;name&quot;:&quot;Low&quot;,&quot;evaluation&quot;:0.22797202797202798},{&quot;id&quot;:&quot;f75d2bdc-2cbc-4379-957e-7259088c4eaa&quot;,&quot;name&quot;:&quot;Very High&quot;,&quot;evaluation&quot;:0.3438561438561439},{&quot;id&quot;:&quot;91202a3c-2f22-4da3-a9dc-39b01b7ad786&quot;,&quot;name&quot;:&quot;VeryLow&quot;,&quot;evaluation&quot;:0.01918081918081918}]},{&quot;type&quot;:&quot;discrete&quot;,&quot;modelLabel&quot;:&quot;CBNLearning&quot;,&quot;nodeLabel&quot;:&quot;Sector&quot;,&quot;id&quot;:&quot;34bd6dfb-e32a-45ba-a55b-c2ae53ed269c&quot;,&quot;isProbabilityTableWithError&quot;:false,&quot;description&quot;:&quot;&quot;,&quot;stateData&quot;:[{&quot;id&quot;:&quot;119b7bdd-b869-4208-a39b-5d74500f2def&quot;,&quot;name&quot;:&quot;agriculture &quot;,&quot;evaluation&quot;:0.11613386613386611},{&quot;id&quot;:&quot;73aa81ac-14b7-48f7-9e9a-c57b2b4333ee&quot;,&quot;name&quot;:&quot;education&quot;,&quot;evaluation&quot;:0.27197802197802207},{&quot;id&quot;:&quot;28dcb695-63af-46ec-b364-64197cff8cce&quot;,&quot;name&quot;:&quot;financial&quot;,&quot;evaluation&quot;:0.258991008991009},{&quot;id&quot;:&quot;009f52df-d3df-4b26-9895-834fd81fee6c&quot;,&quot;name&quot;:&quot;manufacturing&quot;,&quot;evaluation&quot;:0.35289710289710297}]}],&quot;edges&quot;:[{&quot;id&quot;:&quot;096c31a1-f960-4e7b-a5da-7fec93482b4b&quot;,&quot;source&quot;:&quot;800f7c81-d1cf-4e2f-af85-6a3b6a0ef0fe&quot;,&quot;target&quot;:&quot;34bd6dfb-e32a-45ba-a55b-c2ae53ed269c&quot;},{&quot;id&quot;:&quot;9444baff-e1f1-4ac5-a14f-e6c8fcb891c9&quot;,&quot;source&quot;:&quot;8cfa358e-e61f-43db-9c8b-754a2bbabacb&quot;,&quot;target&quot;:&quot;ad923d92-b89e-4894-97bc-f9fc1e47b191&quot;},{&quot;id&quot;:&quot;7b673087-22a9-4e8d-8c46-6eab617cb762&quot;,&quot;source&quot;:&quot;1e587375-76bf-47d0-b859-b0f725444f6a&quot;,&quot;target&quot;:&quot;8cfa358e-e61f-43db-9c8b-754a2bbabacb&quot;},{&quot;id&quot;:&quot;025462ff-1c6f-48aa-ac56-e4b90e42dac4&quot;,&quot;source&quot;:&quot;34bd6dfb-e32a-45ba-a55b-c2ae53ed269c&quot;,&quot;target&quot;:&quot;8cfa358e-e61f-43db-9c8b-754a2bbabacb&quot;},{&quot;id&quot;:&quot;a965c483-6897-4aad-9de2-858480722dc8&quot;,&quot;source&quot;:&quot;34bd6dfb-e32a-45ba-a55b-c2ae53ed269c&quot;,&quot;target&quot;:&quot;1e587375-76bf-47d0-b859-b0f725444f6a&quot;}],&quot;CMid&quot;:1694268172183,&quot;tables&quot;:[{&quot;modelId&quot;:&quot;800f7c81-d1cf-4e2f-af85-6a3b6a0ef0fe&quot;,&quot;table&quot;:[{&quot;columnName&quot;:&quot;High&quot;,&quot;columnId&quot;:&quot;14a5d8c6-1afb-4083-8083-86e723e16ed1&quot;,&quot;columnValues&quot;:[0.49483849483849485]},{&quot;columnName&quot;:&quot;Low&quot;,&quot;columnId&quot;:&quot;ac713c7d-ca34-4a32-a5cd-4eeab3c42bac&quot;,&quot;columnValues&quot;:[0.17915417915417917]},{&quot;columnName&quot;:&quot;Normal&quot;,&quot;columnId&quot;:&quot;0dc76780-63d7-4e2b-8999-1dfa523b4fe5&quot;,&quot;columnValues&quot;:[0.326007326007326]}]},{&quot;modelId&quot;:&quot;8cfa358e-e61f-43db-9c8b-754a2bbabacb&quot;,&quot;table&quot;:[{&quot;columnName&quot;:&quot;North&quot;,&quot;columnId&quot;:&quot;853041b0-ee3d-40df-a8a4-2c31416a7a8c&quot;,&quot;columnValues&quot;:[0.17678746327130268,0.4138302455838001,0.621300339640951,0.23922491850778702,0.5,0.9761904761904762,0.5,0.5,0.0005313496280552604,0.03778888194878201,0.6639344262295083,0.020652728199898013,0.3342541436464088,0.9390613171839516,0.9018294674942829,0.9653166738474794,0.0027624309392265192,0.0027624309392265192,0.5,0.023809523809523815]},{&quot;columnName&quot;:&quot;South&quot;,&quot;columnId&quot;:&quot;274637dd-6a5c-4531-b9e3-641a8336055b&quot;,&quot;columnValues&quot;:[0.8232125367286973,0.5861697544162,0.37869966035904895,0.760775081492213,0.5,0.023809523809523815,0.5,0.5,0.9994686503719448,0.962211118051218,0.3360655737704918,0.9793472718001021,0.6657458563535912,0.06093868281604846,0.0981705325057171,0.03468332615252046,0.9972375690607734,0.9972375690607734,0.5,0.9761904761904762]}]},{&quot;modelId&quot;:&quot;ad923d92-b89e-4894-97bc-f9fc1e47b191&quot;,&quot;table&quot;:[{&quot;columnName&quot;:&quot;Average&quot;,&quot;columnId&quot;:&quot;0a0e4395-83dc-4d98-ba10-465235c16271&quot;,&quot;columnValues&quot;:[0.1762652705061082,0.35943966889525625]},{&quot;columnName&quot;:&quot;Best&quot;,&quot;columnId&quot;:&quot;9c1b7509-8054-4fd7-b726-b18e046b4865&quot;,&quot;columnValues&quot;:[0.04013961605584643,0.5485514167462592]},{&quot;columnName&quot;:&quot;Low&quot;,&quot;columnId&quot;:&quot;4e9b1bd5-cc5e-49d4-9e16-ca46a4b42602&quot;,&quot;columnValues&quot;:[0.7835951134380453,0.09200891435848454]}]},{&quot;modelId&quot;:&quot;1e587375-76bf-47d0-b859-b0f725444f6a&quot;,&quot;table&quot;:[{&quot;columnName&quot;:&quot;Average&quot;,&quot;columnId&quot;:&quot;d6496d43-a53a-4406-a3a4-00ffe9ce8391&quot;,&quot;columnValues&quot;:[0.43913978494623657,0.4262626262626263,0.3974927675988428,0.39079971691436666]},{&quot;columnName&quot;:&quot;High&quot;,&quot;columnId&quot;:&quot;941be3f1-d922-4714-92bb-df984e58ec97&quot;,&quot;columnValues&quot;:[0.00043010752688172054,0.003856749311294766,0.00019286403085824494,0.0001415428167020524]},{&quot;columnName&quot;:&quot;Low&quot;,&quot;columnId&quot;:&quot;fdd16d37-904e-459e-9dff-bda0cbe53486&quot;,&quot;columnValues&quot;:[0.404731182795699,0.2940312213039486,0.011764705882352941,0.2775654635527247]},{&quot;columnName&quot;:&quot;Very High&quot;,&quot;columnId&quot;:&quot;f75d2bdc-2cbc-4379-957e-7259088c4eaa&quot;,&quot;columnValues&quot;:[0.07784946236559141,0.24260789715335174,0.5903567984570879,0.32852087756546355]},{&quot;columnName&quot;:&quot;VeryLow&quot;,&quot;columnId&quot;:&quot;91202a3c-2f22-4da3-a9dc-39b01b7ad786&quot;,&quot;columnValues&quot;:[0.07784946236559141,0.03324150596877871,0.00019286403085824494,0.0029723991507431]}]},{&quot;modelId&quot;:&quot;34bd6dfb-e32a-45ba-a55b-c2ae53ed269c&quot;,&quot;table&quot;:[{&quot;columnName&quot;:&quot;agriculture &quot;,&quot;columnId&quot;:&quot;119b7bdd-b869-4208-a39b-5d74500f2def&quot;,&quot;columnValues&quot;:[0.0001682368775235532,0.591542750929368,0.03089887640449438]},{&quot;columnName&quot;:&quot;education&quot;,&quot;columnId&quot;:&quot;73aa81ac-14b7-48f7-9e9a-c57b2b4333ee&quot;,&quot;columnValues&quot;:[0.04862045760430687,0.4075278810408922,0.5365168539325843]},{&quot;columnName&quot;:&quot;financial&quot;,&quot;columnId&quot;:&quot;28dcb695-63af-46ec-b364-64197cff8cce&quot;,&quot;columnValues&quot;:[0.5230484522207267,0.0004646840148698885,0.00025536261491317666]},{&quot;columnName&quot;:&quot;manufacturing&quot;,&quot;columnId&quot;:&quot;009f52df-d3df-4b26-9895-834fd81fee6c&quot;,&quot;columnValues&quot;:[0.42816285329744286,0.0004646840148698885,0.4323289070480082]}]}],&quot;frequency&quot;:&quot;1 Days&quot;,&quot;evidence&quot;:[],&quot;softEvidence&quot;:[]},{&quot;data&quot;:[{&quot;type&quot;:&quot;discrete&quot;,&quot;modelLabel&quot;:&quot;Compliance&quot;,&quot;nodeLabel&quot;:&quot;AuditorActivity&quot;,&quot;id&quot;:&quot;1642a134-5600-405e-bbf0-78208281ee7c&quot;,&quot;isProbabilityTableWithError&quot;:false,&quot;description&quot;:&quot;&quot;,&quot;stateData&quot;:[{&quot;id&quot;:&quot;44085a72-60c1-484c-8193-f92a17f48d99&quot;,&quot;name&quot;:&quot;high&quot;,&quot;evaluation&quot;:1},{&quot;id&quot;:&quot;799c14b5-c24f-4f62-b8ca-866bb4d5ecad&quot;,&quot;name&quot;:&quot;low&quot;,&quot;evaluation&quot;:0},{&quot;id&quot;:&quot;9bdd6883-7eea-43be-857b-fbee41d13c72&quot;,&quot;name&quot;:&quot;normal&quot;,&quot;evaluation&quot;:0}],&quot;position&quot;:{&quot;x&quot;:400,&quot;y&quot;:200}},{&quot;type&quot;:&quot;discrete&quot;,&quot;modelLabel&quot;:&quot;Compliance&quot;,&quot;nodeLabel&quot;:&quot;TotalCardAmount&quot;,&quot;id&quot;:&quot;6c9960b2-4e84-424e-a46e-6806c317c56c&quot;,&quot;isProbabilityTableWithError&quot;:false,&quot;description&quot;:&quot;&quot;,&quot;stateData&quot;:[{&quot;id&quot;:&quot;2233aeda-34b5-493b-ad79-1e866cb9bf6d&quot;,&quot;name&quot;:&quot;high&quot;,&quot;evaluation&quot;:0.16563193408713262},{&quot;id&quot;:&quot;9436e6a0-9534-4266-b486-4b7e557e33c2&quot;,&quot;name&quot;:&quot;low&quot;,&quot;evaluation&quot;:0.1468239039311736},{&quot;id&quot;:&quot;c45c21e1-3542-47c4-8cd7-5f3bbf18406e&quot;,&quot;name&quot;:&quot;normal&quot;,&quot;evaluation&quot;:0.6875441619816938}],&quot;position&quot;:{&quot;x&quot;:400,&quot;y&quot;:400}},{&quot;type&quot;:&quot;discrete&quot;,&quot;modelLabel&quot;:&quot;Compliance&quot;,&quot;nodeLabel&quot;:&quot;TotalCashAmount&quot;,&quot;id&quot;:&quot;5c562d25-8e80-425e-99bd-c78ad055ed04&quot;,&quot;isProbabilityTableWithError&quot;:false,&quot;description&quot;:&quot;&quot;,&quot;stateData&quot;:[{&quot;id&quot;:&quot;861574f8-973e-42fb-a8f9-f51d5174fd74&quot;,&quot;name&quot;:&quot;high&quot;,&quot;evaluation&quot;:0.39337252232247216},{&quot;id&quot;:&quot;f7a3ab8d-25ff-4683-883f-69ad627b0b66&quot;,&quot;name&quot;:&quot;low&quot;,&quot;evaluation&quot;:0.06527413934956067},{&quot;id&quot;:&quot;58e77ec4-cf65-4208-b777-3881bbca38eb&quot;,&quot;name&quot;:&quot;normal&quot;,&quot;evaluation&quot;:0.5413533383279672}],&quot;position&quot;:{&quot;x&quot;:468.33333333333337,&quot;y&quot;:-18.333333333333314}},{&quot;type&quot;:&quot;discrete&quot;,&quot;modelLabel&quot;:&quot;Compliance&quot;,&quot;nodeLabel&quot;:&quot;TaxEvasion&quot;,&quot;id&quot;:&quot;17f2d8ed-9aa4-499d-86ad-fd62bec4c97a&quot;,&quot;isProbabilityTableWithError&quot;:false,&quot;description&quot;:&quot;&quot;,&quot;stateData&quot;:[{&quot;id&quot;:&quot;4ea2ab20-98fd-47f4-bc4a-fc47132df914&quot;,&quot;name&quot;:&quot;high&quot;,&quot;evaluation&quot;:0.01281883868721163},{&quot;id&quot;:&quot;ab633b61-8bb0-4042-ae0b-3e8c9bf656c0&quot;,&quot;name&quot;:&quot;low&quot;,&quot;evaluation&quot;:0.5539522938974492},{&quot;id&quot;:&quot;9072e12f-d89f-4f4f-bd74-893ddcb3af26&quot;,&quot;name&quot;:&quot;normal&quot;,&quot;evaluation&quot;:0.43322886741533917}],&quot;position&quot;:{&quot;x&quot;:123.9384150030248,&quot;y&quot;:-37.78935269207511}},{&quot;type&quot;:&quot;discrete&quot;,&quot;modelLabel&quot;:&quot;Compliance&quot;,&quot;nodeLabel&quot;:&quot;EconomicIndicators&quot;,&quot;id&quot;:&quot;0f9eae9c-c581-4407-9ca0-02e63d619c24&quot;,&quot;isProbabilityTableWithError&quot;:false,&quot;description&quot;:&quot;&quot;,&quot;stateData&quot;:[{&quot;id&quot;:&quot;a39a1221-4830-4b96-9838-781671b7b930&quot;,&quot;name&quot;:&quot;high&quot;,&quot;evaluation&quot;:0.5564333594498128},{&quot;id&quot;:&quot;c85e5a7d-6231-4bfc-9b83-d948b23d6925&quot;,&quot;name&quot;:&quot;low&quot;,&quot;evaluation&quot;:0.017650387394445896},{&quot;id&quot;:&quot;792e5d42-4dd2-47df-a8e4-5ab709fcf43c&quot;,&quot;name&quot;:&quot;normal&quot;,&quot;evaluation&quot;:0.4259162531557414}],&quot;position&quot;:{&quot;x&quot;:-265.8287961282517,&quot;y&quot;:233.96648517846336}}],&quot;edges&quot;:[{&quot;id&quot;:&quot;da706c23-abf5-44df-8fb1-6366a4850add&quot;,&quot;source&quot;:&quot;0f9eae9c-c581-4407-9ca0-02e63d619c24&quot;,&quot;target&quot;:&quot;17f2d8ed-9aa4-499d-86ad-fd62bec4c97a&quot;,&quot;markerEnd&quot;:{&quot;type&quot;:&quot;arrowclosed&quot;,&quot;width&quot;:40,&quot;height&quot;:40}},{&quot;id&quot;:&quot;3ae271b1-cb7a-4711-94c1-dceb86d09bb1&quot;,&quot;source&quot;:&quot;0f9eae9c-c581-4407-9ca0-02e63d619c24&quot;,&quot;target&quot;:&quot;1642a134-5600-405e-bbf0-78208281ee7c&quot;,&quot;markerEnd&quot;:{&quot;type&quot;:&quot;arrowclosed&quot;,&quot;width&quot;:40,&quot;height&quot;:40}},{&quot;id&quot;:&quot;26560e12-cd0a-4220-8b9a-5de910eea287&quot;,&quot;source&quot;:&quot;17f2d8ed-9aa4-499d-86ad-fd62bec4c97a&quot;,&quot;target&quot;:&quot;5c562d25-8e80-425e-99bd-c78ad055ed04&quot;,&quot;markerEnd&quot;:{&quot;type&quot;:&quot;arrowclosed&quot;,&quot;width&quot;:40,&quot;height&quot;:40}},{&quot;id&quot;:&quot;6d439358-2694-4338-a96c-6ab355dadf23&quot;,&quot;source&quot;:&quot;17f2d8ed-9aa4-499d-86ad-fd62bec4c97a&quot;,&quot;target&quot;:&quot;1642a134-5600-405e-bbf0-78208281ee7c&quot;,&quot;markerEnd&quot;:{&quot;type&quot;:&quot;arrowclosed&quot;,&quot;width&quot;:40,&quot;height&quot;:40}},{&quot;id&quot;:&quot;d781b9c7-ba96-463d-bf22-753ea27206cc&quot;,&quot;source&quot;:&quot;17f2d8ed-9aa4-499d-86ad-fd62bec4c97a&quot;,&quot;target&quot;:&quot;6c9960b2-4e84-424e-a46e-6806c317c56c&quot;,&quot;markerEnd&quot;:{&quot;type&quot;:&quot;arrowclosed&quot;,&quot;width&quot;:40,&quot;height&quot;:40}}],&quot;CMid&quot;:1694268172183,&quot;tables&quot;:[{&quot;modelId&quot;:&quot;1642a134-5600-405e-bbf0-78208281ee7c&quot;,&quot;table&quot;:[{&quot;columnName&quot;:&quot;high&quot;,&quot;columnId&quot;:&quot;44085a72-60c1-484c-8193-f92a17f48d99&quot;,&quot;columnValues&quot;:[0.3333333333333333,0.9649122807017543,0.017543859649122806,0.009009009009009007,0.3333333333333333,0.017543859649122806,0.017543859649122806,0.009009009009009007,0.14385964912280705]},{&quot;columnName&quot;:&quot;low&quot;,&quot;columnId&quot;:&quot;799c14b5-c24f-4f62-b8ca-866bb4d5ecad&quot;,&quot;columnValues&quot;:[0.3333333333333333,0.017543859649122803,0.017543859649122806,0.4954954954954955,0.3333333333333333,0.017543859649122806,0.49122807017543857,0.009009009009009007,0.09649122807017545]},{&quot;columnName&quot;:&quot;normal&quot;,&quot;columnId&quot;:&quot;9bdd6883-7eea-43be-857b-fbee41d13c72&quot;,&quot;columnValues&quot;:[0.3333333333333333,0.017543859649122803,0.9649122807017545,0.4954954954954955,0.3333333333333333,0.9649122807017545,0.49122807017543857,0.9819819819819819,0.7596491228070176]}]},{&quot;modelId&quot;:&quot;6c9960b2-4e84-424e-a46e-6806c317c56c&quot;,&quot;table&quot;:[{&quot;columnName&quot;:&quot;high&quot;,&quot;columnId&quot;:&quot;2233aeda-34b5-493b-ad79-1e866cb9bf6d&quot;,&quot;columnValues&quot;:[0.25641025641025644,0.1754385964912281,0.15040650406504066]},{&quot;columnName&quot;:&quot;low&quot;,&quot;columnId&quot;:&quot;9436e6a0-9534-4266-b486-4b7e557e33c2&quot;,&quot;columnValues&quot;:[0.025641025641025644,0.1754385964912281,0.11382113821138212]},{&quot;columnName&quot;:&quot;normal&quot;,&quot;columnId&quot;:&quot;c45c21e1-3542-47c4-8cd7-5f3bbf18406e&quot;,&quot;columnValues&quot;:[0.717948717948718,0.6491228070175439,0.7357723577235772]}]},{&quot;modelId&quot;:&quot;5c562d25-8e80-425e-99bd-c78ad055ed04&quot;,&quot;table&quot;:[{&quot;columnName&quot;:&quot;high&quot;,&quot;columnId&quot;:&quot;861574f8-973e-42fb-a8f9-f51d5174fd74&quot;,&quot;columnValues&quot;:[0.025641025641025637,0.6491228070175439,0.0772357723577236]},{&quot;columnName&quot;:&quot;low&quot;,&quot;columnId&quot;:&quot;f7a3ab8d-25ff-4683-883f-69ad627b0b66&quot;,&quot;columnValues&quot;:[0.48717948717948717,0.017543859649122806,0.11382113821138211]},{&quot;columnName&quot;:&quot;normal&quot;,&quot;columnId&quot;:&quot;58e77ec4-cf65-4208-b777-3881bbca38eb&quot;,&quot;columnValues&quot;:[0.48717948717948717,0.33333333333333337,0.8089430894308943]}]},{&quot;modelId&quot;:&quot;17f2d8ed-9aa4-499d-86ad-fd62bec4c97a&quot;,&quot;table&quot;:[{&quot;columnName&quot;:&quot;high&quot;,&quot;columnId&quot;:&quot;4ea2ab20-98fd-47f4-bc4a-fc47132df914&quot;,&quot;columnValues&quot;:[0.017543859649122806,0.33333333333333337,0.08333333333333334]},{&quot;columnName&quot;:&quot;low&quot;,&quot;columnId&quot;:&quot;ab633b61-8bb0-4042-ae0b-3e8c9bf656c0&quot;,&quot;columnValues&quot;:[0.6491228070175439,0.017543859649122806,0.08333333333333334]},{&quot;columnName&quot;:&quot;normal&quot;,&quot;columnId&quot;:&quot;9072e12f-d89f-4f4f-bd74-893ddcb3af26&quot;,&quot;columnValues&quot;:[0.33333333333333337,0.6491228070175439,0.8333333333333334]}]},{&quot;modelId&quot;:&quot;0f9eae9c-c581-4407-9ca0-02e63d619c24&quot;,&quot;table&quot;:[{&quot;columnName&quot;:&quot;high&quot;,&quot;columnId&quot;:&quot;a39a1221-4830-4b96-9838-781671b7b930&quot;,&quot;columnValues&quot;:[0.16666666666666666]},{&quot;columnName&quot;:&quot;low&quot;,&quot;columnId&quot;:&quot;c85e5a7d-6231-4bfc-9b83-d948b23d6925&quot;,&quot;columnValues&quot;:[0.16666666666666666]},{&quot;columnName&quot;:&quot;normal&quot;,&quot;columnId&quot;:&quot;792e5d42-4dd2-47df-a8e4-5ab709fcf43c&quot;,&quot;columnValues&quot;:[0.6666666666666666]}]}],&quot;frequency&quot;:&quot;1 Seconds&quot;,&quot;evidence&quot;:[{&quot;nodeId&quot;:&quot;1642a134-5600-405e-bbf0-78208281ee7c&quot;,&quot;nodeValue&quot;:&quot;high&quot;,&quot;nodeName&quot;:&quot;AuditorActivity&quot;}],&quot;softEvidence&quot;:[],&quot;title&quot;:&quot;Compliance&quot;,&quot;description&quot;:&quot;Brazil Tax Evasion Model&quot;,&quot;CBNid&quot;:&quot;41b8165c-d0e5-44a6-bc46-ed682dcbfe3b&quot;,&quot;selectedTableForLearning&quot;:&quot;Taxpayer&quot;},{&quot;data&quot;:[{&quot;type&quot;:&quot;discrete&quot;,&quot;modelLabel&quot;:&quot;TaxEvasion&quot;,&quot;nodeLabel&quot;:&quot;AuditorActivity&quot;,&quot;id&quot;:&quot;21739b77-3d94-463f-8a57-2c8237f16635&quot;,&quot;isProbabilityTableWithError&quot;:false,&quot;description&quot;:&quot;&quot;,&quot;stateData&quot;:[{&quot;id&quot;:&quot;6ae39899-3f1e-4c63-a695-174385cdc745&quot;,&quot;name&quot;:&quot;high&quot;,&quot;evaluation&quot;:0},{&quot;id&quot;:&quot;c31fd49d-7ace-4100-a498-ea4a01a1c869&quot;,&quot;name&quot;:&quot;low&quot;,&quot;evaluation&quot;:1},{&quot;id&quot;:&quot;301c56fb-6a13-4791-bd0f-804bba2ca019&quot;,&quot;name&quot;:&quot;normal&quot;,&quot;evaluation&quot;:0}],&quot;position&quot;:{&quot;x&quot;:400,&quot;y&quot;:400}},{&quot;type&quot;:&quot;discrete&quot;,&quot;modelLabel&quot;:&quot;TaxEvasion&quot;,&quot;nodeLabel&quot;:&quot;TotalCardAmount&quot;,&quot;id&quot;:&quot;d8b72705-7248-46e2-8aaa-a391ef77ec5a&quot;,&quot;isProbabilityTableWithError&quot;:false,&quot;description&quot;:&quot;&quot;,&quot;stateData&quot;:[{&quot;id&quot;:&quot;3b1a8288-1cba-46b4-9fca-526cb6806d8b&quot;,&quot;name&quot;:&quot;high&quot;,&quot;evaluation&quot;:0.2471959446538065},{&quot;id&quot;:&quot;e309b2e4-9b31-4161-a492-58a54a0ad20f&quot;,&quot;name&quot;:&quot;low&quot;,&quot;evaluation&quot;:0.035949151076174565},{&quot;id&quot;:&quot;5c7af683-a465-4517-88bf-6684127aa8c4&quot;,&quot;name&quot;:&quot;normal&quot;,&quot;evaluation&quot;:0.716854904270019}],&quot;position&quot;:{&quot;x&quot;:400,&quot;y&quot;:200}},{&quot;type&quot;:&quot;discrete&quot;,&quot;modelLabel&quot;:&quot;TaxEvasion&quot;,&quot;nodeLabel&quot;:&quot;TotalCashAmount&quot;,&quot;id&quot;:&quot;04cfc5a0-73da-4b47-bb6b-d82d6378710b&quot;,&quot;isProbabilityTableWithError&quot;:false,&quot;description&quot;:&quot;&quot;,&quot;stateData&quot;:[{&quot;id&quot;:&quot;b338a573-93c2-44ee-8d1d-8f4283002382&quot;,&quot;name&quot;:&quot;high&quot;,&quot;evaluation&quot;:0.04885172024415658},{&quot;id&quot;:&quot;137b68bc-2654-4750-9a27-34228d7059ed&quot;,&quot;name&quot;:&quot;low&quot;,&quot;evaluation&quot;:0.44881211244098296},{&quot;id&quot;:&quot;3b69afc7-84be-4b46-8383-f48ac400b606&quot;,&quot;name&quot;:&quot;normal&quot;,&quot;evaluation&quot;:0.5023361673148605}],&quot;position&quot;:{&quot;x&quot;:400,&quot;y&quot;:0}},{&quot;type&quot;:&quot;discrete&quot;,&quot;modelLabel&quot;:&quot;TaxEvasion&quot;,&quot;nodeLabel&quot;:&quot;TaxEvasion&quot;,&quot;id&quot;:&quot;5eaececc-7a5d-40c1-ae87-57ec1dd60fed&quot;,&quot;isProbabilityTableWithError&quot;:false,&quot;description&quot;:&quot;&quot;,&quot;stateData&quot;:[{&quot;id&quot;:&quot;13a0ef88-af4f-4afa-ad6e-0b25d629f58b&quot;,&quot;name&quot;:&quot;high&quot;,&quot;evaluation&quot;:0.9055046289962148},{&quot;id&quot;:&quot;46006fe8-8c76-4992-922f-b84ae5c4b5ac&quot;,&quot;name&quot;:&quot;low&quot;,&quot;evaluation&quot;:0.032060929447712855},{&quot;id&quot;:&quot;0c5d1b8e-e7c2-415d-b926-3c1257fd8786&quot;,&quot;name&quot;:&quot;normal&quot;,&quot;evaluation&quot;:0.062434441556072404}],&quot;position&quot;:{&quot;x&quot;:200,&quot;y&quot;:200}},{&quot;type&quot;:&quot;discrete&quot;,&quot;modelLabel&quot;:&quot;TaxEvasion&quot;,&quot;nodeLabel&quot;:&quot;EconomicIndicators&quot;,&quot;id&quot;:&quot;c33e219d-642e-441f-a9ec-b12b6d0afb7d&quot;,&quot;isProbabilityTableWithError&quot;:false,&quot;description&quot;:&quot;&quot;,&quot;stateData&quot;:[{&quot;id&quot;:&quot;0c94ebf1-8b4b-4fda-bc68-12e5aff76444&quot;,&quot;name&quot;:&quot;high&quot;,&quot;evaluation&quot;:0},{&quot;id&quot;:&quot;3708b392-a0ca-4f11-9fa1-2bac92070d5c&quot;,&quot;name&quot;:&quot;low&quot;,&quot;evaluation&quot;:1},{&quot;id&quot;:&quot;d58e7756-734e-4a9b-bdac-d17fc22e47a6&quot;,&quot;name&quot;:&quot;normal&quot;,&quot;evaluation&quot;:0}],&quot;position&quot;:{&quot;x&quot;:0,&quot;y&quot;:300}}],&quot;edges&quot;:[{&quot;id&quot;:&quot;3d72b9d7-7c43-4081-9e38-481ff07019a6&quot;,&quot;source&quot;:&quot;5eaececc-7a5d-40c1-ae87-57ec1dd60fed&quot;,&quot;target&quot;:&quot;04cfc5a0-73da-4b47-bb6b-d82d6378710b&quot;,&quot;markerEnd&quot;:{&quot;type&quot;:&quot;arrowclosed&quot;,&quot;width&quot;:40,&quot;height&quot;:40}},{&quot;id&quot;:&quot;7426792b-4f84-487b-97a2-bfb98eaf8231&quot;,&quot;source&quot;:&quot;5eaececc-7a5d-40c1-ae87-57ec1dd60fed&quot;,&quot;target&quot;:&quot;d8b72705-7248-46e2-8aaa-a391ef77ec5a&quot;,&quot;markerEnd&quot;:{&quot;type&quot;:&quot;arrowclosed&quot;,&quot;width&quot;:40,&quot;height&quot;:40}},{&quot;id&quot;:&quot;c7916de3-3922-4f0c-8ce9-67d82c175ceb&quot;,&quot;source&quot;:&quot;c33e219d-642e-441f-a9ec-b12b6d0afb7d&quot;,&quot;target&quot;:&quot;5eaececc-7a5d-40c1-ae87-57ec1dd60fed&quot;,&quot;markerEnd&quot;:{&quot;type&quot;:&quot;arrowclosed&quot;,&quot;width&quot;:40,&quot;height&quot;:40}},{&quot;id&quot;:&quot;e07463ec-7d8a-42c9-8899-cf92be7f332b&quot;,&quot;source&quot;:&quot;c33e219d-642e-441f-a9ec-b12b6d0afb7d&quot;,&quot;target&quot;:&quot;21739b77-3d94-463f-8a57-2c8237f16635&quot;,&quot;markerEnd&quot;:{&quot;type&quot;:&quot;arrowclosed&quot;,&quot;width&quot;:40,&quot;height&quot;:40}},{&quot;id&quot;:&quot;5cab59d0-bcdb-452e-9181-eb8ee0d186e4&quot;,&quot;source&quot;:&quot;5eaececc-7a5d-40c1-ae87-57ec1dd60fed&quot;,&quot;target&quot;:&quot;21739b77-3d94-463f-8a57-2c8237f16635&quot;,&quot;markerEnd&quot;:{&quot;type&quot;:&quot;arrowclosed&quot;,&quot;width&quot;:40,&quot;height&quot;:40}}],&quot;CMid&quot;:1704216501052,&quot;tables&quot;:[{&quot;modelId&quot;:&quot;21739b77-3d94-463f-8a57-2c8237f16635&quot;,&quot;table&quot;:[{&quot;columnName&quot;:&quot;high&quot;,&quot;columnId&quot;:&quot;6ae39899-3f1e-4c63-a695-174385cdc745&quot;,&quot;columnValues&quot;:[0.3333333333333333,0.9649122807017543,0.017543859649122806,0.009009009009009007,0.3333333333333333,0.017543859649122806,0.017543859649122806,0.009009009009009007,0.14385964912280705]},{&quot;columnName&quot;:&quot;low&quot;,&quot;columnId&quot;:&quot;c31fd49d-7ace-4100-a498-ea4a01a1c869&quot;,&quot;columnValues&quot;:[0.3333333333333333,0.017543859649122803,0.017543859649122806,0.4954954954954955,0.3333333333333333,0.017543859649122806,0.49122807017543857,0.009009009009009007,0.09649122807017545]},{&quot;columnName&quot;:&quot;normal&quot;,&quot;columnId&quot;:&quot;301c56fb-6a13-4791-bd0f-804bba2ca019&quot;,&quot;columnValues&quot;:[0.3333333333333333,0.017543859649122803,0.9649122807017545,0.4954954954954955,0.3333333333333333,0.9649122807017545,0.49122807017543857,0.9819819819819819,0.7596491228070176]}]},{&quot;modelId&quot;:&quot;d8b72705-7248-46e2-8aaa-a391ef77ec5a&quot;,&quot;table&quot;:[{&quot;columnName&quot;:&quot;high&quot;,&quot;columnId&quot;:&quot;3b1a8288-1cba-46b4-9fca-526cb6806d8b&quot;,&quot;columnValues&quot;:[0.25641025641025644,0.1754385964912281,0.15040650406504066]},{&quot;columnName&quot;:&quot;low&quot;,&quot;columnId&quot;:&quot;e309b2e4-9b31-4161-a492-58a54a0ad20f&quot;,&quot;columnValues&quot;:[0.025641025641025644,0.1754385964912281,0.11382113821138212]},{&quot;columnName&quot;:&quot;normal&quot;,&quot;columnId&quot;:&quot;5c7af683-a465-4517-88bf-6684127aa8c4&quot;,&quot;columnValues&quot;:[0.717948717948718,0.6491228070175439,0.7357723577235772]}]},{&quot;modelId&quot;:&quot;04cfc5a0-73da-4b47-bb6b-d82d6378710b&quot;,&quot;table&quot;:[{&quot;columnName&quot;:&quot;high&quot;,&quot;columnId&quot;:&quot;b338a573-93c2-44ee-8d1d-8f4283002382&quot;,&quot;columnValues&quot;:[0.025641025641025637,0.6491228070175439,0.0772357723577236]},{&quot;columnName&quot;:&quot;low&quot;,&quot;columnId&quot;:&quot;137b68bc-2654-4750-9a27-34228d7059ed&quot;,&quot;columnValues&quot;:[0.48717948717948717,0.017543859649122806,0.11382113821138211]},{&quot;columnName&quot;:&quot;normal&quot;,&quot;columnId&quot;:&quot;3b69afc7-84be-4b46-8383-f48ac400b606&quot;,&quot;columnValues&quot;:[0.48717948717948717,0.33333333333333337,0.8089430894308943]}]},{&quot;modelId&quot;:&quot;5eaececc-7a5d-40c1-ae87-57ec1dd60fed&quot;,&quot;table&quot;:[{&quot;columnName&quot;:&quot;high&quot;,&quot;columnId&quot;:&quot;13a0ef88-af4f-4afa-ad6e-0b25d629f58b&quot;,&quot;columnValues&quot;:[0.017543859649122806,0.33333333333333337,0.08333333333333334]},{&quot;columnName&quot;:&quot;low&quot;,&quot;columnId&quot;:&quot;46006fe8-8c76-4992-922f-b84ae5c4b5ac&quot;,&quot;columnValues&quot;:[0.6491228070175439,0.017543859649122806,0.08333333333333334]},{&quot;columnName&quot;:&quot;normal&quot;,&quot;columnId&quot;:&quot;0c5d1b8e-e7c2-415d-b926-3c1257fd8786&quot;,&quot;columnValues&quot;:[0.33333333333333337,0.6491228070175439,0.8333333333333334]}]},{&quot;modelId&quot;:&quot;c33e219d-642e-441f-a9ec-b12b6d0afb7d&quot;,&quot;table&quot;:[{&quot;columnName&quot;:&quot;high&quot;,&quot;columnId&quot;:&quot;0c94ebf1-8b4b-4fda-bc68-12e5aff76444&quot;,&quot;columnValues&quot;:[0.16666666666666666]},{&quot;columnName&quot;:&quot;low&quot;,&quot;columnId&quot;:&quot;3708b392-a0ca-4f11-9fa1-2bac92070d5c&quot;,&quot;columnValues&quot;:[0.16666666666666666]},{&quot;columnName&quot;:&quot;normal&quot;,&quot;columnId&quot;:&quot;d58e7756-734e-4a9b-bdac-d17fc22e47a6&quot;,&quot;columnValues&quot;:[0.6666666666666666]}]}],&quot;frequency&quot;:&quot;1 Seconds&quot;,&quot;evidence&quot;:[{&quot;nodeId&quot;:&quot;21739b77-3d94-463f-8a57-2c8237f16635&quot;,&quot;nodeValue&quot;:&quot;low&quot;,&quot;nodeName&quot;:&quot;AuditorActivity&quot;},{&quot;nodeId&quot;:&quot;c33e219d-642e-441f-a9ec-b12b6d0afb7d&quot;,&quot;nodeValue&quot;:&quot;low&quot;,&quot;nodeName&quot;:&quot;EconomicIndicators&quot;}],&quot;softEvidence&quot;:[],&quot;title&quot;:&quot;TaxEvasion&quot;,&quot;description&quot;:&quot;&quot;,&quot;CBNid&quot;:&quot;4b962d8b-c360-48cf-aec8-ca0defaf4e0a&quot;,&quot;selectedTableForLearning&quot;:&quot;TaxEvasionDiscrete&quot;}]"/>
    <we:property name="chatGPTData" value="[[&quot;worksheetID&quot;,&quot;worksheetName&quot;,&quot;situationData&quot;,&quot;a|0|1|2&quot;,&quot;{CE097606-D3A1-467F-B8DE-B7CF6DE7A7EE}&quot;,&quot;Previous-SitRep-ComplianceScenario&quot;,&quot;stitautionId&quot;,&quot;situationName&quot;,&quot;query&quot;,&quot;excelQuery&quot;,&quot;a|6|7|8|9&quot;,&quot;n|TpsrVk1&quot;,&quot;VAT Gaps&quot;,&quot;(TaxPayer[VATGap] is greater than or equal to '100000000')&quot;,&quot;(TaxPayer[VATGap] &gt;= 100000000)&quot;,&quot;o|A|B|C|D|E&quot;,&quot;n|TpstmVk&quot;,&quot;VAT Gap Anomalies&quot;,&quot;(TaxPayer[VATGap] is greater than '40000000' AND TaxPayer[Anomalies] is greater than '1000')&quot;,&quot;MAP(TaxPayer[VATGap],TaxPayer[Anomalies],LAMBDA(a,b,AND((a &gt; 40000000),(b &gt; 1000))))&quot;,&quot;o|A|G|H|I|J&quot;,&quot;n|TzkOssi&quot;,&quot;Cash-to-Credit&quot;,&quot;(TaxPayer[Cash-to-Credit] is greater than '0.5')&quot;,&quot;(TaxPayer[Cash-to-Credit] &gt; 0.5)&quot;,&quot;o|A|L|M|N|O&quot;,&quot;a|F|K|P&quot;,&quot;o|3|4|5|Q&quot;,&quot;{BD23F1B2-F0FB-40C3-A856-25E68EC586BD}&quot;,&quot;Previous-SitRep-VAT Tax&quot;,&quot;cellAddress&quot;,&quot;a|6|7|8|9|U&quot;,&quot;n|U0FsyXP&quot;,&quot;S1.1.1.1: High invoice cancellation rate&quot;,&quot;(TaxpayerDailyMetric[CancelledRatio] is greater than '0.3')&quot;,&quot;(TaxpayerDailyMetric[CancelledRatio] &gt; 0.3)&quot;,&quot;A4&quot;,&quot;o|V|W|X|Y|Z|a&quot;,&quot;n|U0JLMWr&quot;,&quot;S1.1.1.2 Long period without invoiced issued.&quot;,&quot;(Invoice[ID] is equal to '1')&quot;,&quot;(Invoice[ID] = 1)&quot;,&quot;A5&quot;,&quot;o|V|c|d|e|f|g&quot;,&quot;a|b|h&quot;,&quot;o|3|S|T|i&quot;,&quot;{31F66BDF-68F0-4826-8230-77525F7DAB1E}&quot;,&quot;a|b&quot;,&quot;o|3|k|T|l&quot;,&quot;{990709C6-4561-46ED-B321-9E2B8D326023}&quot;,&quot;o|3|n|T|l&quot;,&quot;{58A13C8D-9839-46FE-89C4-C3D81F9E8FAB}&quot;,&quot;S1.1.1.2 Long period without issuing an invoice.&quot;,&quot;o|V|c|q|e|f|g&quot;,&quot;a|b|r&quot;,&quot;o|3|p|T|s&quot;,&quot;{AEAE108A-EEC3-4A32-88E0-74E39574D9D8}&quot;,&quot;o|3|u|T|s&quot;,&quot;{0B60CB0F-A51B-4123-A5E7-CC2483B26D18}&quot;,&quot;o|3|w|T|l&quot;,&quot;{44FD3CCB-DEF8-4C27-8CF8-2205E02F9940}&quot;,&quot;(Taxpayer[DaysSinceLastInvoice] is greater than '30')&quot;,&quot;(Taxpayer[DaysSinceLastInvoice] &gt; 30)&quot;,&quot;o|V|c|q|z|10|g&quot;,&quot;a|b|11&quot;,&quot;o|3|y|T|12&quot;,&quot;{DC67C198-3831-44C0-AB4E-B7D113D2441D}&quot;,&quot;o|3|14|T|l&quot;,&quot;{09F0E08A-3F0D-421F-A2B8-5819FBCD6E7C}&quot;,&quot;o|V|W|X|Y|Z|g&quot;,&quot;A6&quot;,&quot;o|V|c|q|z|10|18&quot;,&quot;n|U0Vimyj&quot;,&quot;Alt-S1.1.1.2 Long period without issuing an invoice.&quot;,&quot;(MAX(FILTER(Invoice[TransactionDate],(Invoice[TaxpayerID]=Taxpayer[@ID]),0))-MIN(FILTER(Invoice[TransactionDate],(Invoice[TaxpayerID]=Taxpayer[@ID]),0)) is greater than '30')&quot;,&quot;(MAX(FILTER(Invoice[TransactionDate],(Invoice[TaxpayerID]=Taxpayer[@ID]),0))-MIN(FILTER(Invoice[TransactionDate],(Invoice[TaxpayerID]=Taxpayer[@ID]),0)) &gt; 30)&quot;,&quot;o|V|1A|1B|1C|1D|a&quot;,&quot;a|17|19|1E&quot;,&quot;o|3|16|T|1F&quot;,&quot;{75709234-1BD4-4C52-928A-EF7AF25670A6}&quot;,&quot;o|3|1H|T|1F&quot;,&quot;{F9B6ADDB-6C69-48B1-9B32-2C35246C2C1E}&quot;,&quot;o|3|1J|T|1F&quot;,&quot;{0823090D-C06A-4F0B-94DE-EA61573BC94D}&quot;,&quot;o|3|1L|T|1F&quot;,&quot;{AC495DFA-2D37-4356-9CB7-E2D808B3B338}&quot;,&quot;o|3|1N|T|1F&quot;,&quot;{F0B74C68-69D7-4631-BE2D-B033B12597DF}&quot;,&quot;o|3|1P|T|1F&quot;,&quot;{FDD7645F-0C1F-47C4-9C78-201D8BD67D28}&quot;,&quot;o|3|1R|T|1F&quot;,&quot;{40FFC5A4-F301-47EF-A572-818B0E5F3858}&quot;,&quot;(MAX(FILTER(Invoice[TransactionDate],(Invoice[TaxpayerID]=Taxpayer[ID]),0))-MIN(FILTER(Invoice[TransactionDate],(Invoice[TaxpayerID]=Taxpayer[ID]),0)) is greater than '30')&quot;,&quot;(MAX(FILTER(Invoice[TransactionDate],(Invoice[TaxpayerID]=Taxpayer[ID]),0))-MIN(FILTER(Invoice[TransactionDate],(Invoice[TaxpayerID]=Taxpayer[ID]),0)) &gt; 30)&quot;,&quot;o|A|1A|1B|1U|1V&quot;,&quot;a|b|11|1W&quot;,&quot;o|3|1T|T|1X&quot;,&quot;{2622EE23-3B9B-44A7-B41A-F4D8EA4C596B}&quot;,&quot;o|3|1Z|T|12&quot;,&quot;{A31B7380-A8B8-4D6C-A463-1DE5DCB8E99A}&quot;,&quot;o|3|1b|T|12&quot;,&quot;{42056F98-B3F8-4338-A9AA-A14070C236EE}&quot;,&quot;o|3|1d|T|1X&quot;,&quot;{6A797209-1BBB-4E49-B051-1EC379ABE44C}&quot;,&quot;o|3|1f|T|1F&quot;,&quot;{AFDF7805-D6CB-4325-BF61-9437897B1615}&quot;,&quot;o|3|1h|T|1F&quot;,&quot;{721D8990-E37A-4E55-9441-6AF1DBB93E4B}&quot;,&quot;o|3|1j|T|1F&quot;,&quot;{B63B2C37-FB43-4848-BABC-178FFCC1663B}&quot;,&quot;(MAP(Taxpayer[ID], LAMBDA(a, (MAX(FILTER(Invoice[TransactionDate],(Invoice[TaxpayerID]=a),0))-MIN(FILTER(Invoice[TransactionDate],(Invoice[TaxpayerID]=a),0)) &gt; 30)))  '')&quot;,&quot;(MAP(Taxpayer[ID], LAMBDA(a, (MAX(FILTER(Invoice[TransactionDate],(Invoice[TaxpayerID]=a),0))-MIN(FILTER(Invoice[TransactionDate],(Invoice[TaxpayerID]=a),0)) &gt; 30)))  )&quot;,&quot;o|V|1A|1B|1m|1n|a&quot;,&quot;a|17|19|1o&quot;,&quot;o|3|1l|T|1p&quot;,&quot;{4CCCEBE2-4318-4527-9F3A-11FB931FC9E0}&quot;,&quot;o|3|1r|T|1p&quot;,&quot;{EB567591-BB89-40E9-9099-666639AC3767}&quot;,&quot;n|U0iX1LA&quot;,&quot;S1.1.1.3 Registered invoice emitting device(s) inactive&quot;,&quot;(Taxpayer[DaysSinceLastMFEActivation ] is greater than '90')&quot;,&quot;(Taxpayer[DaysSinceLastMFEActivation ] &gt; 90)&quot;,&quot;A7&quot;,&quot;o|V|1u|1v|1w|1x|1y&quot;,&quot;a|17|19|1o|1z&quot;,&quot;o|3|1t|T|20&quot;,&quot;{C7BD9D45-C6A7-4F49-8338-9F8D24DE24D0}&quot;,&quot;o|3|22|T|20&quot;,&quot;{03C6860A-E996-4F72-9439-A1DCB93C0412}&quot;,&quot;o|3|24|T|1p&quot;,&quot;{18C1CE52-840B-49A1-BFCC-6E611B0F996A}&quot;,&quot;o|3|26|T|1p&quot;,&quot;{C0043BB1-A15B-4E46-8F05-B982D80B2B70}&quot;,&quot;o|3|28|T|1p&quot;,&quot;{4D470A4A-5D89-49E0-9F9A-53B852B14394}&quot;,&quot;o|3|2A|T|1p&quot;,&quot;{406E37E4-AC65-41A4-9270-3AA97DA62137}&quot;,&quot;o|3|2C|T|20&quot;,&quot;{D1E8E068-479B-405B-96B1-1557F002C148}&quot;,&quot;(TaxpayerMetric[CancelledRatio] is greater than '0.3')&quot;,&quot;(TaxpayerMetric[CancelledRatio] &gt; 0.3)&quot;,&quot;o|V|W|X|2F|2G|a&quot;,&quot;S1.1.1.2(Alt) Long period without issuing an invoice.&quot;,&quot;o|V|1A|2I|1m|1n|18&quot;,&quot;fce8068e-e7ab-4be2-a671-0473ef6f0d92&quot;,&quot;S1.1.1.4 Number of invoices issued is below average&quot;,&quot;(Taxpayer[FridayInvoiceCount] is greater than '0')&quot;,&quot;(Taxpayer[FridayInvoiceCount] &gt; 0)&quot;,&quot;A8&quot;,&quot;o|V|2K|2L|2M|2N|2O&quot;,&quot;a|2H|11|2J|1z|2P&quot;,&quot;o|3|2E|T|2Q&quot;,&quot;{1BF6BF2B-BE24-4E41-96CB-ADBDA2AF0278}&quot;,&quot;(TEXT(TODAY(), \&quot;dddd\&quot;) is equal to '\&quot;Friday\&quot;' AND Taxpayer[FridayInvoiceCount] is greater than '2')&quot;,&quot;MAP(Taxpayer[FridayInvoiceCount],LAMBDA(a,AND((TEXT(TODAY(), \&quot;dddd\&quot;) = \&quot;Friday\&quot;),(a &gt; 2))))&quot;,&quot;o|A|2K|2L|2T|2U&quot;,&quot;a|2H|11|2J|1z|2V&quot;,&quot;o|3|2S|T|2W&quot;,&quot;{80F93CA7-6BB3-42B3-AA02-B2D555462831}&quot;,&quot;(TEXT(TODAY(), \&quot;dddd\&quot;) is equal to '\&quot;Friday\&quot;' AND Taxpayer[FridayInvoiceCount] is greater than '0')&quot;,&quot;MAP(Taxpayer[FridayInvoiceCount],LAMBDA(a,AND((TEXT(TODAY(), \&quot;dddd\&quot;) = \&quot;Friday\&quot;),(a &gt; 0))))&quot;,&quot;o|V|2K|2L|2Z|2a|2O&quot;,&quot;a|2H|11|2J|1z|2b&quot;,&quot;o|3|2Y|T|2c&quot;,&quot;{AB32310D-FF19-4039-848D-7D27E3CE8E7B}&quot;,&quot;cc66516f-3d6f-4b4d-9f8f-5bf2c31870ba&quot;,&quot;S1.1.1.5 Daily invoice value is below historical average&quot;,&quot;(TEXT(TODAY(),\&quot;dddd\&quot;) is equal to '\&quot;Friday\&quot;' AND Taxpayer[FridayInvoiceAmount] is greater than '0')&quot;,&quot;MAP(Taxpayer[FridayInvoiceAmount],LAMBDA(a,AND((TEXT(TODAY(),\&quot;dddd\&quot;) = \&quot;Friday\&quot;),(a &gt; 0))))&quot;,&quot;A9&quot;,&quot;o|V|2f|2g|2h|2i|2j&quot;,&quot;a|2H|11|2J|1z|2b|2k&quot;,&quot;o|3|2e|T|2l&quot;,&quot;{4A64AC2E-AAB8-441E-9AA3-9E0325C9466D}&quot;,&quot;o|A|2K|2L|2Z|2a&quot;,&quot;o|A|2f|2g|2h|2i&quot;,&quot;b0b2862d-7860-4b7c-b200-06f7074c3b77&quot;,&quot;S1.1.1.5(Alt) Daily invoice value is below historical average&quot;,&quot;(TEXT(TODAY(),\&quot;dddd\&quot;) is equal to '\&quot;Friday\&quot;' AND IFERROR(AVERAGEIFS(Invoice[NetInvoice],Invoice[TransactionDay],\&quot;=Friday\&quot;,Invoice[TaxpayerID],CONCATENATE(\&quot;=\&quot;,Taxpayer[TaxpayerID])),0) is greater than '0')&quot;,&quot;MAP(Taxpayer[id],LAMBDA(a,AND((TEXT(TODAY(),\&quot;dddd\&quot;) = \&quot;Friday\&quot;),(IFERROR(AVERAGEIFS(Invoice[NetInvoice],Invoice[TransactionDay],\&quot;=Friday\&quot;,Invoice[TaxpayerID],CONCATENATE(\&quot;=\&quot;,Taxpayer[TaxpayerID])),0) &gt; 0))))&quot;,&quot;o|A|2q|2r|2s|2t&quot;,&quot;a|2H|11|2J|1z|2o|2p|2u&quot;,&quot;o|3|2n|T|2v&quot;,&quot;{F4C96E5F-E45E-4269-8B51-8A0E003DB61C}&quot;,&quot;(TEXT(TODAY(),\&quot;dddd\&quot;) is equal to '\&quot;Sunday\&quot;' AND Taxpayer[FridayInvoiceAmount] is greater than '0')&quot;,&quot;MAP(Taxpayer[FridayInvoiceAmount],LAMBDA(a,AND((TEXT(TODAY(),\&quot;dddd\&quot;) = \&quot;Sunday\&quot;),(a &gt; 0))))&quot;,&quot;o|V|2f|2g|2y|2z|2O&quot;,&quot;(TEXT(TODAY(),\&quot;dddd\&quot;) is equal to '\&quot;Friday\&quot;' AND IFERROR(AVERAGEIFS(Invoice[NetInvoice],Invoice[TransactionDay],\&quot;=Sunday\&quot;,Invoice[TaxpayerID],CONCATENATE(\&quot;=\&quot;,Taxpayer[TaxpayerID])),0) is greater than '0')&quot;,&quot;MAP(Taxpayer[id],LAMBDA(a,AND((TEXT(TODAY(),\&quot;dddd\&quot;) = \&quot;Friday\&quot;),(IFERROR(AVERAGEIFS(Invoice[NetInvoice],Invoice[TransactionDay],\&quot;=Sunday\&quot;,Invoice[TaxpayerID],CONCATENATE(\&quot;=\&quot;,Taxpayer[TaxpayerID])),0) &gt; 0))))&quot;,&quot;o|A|2q|2r|31|32&quot;,&quot;a|2H|11|2J|1z|2o|30|33&quot;,&quot;o|3|2x|T|34&quot;,&quot;{6AF08BC9-93B4-474C-A5C6-CFB109CA2287}&quot;,&quot;o|3|36|T|34&quot;,&quot;{A23D7787-F435-469E-9F42-9C386A2B9F71}&quot;,&quot;o|3|38|T|34&quot;,&quot;{8652C95C-35B7-4BD1-815F-B9D4CE804D9F}&quot;,&quot;(TEXT(TODAY(),\&quot;dddd\&quot;) is equal to '\&quot;Sunday\&quot;' AND IFERROR(AVERAGEIFS(Invoice[NetInvoice],Invoice[TransactionDay],\&quot;=Sunday\&quot;,Invoice[TaxpayerID],CONCATENATE(\&quot;=\&quot;,Taxpayer[TaxpayerID])),0) is greater than '0')&quot;,&quot;MAP(Taxpayer[id],LAMBDA(a,AND((TEXT(TODAY(),\&quot;dddd\&quot;) = \&quot;Sunday\&quot;),(IFERROR(AVERAGEIFS(Invoice[NetInvoice],Invoice[TransactionDay],\&quot;=Sunday\&quot;,Invoice[TaxpayerID],CONCATENATE(\&quot;=\&quot;,Taxpayer[TaxpayerID])),0) &gt; 0))))&quot;,&quot;o|A|2q|2r|3B|3C&quot;,&quot;a|2H|11|2J|1z|2o|30|3D&quot;,&quot;o|3|3A|T|3E&quot;,&quot;{FF77A4F3-70E9-4EEA-9E35-8D80A20ED7D7}&quot;,&quot;o|V|2q|2r|3B|3C|2j&quot;,&quot;161fcfa1-978d-4433-8198-980c5fe685f0&quot;,&quot;S1.1.1.6 CFe Invoice returned change value is high&quot;,&quot;(Invoice[TransactionType] is equal to '\&quot;cash\&quot;' AND Invoice[InvoiceFormat] is equal to '\&quot;CFe\&quot;' AND Invoice[Total] is greater than '1000.00' AND Invoice[ChangeReturned] is greater than '0.2*Invoice[NetInvoice]')&quot;,&quot;MAP(Invoice[TransactionType],Invoice[InvoiceFormat],Invoice[Total],Invoice[ChangeReturned],Invoice[NetInvoice],LAMBDA(a,b,c,d,e,AND((a = \&quot;cash\&quot;),(b = \&quot;CFe\&quot;),(c &gt; 1000.00),(d &gt; 0.2*e))))&quot;,&quot;A10&quot;,&quot;o|V|3I|3J|3K|3L|3M&quot;,&quot;a|2H|11|2J|1z|2o|30|3H|3N&quot;,&quot;o|3|3G|T|3O&quot;,&quot;{9B2DD876-D99F-4645-9EE3-F004B840966E}&quot;,&quot;o|A|2f|2g|2y|2z&quot;,&quot;o|V|2q|2r|3B|3C|2O&quot;,&quot;o|V|3I|3J|3K|3L|2j&quot;,&quot;a|2H|11|2J|1z|2o|3R|3S|3T&quot;,&quot;o|3|3Q|T|3U&quot;,&quot;{EC1312CE-6F6E-457B-8062-8ABDDD60DEBE}&quot;,&quot;o|3|3W|T|3U&quot;,&quot;{71EC2133-680F-41E1-ADFD-A14521F9A000}&quot;,&quot;1c9e40f8-5da5-42d5-9b36-3fd9023193a7&quot;,&quot;S1.1.1.7 CFe Invoices have a high discount value&quot;,&quot;(Invoice[InvoiceFormat] is equal to '\&quot;CFe\&quot;' AND Invoice[Total] is greater than '1000.00' AND Invoice[NetDiscount] is greater than '0.2*Invoice[NetInvoice]')&quot;,&quot;MAP(Invoice[InvoiceFormat],Invoice[Total],Invoice[NetDiscount],Invoice[NetInvoice],LAMBDA(a,b,c,d,AND((a = \&quot;CFe\&quot;),(b &gt; 1000.00),(c &gt; 0.2*d))))&quot;,&quot;o|V|3Z|3a|3b|3c|3M&quot;,&quot;a|2H|11|2J|1z|2o|3R|3S|3T|3d&quot;,&quot;o|3|3Y|T|3e&quot;,&quot;{EB19EDA9-E3B6-41B5-9796-917E432A3F36}&quot;,&quot;d62095aa-4684-460f-8df1-970cdeec9513&quot;,&quot;S1.1.1.8 CFe Invoices have high additional values&quot;,&quot;(Invoice[InvoiceFormat] is equal to '\&quot;CFe\&quot;' AND Invoice[AdditionalValue] is greater than '0.2*Invoice[NetInvoice]')&quot;,&quot;MAP(Invoice[InvoiceFormat],Invoice[AdditionalValue],Invoice[NetInvoice],LAMBDA(a,b,c,AND((a = \&quot;CFe\&quot;),(b &gt; 0.2*c))))&quot;,&quot;A11&quot;,&quot;o|V|3h|3i|3j|3k|3l&quot;,&quot;a|2H|11|2J|1z|2o|3R|3S|3T|3d|3m&quot;,&quot;o|3|3g|T|3n&quot;,&quot;{9C5D45D9-A51F-4A74-8066-CC53A600C5BD}&quot;,&quot;o|V|3I|3J|3K|3L|2O&quot;,&quot;o|V|3Z|3a|3b|3c|2j&quot;,&quot;o|V|3h|3i|3j|3k|3M&quot;,&quot;a|2H|11|2J|1z|2o|3R|3D|3q|3r|3s&quot;,&quot;o|3|3p|T|3t&quot;,&quot;{AA69A9A9-D64A-44EA-9A14-3CCD70FFBA0D}&quot;,&quot;MAP(Taxpayer[TaxpayerID],LAMBDA(a,AND((TEXT(TODAY(),\&quot;dddd\&quot;) = \&quot;Sunday\&quot;),(IFERROR(AVERAGEIFS(Invoice[NetInvoice],Invoice[TransactionDay],\&quot;=Sunday\&quot;,Invoice[TaxpayerID],CONCATENATE(\&quot;=\&quot;,a)),0) &gt; 0))))&quot;,&quot;o|A|2q|2r|3B|3w&quot;,&quot;a|2H|11|2J|1z|2o|3R|3x|3q|3r|3s&quot;,&quot;o|3|3v|T|3y&quot;,&quot;{62EF9906-C94D-45F1-B104-EE04A6AD5478}&quot;,&quot;o|3|40|T|3y&quot;,&quot;{254895A7-3658-4E1B-88B7-697A58F4B0B3}&quot;,&quot;fa2b6b8f-8622-4e13-81d4-e1a5b2ab5cac&quot;,&quot;S1.6.1.1 High cash payment rate&quot;,&quot;(TaxpayerMetric[CashCreditRatio] is greater than or equal to '0.8')&quot;,&quot;(TaxpayerMetric[CashCreditRatio] &gt;= 0.8)&quot;,&quot;o|V|43|44|45|46|3l&quot;,&quot;0d817c99-56bd-402f-8f30-32e8f219d1c8&quot;,&quot;S1.6.1.2 High Card Payment Fee&quot;,&quot;(TaxpayerMetric[CashCreditRatio] is less than or equal to '0.1')&quot;,&quot;(TaxpayerMetric[CashCreditRatio] &lt;= 0.1)&quot;,&quot;A12&quot;,&quot;o|V|48|49|4A|4B|4C&quot;,&quot;a|47|4D|2H|11|2J|1z|2o|3R|3x|3q|3r|3s&quot;,&quot;o|3|42|T|4E&quot;,&quot;{2C2B1DAA-00AD-4FCD-9725-7B7A6FD9D853}&quot;,&quot;(TaxpayerMetric[CashCreditRatio] is greater than or equal to '0.7')&quot;,&quot;(TaxpayerMetric[CashCreditRatio] &gt;= 0.7)&quot;,&quot;o|V|43|44|4H|4I|3l&quot;,&quot;a|4J|4D|2H|11|2J|1z|2o|3R|3x|3q|3r|3s&quot;,&quot;o|3|4G|T|4K&quot;,&quot;{F13C8DB6-FFD7-4658-A439-D64DA47FCE45}&quot;,&quot;(TaxpayerMetric[CashCreditRatio] is greater than or equal to '0.4')&quot;,&quot;(TaxpayerMetric[CashCreditRatio] &gt;= 0.4)&quot;,&quot;o|V|43|44|4N|4O|3l&quot;,&quot;a|4P|4D|2H|11|2J|1z|2o|3R|3x|3q|3r|3s&quot;,&quot;o|3|4M|T|4Q&quot;,&quot;{F5BBE201-69B8-4180-AFCD-E43D904B480E}&quot;,&quot;(TaxpayerMetric[CashCreditRatio] is less than or equal to '0.6')&quot;,&quot;(TaxpayerMetric[CashCreditRatio] &lt;= 0.6)&quot;,&quot;o|V|43|44|4T|4U|3l&quot;,&quot;a|4V|4D|2H|11|2J|1z|2o|3R|3x|3q|3r|3s&quot;,&quot;o|3|4S|T|4W&quot;,&quot;{4509A369-470E-4340-9184-492B68C5E8AC}&quot;,&quot;(TaxpayerMetric[CashCreditRatio] is less than '0.3')&quot;,&quot;(TaxpayerMetric[CashCreditRatio] &lt; 0.3)&quot;,&quot;o|V|43|44|4Z|4a|3l&quot;,&quot;a|4b|4D|2H|11|2J|1z|2o|3R|3x|3q|3r|3s&quot;,&quot;o|3|4Y|T|4c&quot;,&quot;{9A1AE277-AA02-4A5C-86F1-104A8A9C9FB9}&quot;,&quot;S1.6.1.1 Low cash : credit ratio&quot;,&quot;o|V|43|4f|4Z|4a|3l&quot;,&quot;S1.6.1.2 High Cash : Card Ratio&quot;,&quot;o|V|48|4h|4A|4B|4C&quot;,&quot;a|4g|4i|2H|11|2J|1z|2o|3R|3x|3q|3r|3s&quot;,&quot;o|3|4e|T|4j&quot;,&quot;{E9ADCB0C-6017-4230-94FB-433E457FD626}&quot;,&quot;Latest-SitRep-VAT Tax&quot;,&quot;o|3|4l|4m|4j&quot;,&quot;{CA1FF078-99A4-44D8-A980-A852A8DC8F89}&quot;,&quot;cc5c8c82-f8db-4443-a397-5bd751c02342&quot;,&quot;o|A|4p|2g|2h|2i&quot;,&quot;MAP(TaxPayer[VATGap],TaxPayer[Anomalies],Taxpayer[id],LAMBDA(a,b,c,AND((a &gt; 40000000),(b &gt; 1000))))&quot;,&quot;o|V|G|H|I|4r|g&quot;,&quot;o|V|L|M|N|O|a&quot;,&quot;o|V|B|C|D|E|18&quot;,&quot;a|4q|4s|4t|4u&quot;,&quot;o|3|4o|5|4v&quot;,&quot;{EB97EA8D-E0FD-4A14-AF6C-BF875BDA7F61}&quot;,&quot;(Taxpayer[VATGap] is greater than '1000000')&quot;,&quot;(Taxpayer[VATGap] &gt; 1000000)&quot;,&quot;o|V|B|C|4y|4z|18&quot;,&quot;a|4q|4s|4t|50&quot;,&quot;o|3|4x|5|51&quot;,&quot;{AFBD405F-3031-44BA-899D-85F59A31EABD}&quot;,&quot;SitRep-VAT Tax&quot;,&quot;S1.6.1.1 Low Cash : Credit ratio&quot;,&quot;o|V|43|55|4Z|4a|a&quot;,&quot;o|V|48|4h|4A|4B|g&quot;,&quot;a|56|57&quot;,&quot;o|3|53|54|58&quot;,&quot;{B19BE06D-ADA6-4A79-B32E-1381723B2DD1}&quot;,&quot;o|3|5A|54|58&quot;,&quot;{1199253C-D522-4B8A-ADF2-D47B7D97CEBD}&quot;,&quot;Previous-SitRep-Brazil VAT Tax&quot;,&quot;o|3|5C|5D|58&quot;,&quot;{2F45E209-0866-4EDC-B63C-44DAE2F36443}&quot;,&quot;o|3|5F|5D|58&quot;,&quot;{435433EE-A903-4F4B-821B-156B379709A8}&quot;,&quot;o|3|5H|5D|58&quot;,&quot;{51153F21-4A36-4126-8E2E-837BEAFC85DA}&quot;,&quot;o|V|43|55|4Z|4a|4C&quot;,&quot;A13&quot;,&quot;o|V|48|4h|4A|4B|5L&quot;,&quot;o|V|2q|2r|3B|3w|2O&quot;,&quot;S1.1.1.6 CFe Invoices have high returned cash value&quot;,&quot;o|V|3I|5O|3K|3L|2j&quot;,&quot;a|5K|5M|2H|11|2J|1z|2o|3R|5N|5P|3d|3m&quot;,&quot;o|3|5J|5D|5Q&quot;,&quot;{69A8AFF8-BFF7-4EB5-8A02-0336A960D74E}&quot;,&quot;o|V|L|M|4Z|4a|a&quot;,&quot;o|V|B|C|4y|4z|g&quot;,&quot;a|5T|5U&quot;,&quot;o|3|5S|5|5V&quot;,&quot;{5D1C3235-A351-498F-A62A-D55E7A5A7E0E}&quot;,&quot;o|V|43|55|4Z|4a|2j&quot;,&quot;o|V|48|4h|4A|4B|3M&quot;,&quot;o|A|c|q|z|10&quot;,&quot;o|A|1A|2I|1m|1n&quot;,&quot;o|V|1u|1v|1w|1x|g&quot;,&quot;o|V|3I|5O|3K|3L|18&quot;,&quot;o|V|3Z|3a|3b|3c|1y&quot;,&quot;o|V|3h|3i|3j|3k|2O&quot;,&quot;a|5Y|5Z|2H|5a|5b|5c|2o|3R|3x|5d|5e|5f&quot;,&quot;o|3|5X|5D|5g&quot;,&quot;{E7A5C48A-C67C-40E0-B852-87C50A1B2214}&quot;,&quot;o|3|5i|5D|5g&quot;,&quot;{63756137-0002-410D-9D4B-396DA4E34142}&quot;,&quot;Latest-SitRep-Brazil VAT Tax&quot;,&quot;o|3|5k|5l|5g&quot;,&quot;{76F72385-A582-4506-9B58-4238D772970C}&quot;,&quot;7b59502c-c425-41f9-89b8-27f9c0ae6213&quot;,&quot;Probability of tax evasion is high&quot;,&quot;(TaxEvasion.TaxEvasion.high is greater than '0.8')&quot;,&quot;(Taxpayer[TaxEvasion.TaxEvasion.high] &gt; 0.8)&quot;,&quot;o|A|5o|5p|5q|5r&quot;,&quot;a|5s|5T|5U&quot;,&quot;o|3|5n|5|5t&quot;,&quot;{6D938C5D-DB13-442B-A8B6-497DF3317DC4}&quot;,&quot;5c2d2ef5-2a15-4b0f-a947-f77c8a5c2251&quot;,&quot;S1.2.1.1 Probability of evasion is high&quot;,&quot;(TaxEvasion.Compliance.Low is greater than or equal to '0.8')&quot;,&quot;(TaxEvasion.Compliance.Low &gt;= 0.8)&quot;,&quot;o|A|5w|5x|5y|5z&quot;,&quot;a|5Y|5Z|60|2H|5a|5b|5c|2o|3R|3x|5d|5e|5f&quot;,&quot;o|3|5v|5D|61&quot;,&quot;{BAC257DF-8D99-416C-A14E-D610E9483A40}&quot;,&quot;o|V|43|55|4Z|4a|3M&quot;,&quot;o|V|48|4h|4A|4B|3l&quot;,&quot;(TaxEvasion.TaxEvasion.high is greater than or equal to '0.8')&quot;,&quot;(Taxpayer[TaxEvasion.TaxEvasion.high] &gt;= 0.8)&quot;,&quot;o|V|5w|5x|66|67|2j&quot;,&quot;a|64|65|68|2H|5a|5b|5c|2o|3R|3x|5d|5e|5f&quot;,&quot;o|3|63|5l|69&quot;,&quot;{A1E8F782-10A4-4D76-A9C0-58B332F52DC1}&quot;,&quot;o|V|5o|5p|5q|5r|g&quot;,&quot;a|6C|5T|50&quot;,&quot;o|3|6B|5|6D&quot;,&quot;{A56FDAAC-41B9-4F6D-9405-3DE4F7BD9705}&quot;,&quot;(Compliance.TaxEvasion.high is greater than '0.8')&quot;,&quot;(Compliance.TaxEvasion.high &gt; 0.8)&quot;,&quot;o|A|5o|5p|6G|6H&quot;,&quot;a|6I|5T|5U&quot;,&quot;o|3|6F|5|6J&quot;,&quot;{E43F45AF-60A8-4369-A1AC-C7A0836F6BAF}&quot;,&quot;(Taxpayer[Compliance.TaxEvasion.high] &gt; 0.8)&quot;,&quot;o|V|5o|5p|6G|6M|g&quot;,&quot;a|6N|5T|50&quot;,&quot;o|3|6L|5|6O&quot;,&quot;{585C0985-6A8E-4940-9401-6FDAA9DEE6B4}&quot;,&quot;SitRep-Brazil VAT Tax&quot;,&quot;(TaxEvasion.TaxEvasion.high &gt;= 0.8)&quot;,&quot;o|V|5w|5x|66|6S|2O&quot;,&quot;o|A|1u|1v|1w|1x&quot;,&quot;o|V|3I|5O|3K|3L|g&quot;,&quot;o|V|3Z|3a|3b|3c|18&quot;,&quot;o|V|3h|3i|3j|3k|1y&quot;,&quot;a|5Y|5Z|6T|2H|5a|5b|6U|2o|3R|3x|6V|6W|6X&quot;,&quot;o|3|6Q|6R|6Y&quot;,&quot;{E52D2996-E7B2-4AFD-B6D2-99B2DBC59B0F}&quot;,&quot;o|3|6a|5|6O&quot;,&quot;a|R|j|m|o|t|v|x|13|15|1G|1I|1K|1M|1O|1Q|1S|1Y|1a|1c|1e|1g|1i|1k|1q|1s|21|23|25|27|29|2B|2D|2R|2X|2d|2m|2w|35|37|39|3F|3P|3V|3X|3f|3o|3u|3z|41|4F|4L|4R|4X|4d|4k|4n|4w|52|59|5B|5E|5G|5I|5R|5W|5h|5j|5m|5u|62|6A|6E|6K|6P|6Z|6b&quot;],&quot;6c&quot;]"/>
    <we:property name="idLabelData" value="[[&quot;worksheetID&quot;,&quot;worksheetName&quot;,&quot;data&quot;,&quot;a|0|1|2&quot;,&quot;{CE097606-D3A1-467F-B8DE-B7CF6DE7A7EE}&quot;,&quot;SitRep-ComplianceScenario&quot;,&quot;stitautionId&quot;,&quot;situationName&quot;,&quot;keyDetails&quot;,&quot;cellAddress&quot;,&quot;a|6|7|8|9&quot;,&quot;n|TzkOssi&quot;,&quot;Cash-to-Credit&quot;,&quot;result&quot;,&quot;sheetAdress&quot;,&quot;label&quot;,&quot;labelAddress&quot;,&quot;id&quot;,&quot;idAdress&quot;,&quot;keyEntity&quot;,&quot;a|D|E|F|G|H|I|0|1|J|7&quot;,&quot;b|T&quot;,&quot;a|L&quot;,&quot;{E60799AC-D928-446D-AA39-114E099DD18C}&quot;,&quot;Taxpayer NQB-37497966-N in Sur Datum&quot;,&quot;a|O&quot;,&quot;a|P&quot;,&quot;TaxPayer!B4&quot;,&quot;NQB-37497966-N&quot;,&quot;a|S&quot;,&quot;a|T&quot;,&quot;TaxPayer!A4&quot;,&quot;TaxPayer&quot;,&quot;o|K|M|N|Q|R|U|V|N|W|W|C&quot;,&quot;Taxpayer FYJ-21328257-K in Sur Datum&quot;,&quot;a|Y&quot;,&quot;a|Z&quot;,&quot;TaxPayer!B6&quot;,&quot;FYJ-21328257-K&quot;,&quot;a|c&quot;,&quot;a|d&quot;,&quot;TaxPayer!A6&quot;,&quot;o|K|M|N|a|b|e|f|N|W|W|C&quot;,&quot;Taxpayer RXP-37585756-E in Sur Datum&quot;,&quot;a|h&quot;,&quot;a|i&quot;,&quot;TaxPayer!B8&quot;,&quot;RXP-37585756-E&quot;,&quot;a|l&quot;,&quot;a|m&quot;,&quot;TaxPayer!A8&quot;,&quot;o|K|M|N|j|k|n|o|N|W|W|C&quot;,&quot;Taxpayer 9EE-FAD01527-B in Sur Datum&quot;,&quot;a|q&quot;,&quot;a|r&quot;,&quot;TaxPayer!B9&quot;,&quot;9EE-FAD01527-B&quot;,&quot;a|u&quot;,&quot;a|v&quot;,&quot;TaxPayer!A9&quot;,&quot;o|K|M|N|s|t|w|x|N|W|W|C&quot;,&quot;Taxpayer YRF-515517117-T in Sur Datum&quot;,&quot;a|z&quot;,&quot;a|10&quot;,&quot;TaxPayer!B11&quot;,&quot;YRF-515517117-T&quot;,&quot;a|13&quot;,&quot;a|14&quot;,&quot;TaxPayer!A11&quot;,&quot;o|K|M|N|11|12|15|16|N|W|W|C&quot;,&quot;Taxpayer FTH-715824-A in Sur Datum&quot;,&quot;a|18&quot;,&quot;a|19&quot;,&quot;TaxPayer!B12&quot;,&quot;FTH-715824-A&quot;,&quot;a|1C&quot;,&quot;a|1D&quot;,&quot;TaxPayer!A12&quot;,&quot;o|K|M|N|1A|1B|1E|1F|N|W|W|C&quot;,&quot;a|X|g|p|y|17|1G&quot;,&quot;B4&quot;,&quot;o|A|B|C|1H|1I&quot;,&quot;n|TpstmVk&quot;,&quot;VAT Gap Anomalies&quot;,&quot;Taxpayer OHL-5316450-N in Sur Datum&quot;,&quot;a|1M&quot;,&quot;a|1N&quot;,&quot;TaxPayer!B3&quot;,&quot;OHL-5316450-N&quot;,&quot;a|1Q&quot;,&quot;a|1R&quot;,&quot;TaxPayer!A3&quot;,&quot;o|K|M|N|1O|1P|1S|1T|N|W|W|1L&quot;,&quot;Taxpayer BEJ-20246949-I in Sur Datum&quot;,&quot;a|1V&quot;,&quot;a|1W&quot;,&quot;TaxPayer!B5&quot;,&quot;BEJ-20246949-I&quot;,&quot;a|1Z&quot;,&quot;a|1a&quot;,&quot;TaxPayer!A5&quot;,&quot;o|K|M|N|1X|1Y|1b|1c|N|W|W|1L&quot;,&quot;o|K|M|N|a|b|e|f|N|W|W|1L&quot;,&quot;Taxpayer LWD-20785753-R in Sur Datum&quot;,&quot;a|1f&quot;,&quot;a|1g&quot;,&quot;TaxPayer!B10&quot;,&quot;LWD-20785753-R&quot;,&quot;a|1j&quot;,&quot;a|1k&quot;,&quot;TaxPayer!A10&quot;,&quot;o|K|M|N|1h|1i|1l|1m|N|W|W|1L&quot;,&quot;a|1U|1d|1e|1n&quot;,&quot;B5&quot;,&quot;o|A|1K|1L|1o|1p&quot;,&quot;n|TpsrVk1&quot;,&quot;VAT Gaps&quot;,&quot;Taxpayer RER-37356263-G in Sur Datum&quot;,&quot;a|1t&quot;,&quot;a|1u&quot;,&quot;TaxPayer!B2&quot;,&quot;RER-37356263-G&quot;,&quot;a|1x&quot;,&quot;a|1y&quot;,&quot;TaxPayer!A2&quot;,&quot;o|K|M|N|1v|1w|1z|20|N|W|W|1s&quot;,&quot;o|K|M|N|1O|1P|1S|1T|N|W|W|1s&quot;,&quot;Taxpayer AGZ-2035104-I in Sur Datum&quot;,&quot;a|23&quot;,&quot;a|24&quot;,&quot;TaxPayer!B14&quot;,&quot;AGZ-2035104-I&quot;,&quot;a|27&quot;,&quot;a|28&quot;,&quot;TaxPayer!A14&quot;,&quot;o|K|M|N|25|26|29|2A|N|W|W|1s&quot;,&quot;a|21|22|2B&quot;,&quot;B6&quot;,&quot;o|A|1r|1s|2C|2D&quot;,&quot;a|1J|1q|2E&quot;,&quot;o|3|4|5|2F&quot;,&quot;{BD23F1B2-F0FB-40C3-A856-25E68EC586BD}&quot;,&quot;SitRep-VAT Tax&quot;,&quot;n|U0FsyXP&quot;,&quot;S1.1.1.1: High invoice cancellation rate&quot;,&quot;{E7B287C0-25CE-40C6-8966-FB3CBE221B17}&quot;,&quot;DailyMetric&quot;,&quot;a|2M&quot;,&quot;a|2N&quot;,&quot;TaxpayerDailyMetric!B6&quot;,&quot;n|5&quot;,&quot;a|2Q&quot;,&quot;a|2R&quot;,&quot;TaxpayerDailyMetric!A6&quot;,&quot;TaxpayerDailyMetric&quot;,&quot;o|K|M|2L|2O|2P|2S|2T|2L|2U|2U|2K&quot;,&quot;TaxpayerDailyMetric!B14&quot;,&quot;n|D&quot;,&quot;a|2X&quot;,&quot;a|2Y&quot;,&quot;TaxpayerDailyMetric!A14&quot;,&quot;o|K|M|2L|2O|2W|2Z|2a|2L|2U|2U|2K&quot;,&quot;TaxpayerDailyMetric!B15&quot;,&quot;n|E&quot;,&quot;a|2d&quot;,&quot;a|2e&quot;,&quot;TaxpayerDailyMetric!A15&quot;,&quot;o|K|M|2L|2O|2c|2f|2g|2L|2U|2U|2K&quot;,&quot;a|2V|2b|2h&quot;,&quot;D4&quot;,&quot;o|A|2J|2K|2i|2j&quot;,&quot;n|U0JLMWr&quot;,&quot;S1.1.1.2 Long period without invoiced issued.&quot;,&quot;{F6D4D220-A689-4257-9B3A-B151CF02B682}&quot;,&quot;Shawn&quot;,&quot;a|2o&quot;,&quot;a|2p&quot;,&quot;Invoice!B2&quot;,&quot;n|1&quot;,&quot;a|2s&quot;,&quot;a|2t&quot;,&quot;Invoice!A2&quot;,&quot;Invoice&quot;,&quot;o|K|M|2n|2q|2r|2u|2v|2n|2w|2w|2m&quot;,&quot;Invoice!B12&quot;,&quot;Invoice!A12&quot;,&quot;o|K|M|2n|2q|2y|2u|2z|2n|2w|2w|2m&quot;,&quot;a|2x|30&quot;,&quot;o|A|2l|2m|31|1p&quot;,&quot;a|2k|32&quot;,&quot;o|3|2H|2I|33&quot;,&quot;{31F66BDF-68F0-4826-8230-77525F7DAB1E}&quot;,&quot;Latest-SitRep-VAT Tax&quot;,&quot;o|A|2J|2K|2i|1I&quot;,&quot;a|37&quot;,&quot;o|3|35|36|38&quot;,&quot;{990709C6-4561-46ED-B321-9E2B8D326023}&quot;,&quot;o|3|3A|36|38&quot;,&quot;{58A13C8D-9839-46FE-89C4-C3D81F9E8FAB}&quot;,&quot;S1.1.1.2 Long period without issuing an invoice.&quot;,&quot;o|K|M|2n|2q|2r|2u|2v|2n|2w|2w|3D&quot;,&quot;o|K|M|2n|2q|2y|2u|2z|2n|2w|2w|3D&quot;,&quot;a|3E|3F&quot;,&quot;o|A|2l|3D|3G|1p&quot;,&quot;a|2k|3H&quot;,&quot;o|3|3C|36|3I&quot;,&quot;{AEAE108A-EEC3-4A32-88E0-74E39574D9D8}&quot;,&quot;o|3|3K|36|3I&quot;,&quot;{0B60CB0F-A51B-4123-A5E7-CC2483B26D18}&quot;,&quot;o|3|3M|36|38&quot;,&quot;{44FD3CCB-DEF8-4C27-8CF8-2205E02F9940}&quot;,&quot;DailyMetric FYJ-21328257-K @43543&quot;,&quot;a|3P&quot;,&quot;a|3Q&quot;,&quot;o|K|M|2L|3R|2P|2S|2T|2L|2U|2U|2K&quot;,&quot;DailyMetric AGZ-2035104-I @43551&quot;,&quot;a|3T&quot;,&quot;a|3U&quot;,&quot;o|K|M|2L|3V|2W|2Z|2a|2L|2U|2U|2K&quot;,&quot;DailyMetric BEJ-20246949-I @43552&quot;,&quot;a|3X&quot;,&quot;a|3Y&quot;,&quot;o|K|M|2L|3Z|2c|2f|2g|2L|2U|2U|2K&quot;,&quot;a|3S|3W|3a&quot;,&quot;o|A|2J|2K|3b|2j&quot;,&quot;Taxpayer!B2&quot;,&quot;Taxpayer!A2&quot;,&quot;Taxpayer&quot;,&quot;o|K|M|N|1v|3d|1z|3e|N|3f|3f|3D&quot;,&quot;a|3g&quot;,&quot;o|A|2l|3D|3h|1p&quot;,&quot;a|3c|3i&quot;,&quot;o|3|3O|36|3j&quot;,&quot;{DC67C198-3831-44C0-AB4E-B7D113D2441D}&quot;,&quot;o|A|2J|2K|3b|1I&quot;,&quot;a|3m&quot;,&quot;o|3|3l|36|3n&quot;,&quot;{09F0E08A-3F0D-421F-A2B8-5819FBCD6E7C}&quot;,&quot;n|U0Vimyj&quot;,&quot;Alt-S1.1.1.2 Long period without issuing an invoice.&quot;,&quot;o|K|M|N|1v|3d|1z|3e|N|3f|3f|3r&quot;,&quot;a|3s&quot;,&quot;o|A|3q|3r|3t|1I&quot;,&quot;DailyMetric FYJ-21328257-K @19-Mar-2019 00:00:00&quot;,&quot;a|3v&quot;,&quot;a|3w&quot;,&quot;o|K|M|2L|3x|2P|2S|2T|2L|2U|2U|2K&quot;,&quot;DailyMetric AGZ-2035104-I @27-Mar-2019 00:00:00&quot;,&quot;a|3z&quot;,&quot;a|40&quot;,&quot;o|K|M|2L|41|2W|2Z|2a|2L|2U|2U|2K&quot;,&quot;a|3y|42&quot;,&quot;D5&quot;,&quot;o|A|2J|2K|43|44&quot;,&quot;o|A|2l|3D|3h|2D&quot;,&quot;a|3u|45|46&quot;,&quot;o|3|3p|36|47&quot;,&quot;{75709234-1BD4-4C52-928A-EF7AF25670A6}&quot;,&quot;o|3|49|36|47&quot;,&quot;{F9B6ADDB-6C69-48B1-9B32-2C35246C2C1E}&quot;,&quot;o|3|4B|36|47&quot;,&quot;{0823090D-C06A-4F0B-94DE-EA61573BC94D}&quot;,&quot;o|3|4D|36|47&quot;,&quot;{AC495DFA-2D37-4356-9CB7-E2D808B3B338}&quot;,&quot;o|3|4F|36|47&quot;,&quot;{F0B74C68-69D7-4631-BE2D-B033B12597DF}&quot;,&quot;Taxpayer!B3&quot;,&quot;Taxpayer!A3&quot;,&quot;o|K|M|N|1O|4I|1S|4J|N|3f|3f|3D&quot;,&quot;a|3g|4K&quot;,&quot;o|A|2l|3D|4L|2D&quot;,&quot;a|3u|45|4M&quot;,&quot;o|3|4H|36|4N&quot;,&quot;{FDD7645F-0C1F-47C4-9C78-201D8BD67D28}&quot;,&quot;o|3|4P|36|4N&quot;,&quot;{40FFC5A4-F301-47EF-A572-818B0E5F3858}&quot;,&quot;o|A|2J|2K|43|2j&quot;,&quot;o|A|2l|3D|4L|1p&quot;,&quot;a|4S|4T&quot;,&quot;o|3|4R|36|4U&quot;,&quot;{2622EE23-3B9B-44A7-B41A-F4D8EA4C596B}&quot;,&quot;o|3|4W|36|4U&quot;,&quot;{A31B7380-A8B8-4D6C-A463-1DE5DCB8E99A}&quot;,&quot;o|3|4Y|36|4U&quot;,&quot;{42056F98-B3F8-4338-A9AA-A14070C236EE}&quot;,&quot;o|3|4a|36|4U&quot;,&quot;{6A797209-1BBB-4E49-B051-1EC379ABE44C}&quot;,&quot;o|3|4c|36|4N&quot;,&quot;{AFDF7805-D6CB-4325-BF61-9437897B1615}&quot;,&quot;o|3|4e|36|4N&quot;,&quot;{721D8990-E37A-4E55-9441-6AF1DBB93E4B}&quot;,&quot;o|3|4g|36|4N&quot;,&quot;{B63B2C37-FB43-4848-BABC-178FFCC1663B}&quot;,&quot;o|K|M|N|1O|4I|1S|4J|N|3f|3f|3r&quot;,&quot;a|3s|4j&quot;,&quot;o|A|3q|3r|4k|1I&quot;,&quot;a|4l|45|4M&quot;,&quot;o|3|4i|36|4m&quot;,&quot;{4CCCEBE2-4318-4527-9F3A-11FB931FC9E0}&quot;,&quot;DailyMetric RER-37356263-G @15-Mar-2019 00:00:00&quot;,&quot;a|4p&quot;,&quot;a|4q&quot;,&quot;TaxpayerDailyMetric!B2&quot;,&quot;TaxpayerDailyMetric!A2&quot;,&quot;o|K|M|2L|4r|4s|2u|4t|2L|2U|2U|2K&quot;,&quot;DailyMetric NQB-37497966-N @17-Mar-2019 00:00:00&quot;,&quot;a|4v&quot;,&quot;a|4w&quot;,&quot;TaxpayerDailyMetric!B4&quot;,&quot;n|3&quot;,&quot;a|4z&quot;,&quot;a|50&quot;,&quot;TaxpayerDailyMetric!A4&quot;,&quot;o|K|M|2L|4x|4y|51|52|2L|2U|2U|2K&quot;,&quot;a|4u|53|3y|42&quot;,&quot;o|A|2J|2K|54|44&quot;,&quot;a|4l|55|4M&quot;,&quot;o|3|4o|36|56&quot;,&quot;{EB567591-BB89-40E9-9099-666639AC3767}&quot;,&quot;Taxpayer!B4&quot;,&quot;Taxpayer!A4&quot;,&quot;o|K|M|N|Q|59|U|5A|N|3f|3f|3r&quot;,&quot;Taxpayer!B5&quot;,&quot;Taxpayer!A5&quot;,&quot;o|K|M|N|1X|5C|1b|5D|N|3f|3f|3r&quot;,&quot;Taxpayer!B6&quot;,&quot;Taxpayer!A6&quot;,&quot;o|K|M|N|a|5F|e|5G|N|3f|3f|3r&quot;,&quot;Taxpayer TYH-25136477-R in Sur Datum&quot;,&quot;a|5I&quot;,&quot;a|5J&quot;,&quot;Taxpayer!B7&quot;,&quot;TYH-25136477-R&quot;,&quot;a|5M&quot;,&quot;a|5N&quot;,&quot;Taxpayer!A7&quot;,&quot;o|K|M|N|5K|5L|5O|5P|N|3f|3f|3r&quot;,&quot;Taxpayer!B8&quot;,&quot;Taxpayer!A8&quot;,&quot;o|K|M|N|j|5R|n|5S|N|3f|3f|3r&quot;,&quot;Taxpayer!B9&quot;,&quot;Taxpayer!A9&quot;,&quot;o|K|M|N|s|5U|w|5V|N|3f|3f|3r&quot;,&quot;Taxpayer!B10&quot;,&quot;Taxpayer!A10&quot;,&quot;o|K|M|N|1h|5X|1l|5Y|N|3f|3f|3r&quot;,&quot;Taxpayer!B11&quot;,&quot;Taxpayer!A11&quot;,&quot;o|K|M|N|11|5a|15|5b|N|3f|3f|3r&quot;,&quot;Taxpayer!B12&quot;,&quot;Taxpayer!A12&quot;,&quot;o|K|M|N|1A|5d|1E|5e|N|3f|3f|3r&quot;,&quot;Taxpayer JYN-78615326-O in Sur Datum&quot;,&quot;a|5g&quot;,&quot;a|5h&quot;,&quot;Taxpayer!B13&quot;,&quot;JYN-78615326-O&quot;,&quot;a|5k&quot;,&quot;a|5l&quot;,&quot;Taxpayer!A13&quot;,&quot;o|K|M|N|5i|5j|5m|5n|N|3f|3f|3r&quot;,&quot;Taxpayer!B14&quot;,&quot;Taxpayer!A14&quot;,&quot;o|K|M|N|25|5p|29|5q|N|3f|3f|3r&quot;,&quot;a|3s|5B|5E|5H|5Q|5T|5W|5Z|5c|5f|5o|5r&quot;,&quot;o|A|3q|3r|5s|1I&quot;,&quot;n|U0iX1LA&quot;,&quot;S1.1.1.3 Registered invoice emitting device(s) inactive&quot;,&quot;o|K|M|N|1v|3d|1z|3e|N|3f|3f|5v&quot;,&quot;o|K|M|N|Q|59|U|5A|N|3f|3f|5v&quot;,&quot;o|K|M|N|1X|5C|1b|5D|N|3f|3f|5v&quot;,&quot;o|K|M|N|a|5F|e|5G|N|3f|3f|5v&quot;,&quot;o|K|M|N|5K|5L|5O|5P|N|3f|3f|5v&quot;,&quot;o|K|M|N|j|5R|n|5S|N|3f|3f|5v&quot;,&quot;o|K|M|N|s|5U|w|5V|N|3f|3f|5v&quot;,&quot;o|K|M|N|1h|5X|1l|5Y|N|3f|3f|5v&quot;,&quot;o|K|M|N|11|5a|15|5b|N|3f|3f|5v&quot;,&quot;o|K|M|N|1A|5d|1E|5e|N|3f|3f|5v&quot;,&quot;o|K|M|N|5i|5j|5m|5n|N|3f|3f|5v&quot;,&quot;o|K|M|N|25|5p|29|5q|N|3f|3f|5v&quot;,&quot;a|5w|5x|5y|5z|60|61|62|63|64|65|66|67&quot;,&quot;B7&quot;,&quot;o|A|5u|5v|68|69&quot;,&quot;a|5t|55|4M|6A&quot;,&quot;o|3|58|36|6B&quot;,&quot;{C7BD9D45-C6A7-4F49-8338-9F8D24DE24D0}&quot;,&quot;a|65|67&quot;,&quot;o|A|5u|5v|6E|69&quot;,&quot;a|4l|55|4M|6F&quot;,&quot;o|3|6D|36|6G&quot;,&quot;{03C6860A-E996-4F72-9439-A1DCB93C0412}&quot;,&quot;o|3|6I|36|56&quot;,&quot;{18C1CE52-840B-49A1-BFCC-6E611B0F996A}&quot;,&quot;o|3|6K|36|56&quot;,&quot;{C0043BB1-A15B-4E46-8F05-B982D80B2B70}&quot;,&quot;o|3|6M|36|56&quot;,&quot;{4D470A4A-5D89-49E0-9F9A-53B852B14394}&quot;,&quot;o|3|6O|36|56&quot;,&quot;{406E37E4-AC65-41A4-9270-3AA97DA62137}&quot;,&quot;o|3|6Q|36|6G&quot;,&quot;{D1E8E068-479B-405B-96B1-1557F002C148}&quot;,&quot;TaxpayerMetric!B2&quot;,&quot;TaxpayerMetric!A2&quot;,&quot;TaxpayerMetric&quot;,&quot;o|K|M|2L|4r|6T|2u|6U|2L|6V|6V|2K&quot;,&quot;TaxpayerMetric!B4&quot;,&quot;TaxpayerMetric!A4&quot;,&quot;o|K|M|2L|4x|6X|51|6Y|2L|6V|6V|2K&quot;,&quot;TaxpayerMetric!B6&quot;,&quot;TaxpayerMetric!A6&quot;,&quot;o|K|M|2L|3x|6a|2S|6b|2L|6V|6V|2K&quot;,&quot;TaxpayerMetric!B14&quot;,&quot;TaxpayerMetric!A14&quot;,&quot;o|K|M|2L|41|6d|2Z|6e|2L|6V|6V|2K&quot;,&quot;a|6W|6Z|6c|6f&quot;,&quot;o|A|2J|2K|6g|2j&quot;,&quot;S1.1.1.2(Alt) Long period without issuing an invoice.&quot;,&quot;o|K|M|N|1v|3d|1z|3e|N|3f|3f|6i&quot;,&quot;o|K|M|N|1O|4I|1S|4J|N|3f|3f|6i&quot;,&quot;a|6j|6k&quot;,&quot;o|A|3q|6i|6l|2D&quot;,&quot;fce8068e-e7ab-4be2-a671-0473ef6f0d92&quot;,&quot;S1.1.1.4 Number of invoices issued is below average&quot;,&quot;o|K|M|N|1O|4I|1S|4J|N|3f|3f|6o&quot;,&quot;o|K|M|N|Q|59|U|5A|N|3f|3f|6o&quot;,&quot;o|K|M|N|11|5a|15|5b|N|3f|3f|6o&quot;,&quot;a|6p|6q|6r&quot;,&quot;B8&quot;,&quot;o|A|6n|6o|6s|6t&quot;,&quot;a|6h|4T|6m|6F|6u&quot;,&quot;o|3|6S|36|6v&quot;,&quot;{1BF6BF2B-BE24-4E41-96CB-ADBDA2AF0278}&quot;,&quot;a|6h|4T|6m|6F&quot;,&quot;o|3|6x|36|6y&quot;,&quot;{80F93CA7-6BB3-42B3-AA02-B2D555462831}&quot;,&quot;o|3|70|36|6v&quot;,&quot;{AB32310D-FF19-4039-848D-7D27E3CE8E7B}&quot;,&quot;cc66516f-3d6f-4b4d-9f8f-5bf2c31870ba&quot;,&quot;S1.1.1.5 Daily invoice value is below historical average&quot;,&quot;o|K|M|N|1O|4I|1S|4J|N|3f|3f|74&quot;,&quot;o|K|M|N|Q|59|U|5A|N|3f|3f|74&quot;,&quot;o|K|M|N|11|5a|15|5b|N|3f|3f|74&quot;,&quot;a|75|76|77&quot;,&quot;B9&quot;,&quot;o|A|73|74|78|79&quot;,&quot;a|6h|4T|6m|6F|6u|7A&quot;,&quot;o|3|72|36|7B&quot;,&quot;{4A64AC2E-AAB8-441E-9AA3-9E0325C9466D}&quot;,&quot;o|3|7D|36|6y&quot;,&quot;{F4C96E5F-E45E-4269-8B51-8A0E003DB61C}&quot;,&quot;o|A|73|74|78|6t&quot;,&quot;a|6h|4T|6m|6F|7G&quot;,&quot;o|3|7F|36|7H&quot;,&quot;{6AF08BC9-93B4-474C-A5C6-CFB109CA2287}&quot;,&quot;o|3|7J|36|7H&quot;,&quot;{A23D7787-F435-469E-9F42-9C386A2B9F71}&quot;,&quot;o|3|7L|36|7H&quot;,&quot;{8652C95C-35B7-4BD1-815F-B9D4CE804D9F}&quot;,&quot;o|3|7N|36|7H&quot;,&quot;{FF77A4F3-70E9-4EEA-9E35-8D80A20ED7D7}&quot;,&quot;F4&quot;,&quot;o|A|2J|2K|6g|7Q&quot;,&quot;o|A|2l|3D|4L|44&quot;,&quot;D6&quot;,&quot;o|A|3q|6i|6l|7T&quot;,&quot;D7&quot;,&quot;o|A|5u|5v|6E|7V&quot;,&quot;o|K|M|N|1v|3d|1z|3e|N|3f|3f|74&quot;,&quot;o|K|M|N|1X|5C|1b|5D|N|3f|3f|74&quot;,&quot;o|K|M|N|a|5F|e|5G|N|3f|3f|74&quot;,&quot;a|7X|75|7Y|7Z&quot;,&quot;D8&quot;,&quot;o|A|73|74|7a|7b&quot;,&quot;b0b2862d-7860-4b7c-b200-06f7074c3b77&quot;,&quot;S1.1.1.5(Alt) Daily invoice value is below historical average&quot;,&quot;o|K|M|N|1v|3d|1z|3e|N|3f|3f|7e&quot;,&quot;o|K|M|N|1X|5C|1b|5D|N|3f|3f|7e&quot;,&quot;o|K|M|N|1A|5d|1E|5e|N|3f|3f|7e&quot;,&quot;a|7f|7g|7h&quot;,&quot;D9&quot;,&quot;o|A|7d|7e|7i|7j&quot;,&quot;161fcfa1-978d-4433-8198-980c5fe685f0&quot;,&quot;S1.1.1.6 CFe Invoice returned change value is high&quot;,&quot;RER-37356263-G@15-Jan-2023 00:00:00&quot;,&quot;a|7n&quot;,&quot;a|7o&quot;,&quot;o|K|M|2n|7p|2r|2u|2v|2n|2w|2w|7m&quot;,&quot;BEJ-20246949-I@18-Mar-2023 00:00:00&quot;,&quot;a|7r&quot;,&quot;a|7s&quot;,&quot;Invoice!B5&quot;,&quot;n|4&quot;,&quot;a|7v&quot;,&quot;a|7w&quot;,&quot;Invoice!A5&quot;,&quot;o|K|M|2n|7t|7u|7x|7y|2n|2w|2w|7m&quot;,&quot;RER-37356263-G@16-Mar-2023 00:00:00&quot;,&quot;a|80&quot;,&quot;a|81&quot;,&quot;n|B&quot;,&quot;a|83&quot;,&quot;a|84&quot;,&quot;o|K|M|2n|82|2y|85|2z|2n|2w|2w|7m&quot;,&quot;BEJ-20246949-I@19-Mar-2023 00:00:00&quot;,&quot;a|87&quot;,&quot;a|88&quot;,&quot;Invoice!B15&quot;,&quot;Invoice!A15&quot;,&quot;o|K|M|2n|89|8A|2f|8B|2n|2w|2w|7m&quot;,&quot;a|7q|7z|86|8C&quot;,&quot;B10&quot;,&quot;o|A|7l|7m|8D|8E&quot;,&quot;a|7R|7S|7U|7W|7c|7k|8F&quot;,&quot;o|3|7P|36|8G&quot;,&quot;{9B2DD876-D99F-4645-9EE3-F004B840966E}&quot;,&quot;DailyMetric FTH-715824-A @25-Mar-2019 00:00:00&quot;,&quot;a|8J&quot;,&quot;a|8K&quot;,&quot;TaxpayerMetric!B12&quot;,&quot;TaxpayerMetric!A12&quot;,&quot;o|K|M|2L|8L|8M|85|8N|2L|6V|6V|2K&quot;,&quot;DailyMetric JYN-78615326-O @26-Mar-2019 00:00:00&quot;,&quot;a|8P&quot;,&quot;a|8Q&quot;,&quot;TaxpayerMetric!B13&quot;,&quot;n|C&quot;,&quot;a|8T&quot;,&quot;a|8U&quot;,&quot;TaxpayerMetric!A13&quot;,&quot;o|K|M|2L|8R|8S|8V|8W|2L|6V|6V|2K&quot;,&quot;a|6Z|8O|8X|6f&quot;,&quot;o|A|2J|2K|8Y|7Q&quot;,&quot;o|A|7d|7e|7i|7b&quot;,&quot;o|A|7l|7m|8D|79&quot;,&quot;a|8Z|7S|7U|7W|8a|8b&quot;,&quot;o|3|8I|36|8c&quot;,&quot;{EC1312CE-6F6E-457B-8062-8ABDDD60DEBE}&quot;,&quot;a|6Z&quot;,&quot;o|A|2J|2K|8f|7Q&quot;,&quot;a|8g|7S|7U|7W|8a|8b&quot;,&quot;o|3|8e|36|8h&quot;,&quot;{71EC2133-680F-41E1-ADFD-A14521F9A000}&quot;,&quot;o|K|M|N|1O|4I|1S|4J|N|3f|3f|7e&quot;,&quot;o|K|M|N|5i|5j|5m|5n|N|3f|3f|7e&quot;,&quot;a|7f|8k|7h|8l&quot;,&quot;o|A|7d|7e|8m|7b&quot;,&quot;OHL-5316450-N@16-Jan-2022 00:00:00&quot;,&quot;a|8o&quot;,&quot;a|8p&quot;,&quot;Invoice!B3&quot;,&quot;n|2&quot;,&quot;a|8s&quot;,&quot;a|8t&quot;,&quot;Invoice!A3&quot;,&quot;o|K|M|2n|8q|8r|8u|8v|2n|2w|2w|7m&quot;,&quot;OHL-5316450-N@17-Mar-2023 00:00:00&quot;,&quot;a|8x&quot;,&quot;a|8y&quot;,&quot;Invoice!B13&quot;,&quot;Invoice!A13&quot;,&quot;o|K|M|2n|8z|90|8V|91|2n|2w|2w|7m&quot;,&quot;FYJ-21328257-K@20-Mar-2023 00:00:00&quot;,&quot;a|93&quot;,&quot;a|94&quot;,&quot;Invoice!B16&quot;,&quot;n|F&quot;,&quot;a|97&quot;,&quot;a|98&quot;,&quot;Invoice!A16&quot;,&quot;o|K|M|2n|95|96|99|9A|2n|2w|2w|7m&quot;,&quot;a|7q|8w|86|92|8C|9B&quot;,&quot;o|A|7l|7m|9C|79&quot;,&quot;1c9e40f8-5da5-42d5-9b36-3fd9023193a7&quot;,&quot;S1.1.1.7 CFe Invoices have a high discount value&quot;,&quot;o|K|M|2n|7p|2r|2u|2v|2n|2w|2w|9F&quot;,&quot;o|K|M|2n|8q|8r|8u|8v|2n|2w|2w|9F&quot;,&quot;o|K|M|2n|82|2y|85|2z|2n|2w|2w|9F&quot;,&quot;o|K|M|2n|8z|90|8V|91|2n|2w|2w|9F&quot;,&quot;o|K|M|2n|89|8A|2f|8B|2n|2w|2w|9F&quot;,&quot;o|K|M|2n|95|96|99|9A|2n|2w|2w|9F&quot;,&quot;a|9G|9H|9I|9J|9K|9L&quot;,&quot;o|A|9E|9F|9M|8E&quot;,&quot;a|8g|7S|7U|7W|8n|9D|9N&quot;,&quot;o|3|8j|36|9O&quot;,&quot;{EB19EDA9-E3B6-41B5-9796-917E432A3F36}&quot;,&quot;o|K|M|N|25|5p|29|5q|N|3f|3f|7e&quot;,&quot;a|9R&quot;,&quot;o|A|7d|7e|9S|7b&quot;,&quot;NQB-37497966-N@18-Mar-2023 00:00:00&quot;,&quot;a|9U&quot;,&quot;a|9V&quot;,&quot;Invoice!B14&quot;,&quot;Invoice!A14&quot;,&quot;o|K|M|2n|9W|9X|2Z|9Y|2n|2w|2w|9F&quot;,&quot;a|9Z&quot;,&quot;o|A|9E|9F|9a|8E&quot;,&quot;d62095aa-4684-460f-8df1-970cdeec9513&quot;,&quot;S1.1.1.8 CFe Invoices have high additional values&quot;,&quot;o|K|M|2n|9W|9X|2Z|9Y|2n|2w|2w|9d&quot;,&quot;a|9e&quot;,&quot;B11&quot;,&quot;o|A|9c|9d|9f|9g&quot;,&quot;a|8g|7S|7U|7W|9T|8b|9b|9h&quot;,&quot;o|3|9Q|36|9i&quot;,&quot;{9C5D45D9-A51F-4A74-8066-CC53A600C5BD}&quot;,&quot;o|A|7l|7m|8D|6t&quot;,&quot;o|A|9E|9F|9M|79&quot;,&quot;o|A|9c|9d|9f|8E&quot;,&quot;a|8g|7S|7U|7W|9l|9m|9n&quot;,&quot;o|3|9k|36|9o&quot;,&quot;{AA69A9A9-D64A-44EA-9A14-3CCD70FFBA0D}&quot;,&quot;o|3|9q|36|9o&quot;,&quot;{62EF9906-C94D-45F1-B104-EE04A6AD5478}&quot;,&quot;o|3|9s|36|9o&quot;,&quot;{254895A7-3658-4E1B-88B7-697A58F4B0B3}&quot;,&quot;RXP-37585756-E@21-Mar-2023 00:00:00&quot;,&quot;a|9v&quot;,&quot;a|9w&quot;,&quot;Invoice!B8&quot;,&quot;n|7&quot;,&quot;a|9z&quot;,&quot;a|A0&quot;,&quot;Invoice!A8&quot;,&quot;o|K|M|2n|9x|9y|A1|A2|2n|2w|2w|9d&quot;,&quot;a|A3&quot;,&quot;o|A|9c|9d|A4|8E&quot;,&quot;fa2b6b8f-8622-4e13-81d4-e1a5b2ab5cac&quot;,&quot;S1.6.1.1 High cash payment rate&quot;,&quot;DailyMetric RXP-37585756-E @21-Mar-2019 00:00:00&quot;,&quot;a|A8&quot;,&quot;a|A9&quot;,&quot;TaxpayerMetric!B8&quot;,&quot;TaxpayerMetric!A8&quot;,&quot;o|K|M|2L|AA|AB|A1|AC|2L|6V|6V|A7&quot;,&quot;a|AD&quot;,&quot;F11&quot;,&quot;o|A|A6|A7|AE|AF&quot;,&quot;0d817c99-56bd-402f-8f30-32e8f219d1c8&quot;,&quot;S1.6.1.2 High Card Payment Fee&quot;,&quot;o|K|M|2L|4r|6T|2u|6U|2L|6V|6V|AI&quot;,&quot;DailyMetric TYH-25136477-R @20-Mar-2019 00:00:00&quot;,&quot;a|AK&quot;,&quot;a|AL&quot;,&quot;TaxpayerMetric!B7&quot;,&quot;n|6&quot;,&quot;a|AO&quot;,&quot;a|AP&quot;,&quot;TaxpayerMetric!A7&quot;,&quot;o|K|M|2L|AM|AN|AQ|AR|2L|6V|6V|AI&quot;,&quot;DailyMetric YRF-515517117-T @24-Mar-2019 00:00:00&quot;,&quot;a|AT&quot;,&quot;a|AU&quot;,&quot;TaxpayerMetric!B11&quot;,&quot;n|A&quot;,&quot;a|AX&quot;,&quot;a|AY&quot;,&quot;TaxpayerMetric!A11&quot;,&quot;o|K|M|2L|AV|AW|AZ|Aa|2L|6V|6V|AI&quot;,&quot;o|K|M|2L|8L|8M|85|8N|2L|6V|6V|AI&quot;,&quot;o|K|M|2L|8R|8S|8V|8W|2L|6V|6V|AI&quot;,&quot;a|AJ|AS|Ab|Ac|Ad&quot;,&quot;F12&quot;,&quot;o|A|AH|AI|Ae|Af&quot;,&quot;a|8g|7S|7U|7W|9l|9m|A5|AG|Ag&quot;,&quot;o|3|9u|36|Ah&quot;,&quot;{2C2B1DAA-00AD-4FCD-9725-7B7A6FD9D853}&quot;,&quot;o|K|M|2n|7p|2r|2u|2v|2n|2w|2w|9d&quot;,&quot;TYH-25136477-R@20-Mar-2023 00:00:00&quot;,&quot;a|Al&quot;,&quot;a|Am&quot;,&quot;Invoice!B7&quot;,&quot;Invoice!A7&quot;,&quot;o|K|M|2n|An|Ao|AQ|Ap|2n|2w|2w|9d&quot;,&quot;YRF-515517117-T@24-Mar-2023 00:00:00&quot;,&quot;a|Ar&quot;,&quot;a|As&quot;,&quot;Invoice!B11&quot;,&quot;Invoice!A11&quot;,&quot;o|K|M|2n|At|Au|AZ|Av|2n|2w|2w|9d&quot;,&quot;o|K|M|2n|82|2y|85|2z|2n|2w|2w|9d&quot;,&quot;o|K|M|2n|8z|90|8V|91|2n|2w|2w|9d&quot;,&quot;a|Ak|Aq|Aw|Ax|Ay&quot;,&quot;o|A|9c|9d|Az|8E&quot;,&quot;a|8g|7S|7U|7W|9l|9m|B0|AG|Ag&quot;,&quot;o|3|Aj|36|B1&quot;,&quot;{F13C8DB6-FFD7-4658-A439-D64DA47FCE45}&quot;,&quot;DailyMetric OHL-5316450-N @16-Mar-2019 00:00:00&quot;,&quot;a|B4&quot;,&quot;a|B5&quot;,&quot;TaxpayerMetric!B3&quot;,&quot;TaxpayerMetric!A3&quot;,&quot;o|K|M|2L|B6|B7|8u|B8|2L|6V|6V|A7&quot;,&quot;o|K|M|2L|3x|6a|2S|6b|2L|6V|6V|A7&quot;,&quot;DailyMetric 9EE-FAD01527-B @22-Mar-2019 00:00:00&quot;,&quot;a|BB&quot;,&quot;a|BC&quot;,&quot;TaxpayerMetric!B9&quot;,&quot;n|8&quot;,&quot;a|BF&quot;,&quot;a|BG&quot;,&quot;TaxpayerMetric!A9&quot;,&quot;o|K|M|2L|BD|BE|BH|BI|2L|6V|6V|A7&quot;,&quot;a|B9|BA|AD|BJ&quot;,&quot;o|A|A6|A7|BK|AF&quot;,&quot;a|8g|7S|7U|7W|9l|9m|9n|BL|Ag&quot;,&quot;o|3|B3|36|BM&quot;,&quot;{F5BBE201-69B8-4180-AFCD-E43D904B480E}&quot;,&quot;o|K|M|2L|4r|6T|2u|6U|2L|6V|6V|A7&quot;,&quot;o|K|M|2L|4x|6X|51|6Y|2L|6V|6V|A7&quot;,&quot;DailyMetric BEJ-20246949-I @18-Mar-2019 00:00:00&quot;,&quot;a|BR&quot;,&quot;a|BS&quot;,&quot;TaxpayerMetric!B5&quot;,&quot;TaxpayerMetric!A5&quot;,&quot;o|K|M|2L|BT|BU|7x|BV|2L|6V|6V|A7&quot;,&quot;o|K|M|2L|AM|AN|AQ|AR|2L|6V|6V|A7&quot;,&quot;DailyMetric LWD-20785753-R @23-Mar-2019 00:00:00&quot;,&quot;a|BY&quot;,&quot;a|BZ&quot;,&quot;TaxpayerMetric!B10&quot;,&quot;n|9&quot;,&quot;a|Bc&quot;,&quot;a|Bd&quot;,&quot;TaxpayerMetric!A10&quot;,&quot;o|K|M|2L|Ba|Bb|Be|Bf|2L|6V|6V|A7&quot;,&quot;o|K|M|2L|AV|AW|AZ|Aa|2L|6V|6V|A7&quot;,&quot;o|K|M|2L|8L|8M|85|8N|2L|6V|6V|A7&quot;,&quot;o|K|M|2L|8R|8S|8V|8W|2L|6V|6V|A7&quot;,&quot;o|K|M|2L|41|6d|2Z|6e|2L|6V|6V|A7&quot;,&quot;a|BP|B9|BQ|BW|BA|BX|BJ|Bg|Bh|Bi|Bj|Bk&quot;,&quot;o|A|A6|A7|Bl|AF&quot;,&quot;a|8g|7S|7U|7W|9l|9m|9n|Bm|Ag&quot;,&quot;o|3|BO|36|Bn&quot;,&quot;{4509A369-470E-4340-9184-492B68C5E8AC}&quot;,&quot;a|BP|BQ|BW|BX|Bh|Bi|Bj&quot;,&quot;o|A|A6|A7|Bq|AF&quot;,&quot;a|8g|7S|7U|7W|9l|9m|9n|Br|Ag&quot;,&quot;o|3|Bp|36|Bs&quot;,&quot;{9A1AE277-AA02-4A5C-86F1-104A8A9C9FB9}&quot;,&quot;S1.6.1.1 Low cash : credit ratio&quot;,&quot;o|K|M|2L|4x|6X|51|6Y|2L|6V|6V|Bv&quot;,&quot;o|K|M|2L|AM|AN|AQ|AR|2L|6V|6V|Bv&quot;,&quot;o|K|M|2L|8L|8M|85|8N|2L|6V|6V|Bv&quot;,&quot;a|Bw|Bx|By&quot;,&quot;o|A|A6|Bv|Bz|AF&quot;,&quot;S1.6.1.2 High Cash : Card Ratio&quot;,&quot;o|K|M|2L|AM|AN|AQ|AR|2L|6V|6V|C1&quot;,&quot;o|K|M|2L|8L|8M|85|8N|2L|6V|6V|C1&quot;,&quot;a|C2|C3&quot;,&quot;o|A|AH|C1|C4|Af&quot;,&quot;a|8g|7S|7U|7W|9l|9m|9n|C0|C5&quot;,&quot;o|3|Bu|36|C6&quot;,&quot;{E9ADCB0C-6017-4230-94FB-433E457FD626}&quot;,&quot;o|3|C8|36|C6&quot;,&quot;{CA1FF078-99A4-44D8-A980-A852A8DC8F89}&quot;,&quot;o|K|M|N|1O|4I|1S|4J|N|3f|3f|1L&quot;,&quot;o|K|M|N|1X|5C|1b|5D|N|3f|3f|1L&quot;,&quot;o|K|M|N|a|5F|e|5G|N|3f|3f|1L&quot;,&quot;o|K|M|N|1h|5X|1l|5Y|N|3f|3f|1L&quot;,&quot;a|CB|CC|CD|CE&quot;,&quot;o|A|1K|1L|CF|1p&quot;,&quot;a|CG&quot;,&quot;o|3|CA|5|CH&quot;,&quot;{EB97EA8D-E0FD-4A14-AF6C-BF875BDA7F61}&quot;,&quot;o|K|M|N|1v|3d|1z|3e|N|3f|3f|1s&quot;,&quot;o|K|M|N|1O|4I|1S|4J|N|3f|3f|1s&quot;,&quot;o|K|M|N|Q|59|U|5A|N|3f|3f|1s&quot;,&quot;o|K|M|N|1X|5C|1b|5D|N|3f|3f|1s&quot;,&quot;o|K|M|N|a|5F|e|5G|N|3f|3f|1s&quot;,&quot;o|K|M|N|5K|5L|5O|5P|N|3f|3f|1s&quot;,&quot;o|K|M|N|j|5R|n|5S|N|3f|3f|1s&quot;,&quot;o|K|M|N|s|5U|w|5V|N|3f|3f|1s&quot;,&quot;o|K|M|N|1h|5X|1l|5Y|N|3f|3f|1s&quot;,&quot;o|K|M|N|25|5p|29|5q|N|3f|3f|1s&quot;,&quot;a|CK|CL|CM|CN|CO|CP|CQ|CR|CS|CT&quot;,&quot;o|A|1r|1s|CU|2D&quot;,&quot;a|CG|CV&quot;,&quot;o|3|CJ|5|CW&quot;,&quot;{AFBD405F-3031-44BA-899D-85F59A31EABD}&quot;,&quot;S1.6.1.1 Low Cash : Credit ratio&quot;,&quot;o|K|M|2L|4x|6X|51|6Y|2L|6V|6V|CZ&quot;,&quot;o|K|M|2L|AM|AN|AQ|AR|2L|6V|6V|CZ&quot;,&quot;o|K|M|2L|8L|8M|85|8N|2L|6V|6V|CZ&quot;,&quot;a|Ca|Cb|Cc&quot;,&quot;o|A|A6|CZ|Cd|1I&quot;,&quot;o|A|AH|C1|C4|1p&quot;,&quot;a|Ce|Cf&quot;,&quot;o|3|CY|2I|Cg&quot;,&quot;{B19BE06D-ADA6-4A79-B32E-1381723B2DD1}&quot;,&quot;o|3|Ci|2I|Cg&quot;,&quot;{1199253C-D522-4B8A-ADF2-D47B7D97CEBD}&quot;,&quot;SitRep-Brazil VAT Tax&quot;,&quot;o|3|Ck|Cl|Cg&quot;,&quot;{2F45E209-0866-4EDC-B63C-44DAE2F36443}&quot;,&quot;Latest-SitRep-Brazil VAT Tax&quot;,&quot;o|3|Cn|Co|Cg&quot;,&quot;{435433EE-A903-4F4B-821B-156B379709A8}&quot;,&quot;o|3|Cq|Cl|Cg&quot;,&quot;{51153F21-4A36-4126-8E2E-837BEAFC85DA}&quot;,&quot;o|K|M|2L|BT|BU|7x|BV|2L|6V|6V|2K&quot;,&quot;a|6W|Ct|8O&quot;,&quot;o|A|2J|2K|Cu|7Q&quot;,&quot;o|K|M|N|1O|4I|1S|4J|N|3f|3f|5v&quot;,&quot;a|Cw|65|67&quot;,&quot;o|A|5u|5v|Cx|7V&quot;,&quot;o|K|M|N|Q|59|U|5A|N|3f|3f|7e&quot;,&quot;o|K|M|N|5K|5L|5O|5P|N|3f|3f|7e&quot;,&quot;a|Cz|D0|7h&quot;,&quot;o|A|7d|7e|D1|7b&quot;,&quot;S1.1.1.6 CFe Invoices have high returned cash value&quot;,&quot;o|K|M|2n|7p|2r|2u|2v|2n|2w|2w|D3&quot;,&quot;o|K|M|2n|7t|7u|7x|7y|2n|2w|2w|D3&quot;,&quot;o|K|M|2n|82|2y|85|2z|2n|2w|2w|D3&quot;,&quot;o|K|M|2n|89|8A|2f|8B|2n|2w|2w|D3&quot;,&quot;a|D4|D5|D6|D7&quot;,&quot;o|A|7l|D3|D8|79&quot;,&quot;o|A|A6|CZ|Cd|Af&quot;,&quot;F13&quot;,&quot;o|A|AH|C1|C4|DB&quot;,&quot;a|Cv|7S|7U|Cy|D2|D9|9N|9h|DA|DC&quot;,&quot;o|3|Cs|Co|DD&quot;,&quot;{69A8AFF8-BFF7-4EB5-8A02-0336A960D74E}&quot;,&quot;o|K|M|2L|4x|6X|51|6Y|2L|6V|6V|C&quot;,&quot;o|K|M|2L|AM|AN|AQ|AR|2L|6V|6V|C&quot;,&quot;o|K|M|2L|8L|8M|85|8N|2L|6V|6V|C&quot;,&quot;a|DG|DH|DI&quot;,&quot;o|A|B|C|DJ|2j&quot;,&quot;o|A|1r|1s|CU|1p&quot;,&quot;a|DK|DL&quot;,&quot;o|3|DF|5|DM&quot;,&quot;{5D1C3235-A351-498F-A62A-D55E7A5A7E0E}&quot;,&quot;o|A|5u|5v|Cx|44&quot;,&quot;RER-37356263-G@15-Mar-2023 00:00:00&quot;,&quot;a|DQ&quot;,&quot;a|DR&quot;,&quot;o|K|M|2n|DS|2r|2u|2v|2n|2w|2w|D3&quot;,&quot;RER-37356263-G@17-Mar-2023 00:00:00&quot;,&quot;a|DU&quot;,&quot;a|DV&quot;,&quot;Invoice!B4&quot;,&quot;Invoice!A4&quot;,&quot;o|K|M|2n|DW|DX|85|DY|2n|2w|2w|D3&quot;,&quot;BEJ-20246949-I@20-Mar-2023 00:00:00&quot;,&quot;a|Da&quot;,&quot;a|Db&quot;,&quot;o|K|M|2n|Dc|Ao|7x|Ap|2n|2w|2w|D3&quot;,&quot;BEJ-20246949-I@23-Mar-2023 00:00:00&quot;,&quot;a|De&quot;,&quot;a|Df&quot;,&quot;Invoice!B10&quot;,&quot;Invoice!A10&quot;,&quot;o|K|M|2n|Dg|Dh|2f|Di|2n|2w|2w|D3&quot;,&quot;a|DT|DZ|Dd|Dj&quot;,&quot;o|A|7l|D3|Dk|2D&quot;,&quot;o|K|M|2n|DS|2r|2u|2v|2n|2w|2w|9F&quot;,&quot;OHL-5316450-N@16-Mar-2023 00:00:00&quot;,&quot;a|Dn&quot;,&quot;a|Do&quot;,&quot;o|K|M|2n|Dp|8r|8u|8v|2n|2w|2w|9F&quot;,&quot;o|K|M|2n|DW|DX|85|DY|2n|2w|2w|9F&quot;,&quot;OHL-5316450-N@19-Mar-2023 00:00:00&quot;,&quot;a|Ds&quot;,&quot;a|Dt&quot;,&quot;Invoice!B6&quot;,&quot;Invoice!A6&quot;,&quot;o|K|M|2n|Du|Dv|8V|Dw|2n|2w|2w|9F&quot;,&quot;o|K|M|2n|Dg|Dh|2f|Di|2n|2w|2w|9F&quot;,&quot;FYJ-21328257-K@25-Mar-2023 00:00:00&quot;,&quot;a|Dz&quot;,&quot;a|E0&quot;,&quot;o|K|M|2n|E1|2y|99|2z|2n|2w|2w|9F&quot;,&quot;a|Dm|Dq|Dr|Dx|Dy|E2&quot;,&quot;o|A|9E|9F|E3|69&quot;,&quot;NQB-37497966-N@21-Mar-2023 00:00:00&quot;,&quot;a|E5&quot;,&quot;a|E6&quot;,&quot;o|K|M|2n|E7|9y|2Z|A2|2n|2w|2w|9d&quot;,&quot;a|E8&quot;,&quot;o|A|9c|9d|E9|6t&quot;,&quot;F9&quot;,&quot;o|A|A6|CZ|Cd|EB&quot;,&quot;F10&quot;,&quot;o|A|AH|C1|C4|ED&quot;,&quot;a|8g|DP|Dl|E4|EA|EC|EE&quot;,&quot;o|3|DO|Cl|EF&quot;,&quot;{E7A5C48A-C67C-40E0-B852-87C50A1B2214}&quot;,&quot;o|3|EH|Co|EF&quot;,&quot;{63756137-0002-410D-9D4B-396DA4E34142}&quot;,&quot;o|3|EJ|Co|EF&quot;,&quot;{76F72385-A582-4506-9B58-4238D772970C}&quot;,&quot;Taxpayer 9EE-FAD01527-B in Ceara&quot;,&quot;a|EM&quot;,&quot;a|EN&quot;,&quot;o|K|M|N|EO|5U|w|5V|N|3f|3f|1s&quot;,&quot;a|CK|CL|CM|CN|CO|CP|CQ|EP|CS|CT&quot;,&quot;o|A|1r|1s|EQ|1p&quot;,&quot;a|DK|ER&quot;,&quot;o|3|EL|5|ES&quot;,&quot;{6D938C5D-DB13-442B-A8B6-497DF3317DC4}&quot;,&quot;Taxpayer FTH-715824-A in Ceara&quot;,&quot;a|EV&quot;,&quot;a|EW&quot;,&quot;o|K|M|N|EX|5d|1E|5e|N|3f|3f|5v&quot;,&quot;a|Cw|EY|67&quot;,&quot;o|A|5u|5v|EZ|44&quot;,&quot;a|8g|Ea|Dl|E4|EA|EC|EE&quot;,&quot;o|3|EU|Cl|Eb&quot;,&quot;{BAC257DF-8D99-416C-A14E-D610E9483A40}&quot;,&quot;5c2d2ef5-2a15-4b0f-a947-f77c8a5c2251&quot;,&quot;S1.2.1.1 Probability of evasion is high&quot;,&quot;o|K|M|N|1O|4I|1S|4J|N|3f|3f|Ef&quot;,&quot;o|K|M|N|5K|5L|5O|5P|N|3f|3f|Ef&quot;,&quot;a|Eg|Eh&quot;,&quot;o|A|Ee|Ef|Ei|7j&quot;,&quot;o|A|A6|CZ|Cd|ED&quot;,&quot;o|A|AH|C1|C4|AF&quot;,&quot;a|8g|Ea|Dl|E4|EA|Ej|Ek|El&quot;,&quot;o|3|Ed|Co|Em&quot;,&quot;{A1E8F782-10A4-4D76-A9C0-58B332F52DC1}&quot;,&quot;7b59502c-c425-41f9-89b8-27f9c0ae6213&quot;,&quot;Probability of tax evasion is high&quot;,&quot;o|K|M|N|1O|4I|1S|4J|N|3f|3f|Eq&quot;,&quot;o|K|M|N|5K|5L|5O|5P|N|3f|3f|Eq&quot;,&quot;a|Er|Es&quot;,&quot;o|A|Ep|Eq|Et|1p&quot;,&quot;o|A|1r|1s|EQ|2D&quot;,&quot;a|DK|Eu|Ev&quot;,&quot;o|3|Eo|5|Ew&quot;,&quot;{A56FDAAC-41B9-4F6D-9405-3DE4F7BD9705}&quot;,&quot;o|3|Ey|5|ES&quot;,&quot;{E43F45AF-60A8-4369-A1AC-C7A0836F6BAF}&quot;,&quot;o|3|F0|5|Ew&quot;,&quot;{585C0985-6A8E-4940-9401-6FDAA9DEE6B4}&quot;,&quot;o|A|7l|D3|Dk|1p&quot;,&quot;o|A|9E|9F|E3|2D&quot;,&quot;o|A|9c|9d|E9|69&quot;,&quot;a|8g|F3|F4|F5|EC|EE&quot;,&quot;o|3|F2|Cl|F6&quot;,&quot;{E52D2996-E7B2-4AFD-B6D2-99B2DBC59B0F}&quot;,&quot;Taxpayer!B16&quot;,&quot;Taxpayer!A16&quot;,&quot;o|K|M|N|1O|F9|1S|FA|N|3f|3f|Eq&quot;,&quot;Taxpayer!B20&quot;,&quot;Taxpayer!A20&quot;,&quot;o|K|M|N|5K|FC|5O|FD|N|3f|3f|Eq&quot;,&quot;Taxpayer!B30&quot;,&quot;Taxpayer!A30&quot;,&quot;o|K|M|N|1O|FF|1S|FG|N|3f|3f|Eq&quot;,&quot;Taxpayer!B34&quot;,&quot;Taxpayer!A34&quot;,&quot;o|K|M|N|5K|FI|5O|FJ|N|3f|3f|Eq&quot;,&quot;Taxpayer!B45&quot;,&quot;Taxpayer!A45&quot;,&quot;o|K|M|N|1O|FL|1S|FM|N|3f|3f|Eq&quot;,&quot;Taxpayer!B49&quot;,&quot;Taxpayer!A49&quot;,&quot;o|K|M|N|5K|FO|5O|FP|N|3f|3f|Eq&quot;,&quot;a|Er|Es|FB|FE|FH|FK|FN|FQ&quot;,&quot;o|A|Ep|Eq|FR|1p&quot;,&quot;Taxpayer!B15&quot;,&quot;Taxpayer!A15&quot;,&quot;o|K|M|N|1v|FT|1z|FU|N|3f|3f|1s&quot;,&quot;o|K|M|N|1O|F9|1S|FA|N|3f|3f|1s&quot;,&quot;Taxpayer!B17&quot;,&quot;Taxpayer!A17&quot;,&quot;o|K|M|N|Q|FX|U|FY|N|3f|3f|1s&quot;,&quot;Taxpayer!B18&quot;,&quot;Taxpayer!A18&quot;,&quot;o|K|M|N|1X|Fa|1b|Fb|N|3f|3f|1s&quot;,&quot;Taxpayer!B19&quot;,&quot;Taxpayer!A19&quot;,&quot;o|K|M|N|a|Fd|e|Fe|N|3f|3f|1s&quot;,&quot;o|K|M|N|5K|FC|5O|FD|N|3f|3f|1s&quot;,&quot;Taxpayer!B21&quot;,&quot;Taxpayer!A21&quot;,&quot;o|K|M|N|j|Fh|n|Fi|N|3f|3f|1s&quot;,&quot;Taxpayer!B22&quot;,&quot;Taxpayer!A22&quot;,&quot;o|K|M|N|EO|Fk|w|Fl|N|3f|3f|1s&quot;,&quot;Taxpayer!B23&quot;,&quot;Taxpayer!A23&quot;,&quot;o|K|M|N|1h|Fn|1l|Fo|N|3f|3f|1s&quot;,&quot;Taxpayer!B27&quot;,&quot;Taxpayer!A27&quot;,&quot;o|K|M|N|25|Fq|29|Fr|N|3f|3f|1s&quot;,&quot;Taxpayer!B28&quot;,&quot;Taxpayer!A28&quot;,&quot;o|K|M|N|25|Ft|29|Fu|N|3f|3f|1s&quot;,&quot;Taxpayer!B29&quot;,&quot;Taxpayer!A29&quot;,&quot;o|K|M|N|1v|Fw|1z|Fx|N|3f|3f|1s&quot;,&quot;o|K|M|N|1O|FF|1S|FG|N|3f|3f|1s&quot;,&quot;Taxpayer!B31&quot;,&quot;Taxpayer!A31&quot;,&quot;o|K|M|N|Q|G0|U|G1|N|3f|3f|1s&quot;,&quot;Taxpayer!B32&quot;,&quot;Taxpayer!A32&quot;,&quot;o|K|M|N|1X|G3|1b|G4|N|3f|3f|1s&quot;,&quot;Taxpayer!B33&quot;,&quot;Taxpayer!A33&quot;,&quot;o|K|M|N|a|G6|e|G7|N|3f|3f|1s&quot;,&quot;o|K|M|N|5K|FI|5O|FJ|N|3f|3f|1s&quot;,&quot;Taxpayer!B35&quot;,&quot;Taxpayer!A35&quot;,&quot;o|K|M|N|j|GA|n|GB|N|3f|3f|1s&quot;,&quot;Taxpayer!B36&quot;,&quot;Taxpayer!A36&quot;,&quot;o|K|M|N|EO|GD|w|GE|N|3f|3f|1s&quot;,&quot;Taxpayer!B37&quot;,&quot;Taxpayer!A37&quot;,&quot;o|K|M|N|1h|GG|1l|GH|N|3f|3f|1s&quot;,&quot;Taxpayer!B41&quot;,&quot;Taxpayer!A41&quot;,&quot;o|K|M|N|25|GJ|29|GK|N|3f|3f|1s&quot;,&quot;Taxpayer!B42&quot;,&quot;Taxpayer!A42&quot;,&quot;o|K|M|N|25|GM|29|GN|N|3f|3f|1s&quot;,&quot;Taxpayer!B43&quot;,&quot;Taxpayer!A43&quot;,&quot;o|K|M|N|25|GP|29|GQ|N|3f|3f|1s&quot;,&quot;Taxpayer!B44&quot;,&quot;Taxpayer!A44&quot;,&quot;o|K|M|N|1v|GS|1z|GT|N|3f|3f|1s&quot;,&quot;o|K|M|N|1O|FL|1S|FM|N|3f|3f|1s&quot;,&quot;Taxpayer!B46&quot;,&quot;Taxpayer!A46&quot;,&quot;o|K|M|N|Q|GW|U|GX|N|3f|3f|1s&quot;,&quot;Taxpayer!B47&quot;,&quot;Taxpayer!A47&quot;,&quot;o|K|M|N|1X|GZ|1b|Ga|N|3f|3f|1s&quot;,&quot;Taxpayer!B48&quot;,&quot;Taxpayer!A48&quot;,&quot;o|K|M|N|a|Gc|e|Gd|N|3f|3f|1s&quot;,&quot;o|K|M|N|5K|FO|5O|FP|N|3f|3f|1s&quot;,&quot;Taxpayer!B50&quot;,&quot;Taxpayer!A50&quot;,&quot;o|K|M|N|j|Gg|n|Gh|N|3f|3f|1s&quot;,&quot;Taxpayer!B51&quot;,&quot;Taxpayer!A51&quot;,&quot;o|K|M|N|EO|Gj|w|Gk|N|3f|3f|1s&quot;,&quot;Taxpayer!B52&quot;,&quot;Taxpayer!A52&quot;,&quot;o|K|M|N|1h|Gm|1l|Gn|N|3f|3f|1s&quot;,&quot;Taxpayer!B56&quot;,&quot;Taxpayer!A56&quot;,&quot;o|K|M|N|25|Gp|29|Gq|N|3f|3f|1s&quot;,&quot;a|CK|CL|CM|CN|CO|CP|CQ|EP|CS|CT|FV|FW|FZ|Fc|Ff|Fg|Fj|Fm|Fp|Fs|Fv|Fy|Fz|G2|G5|G8|G9|GC|GF|GI|GL|GO|GR|GU|GV|GY|Gb|Ge|Gf|Gi|Gl|Go|Gr&quot;,&quot;o|A|1r|1s|Gs|2D&quot;,&quot;a|DK|FS|Gt&quot;,&quot;o|3|F8|5|Gu&quot;,&quot;a|2G|34|39|3B|3J|3L|3N|3k|3o|48|4A|4C|4E|4G|4O|4Q|4V|4X|4Z|4b|4d|4f|4h|4n|57|6C|6H|6J|6L|6N|6P|6R|6w|6z|71|7C|7E|7I|7K|7M|7O|8H|8d|8i|9P|9j|9p|9r|9t|Ai|B2|BN|Bo|Bt|C7|C9|CI|CX|Ch|Cj|Cm|Cp|Cr|DE|DN|EG|EI|EK|ET|Ec|En|Ex|Ez|F1|F7|Gv&quot;],&quot;Gw&quot;]"/>
    <we:property name="libraryData" value="[[&quot;id&quot;,&quot;title&quot;,&quot;data&quot;,&quot;a|0|1|2&quot;,&quot;6db3160b-f3d8-426c-8ec6-3d860807d7d7&quot;,&quot;OCDS&quot;,&quot;name&quot;,&quot;description&quot;,&quot;children&quot;,&quot;parentGoal&quot;,&quot;type&quot;,&quot;threshold&quot;,&quot;rootNode&quot;,&quot;a|0|6|7|8|9|A|B|C&quot;,&quot;n|TgZiCEp&quot;,&quot;Planning red flags are minimized&quot;,&quot;Procurement planning stage red flags are identified, continually monitored, and minimized.&quot;,&quot;formulaDescription&quot;,&quot;goal&quot;,&quot;keyEntityData&quot;,&quot;occursWhen&quot;,&quot;whenTrue&quot;,&quot;whenFalse&quot;,&quot;goalImpact&quot;,&quot;sqlFormData&quot;,&quot;sqlObject&quot;,&quot;condition&quot;,&quot;rules&quot;,&quot;a|0|6|7|H|I|J|K|L|M|N|A|O|P|Q|R&quot;,&quot;n|TgZiCEV&quot;,&quot;NF002: Manipulation of procurement thresholds&quot;,&quot;Change in threshold value or grouping of a high number of procedures below threshold to avoid more competitive procedures.&quot;,&quot;Using the estimated value of the procurement, identify if a high number of procedures is bundled just below threshold.  For empirical examples on how to calculate this indicator see Tas, B. (2019) or Palguta, J. (2017).  The analysis can be done segmenting by sector.&quot;,&quot;Planning&quot;,&quot;&quot;,&quot;n|1&quot;,&quot;n|0&quot;,&quot;n|-5&quot;,&quot;subgoal&quot;,&quot;a|&quot;,&quot;o|S|T|U|V|W|F|X|Y|Z|a|b|c|d|d|Y|d&quot;,&quot;a|e&quot;,&quot;Top Level Goal&quot;,&quot;0&quot;,&quot;b|T&quot;,&quot;o|D|E|F|G|f|g|I|h|i&quot;,&quot;n|TgZiCLv&quot;,&quot;Tender red flags are minimized&quot;,&quot;Procurement tender stage red flags are identified, continually monitored, and minimized.&quot;,&quot;n|TgZiCOq&quot;,&quot;NF003: Short or inadequate notice to bidders to submit expressions of interest or bids&quot;,&quot;Bid period is less than expected (usually &lt;=2 days) The indicator should be calculated grouping by procurement method used, since the minimum bidding period might vary depedning on the method.  It is important to check in local regulations if there is a minimun period.&quot;,&quot;Calculate the number of days for the bidding period.  Flag if a tender is below the threshold.&quot;,&quot;Tender&quot;,&quot;o|S|n|o|p|q|l|r|Y|Z|a|b|c|d|d|Y|d&quot;,&quot;n|TgZiCH6&quot;,&quot;NF004: Failure to adequately advertise the request for bids or proposals&quot;,&quot;Key tender documents are not available through online platform during tender period&quot;,&quo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quot;,&quot;o|S|t|u|v|w|l|r|Y|Z|a|b|c|d|d|Y|d&quot;,&quot;n|TgZiCMu&quot;,&quot;NF005: Key tender information and documents are not available&quot;,&quot;Tender available but missing price, eligibility criteria, key dates, etc.&quot;,&quot;Verify if key documents were published before or during the tendering period.&quot;,&quot;o|S|y|z|10|11|l|r|Y|Z|a|b|c|d|d|Y|d&quot;,&quot;n|TgZiCKw&quot;,&quot;NF006: Unreasonable prequalification requirements&quot;,&quot;Unreasonable prequalification requirements&quot;,&quot;Check the eligibility criteria in the tender documents and look for unusual requirements, for instance high prior experience or financial capacity.  You can look for previous similar tenders and compare the prequalification requirements.&quot;,&quot;o|S|13|14|15|16|l|r|Y|Z|a|b|c|d|d|Y|d&quot;,&quot;n|TgZiCNZ&quot;,&quot;NF007: Vague, ambiguous, unreasonably strict or narrow, or incomplete specifications&quot;,&quot;Unreasonable technical specifications (broad or too narrow)&quot;,&quot;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n          methods and text-mining techniques can\n           detect indications of corruption in the Public \n          Procurement process using the content of the tender \n          documentation as a data source, see Rabuzin, K., &amp; Modrusan, N. (2019)&quot;,&quot;o|S|18|19|1A|1B|l|r|Y|Z|a|b|c|d|d|Y|d&quot;,&quot;n|TgZiCLq&quot;,&quot;NF008: Failure to make bidding documents available to all bidders&quot;,&quot;Bidding documents are not available on the eProcurement website or have restrictions&quot;,&quot;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quot;,&quot;o|S|1D|1E|1F|1G|l|r|Y|Z|a|b|c|d|d|Y|d&quot;,&quot;n|TgZiCMb&quot;,&quot;NF009: Buyer increases the cost of the bidding documents&quot;,&quot;The price of purchasing the bid package increases during the tender period&quot;,&quot;Flag a tender if the participation fees prices were increased during the process.  &quot;,&quot;o|S|1I|1J|1K|1L|l|r|Y|Z|a|b|c|d|d|Y|d&quot;,&quot;n|TgZiCKO&quot;,&quot;NF010: Bundling tenders in unreasonably large or small amounts to discourage or eliminate certain bidders&quot;,&quot;Existence of clusters/ bundles of bidders at high end of the distribution&quot;,&quot;Using the estimated value of the procurement identify if a high number of procedures is bundled just below threshold.  For empirical examples on how to calculate this indicator see Tas, B. (2019) or Palguta, J. (2017).  The analysis can be done segmenting by sector.  &quot;,&quot;o|S|1N|1O|1P|1Q|l|r|Y|Z|a|b|c|d|d|Y|d&quot;,&quot;n|4mrl7zXD&quot;,&quot;NF011: Splitting purchases to avoid procurement thresholds&quot;,&quot;Splitting purchases to avoid procurement thresholds.&quot;,&quot;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Fazekas &amp; Toth (2015), Tas, B. (2019) or Palguta, J. (2017).  The analysis can be done segmenting by sector.  &quot;,&quot;o|S|1S|1T|1U|1V|l|r|Y|Z|a|b|c|d|d|Y|d&quot;,&quot;n|TgZiCEK&quot;,&quot;NF012: Direct awards in contravention to the provisions of the procurement plan&quot;,&quot;Direct awards in contravention to the provisions of the procurement plan&quot;,&quot;Check the provisions of direct awards in the procurement plan.  Flag a procedure if its using direct contracting in contravention of the procurement plan. &quot;,&quot;o|S|1X|1Y|1Z|1a|l|r|Y|Z|a|b|c|d|d|Y|d&quot;,&quot;n|TgZiCEo&quot;,&quot;NF013: Tender is invitation only&quot;,&quot;Tender is Invitation Only&quot;,&quo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quot;,&quot;o|S|1c|1d|1e|1f|l|r|Y|Z|a|b|c|d|d|Y|d&quot;,&quot;n|TgZiCDu&quot;,&quot;NF014: Short time between tender advertising and bid opening&quot;,&quot;Length of time between tender advertising and bid opening falls below a threshold value.&quot;,&quot;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quot;,&quot;o|S|1h|1i|1j|1k|l|r|Y|Z|a|b|c|d|d|Y|d&quot;,&quot;n|TgZiCEa&quot;,&quot;NF015: Long time between bid opening and bid evaluation&quot;,&quot;Time between bid opening and bid evaluation falls above threshold value.  The indicator should be calculated grouping by procurement method used, since the minimum bidding period might vary depedning on the method.  It is important to check in local regulation if there is a minimun period.&quot;,&quot;Calculate the number of days between bid opening and bid evaluation.  Flag if a tender is above the threshold.  If there is no threshold in local regulations, flag extreme values or above average. &quot;,&quot;o|S|1m|1n|1o|1p|l|r|Y|Z|a|b|c|d|d|Y|d&quot;,&quot;n|TgZiCEC&quot;,&quot;NF016: Tender value is higher or lower than average for this item category&quot;,&quot;Tender value is threshold distance from mean for item category&quot;,&quot;Calculate the average tender value for similar tenders procuring the same item category.  Flag if a tender has an outlier value (high or low).   To determine \&quot;high\&quot; and \&quot;low\&quot; values (outliers) different methods can be used, for instance Z-scores.&quot;,&quot;o|S|1r|1s|1t|1u|l|r|Y|Z|a|b|c|d|d|Y|d&quot;,&quot;n|TgZiCJN&quot;,&quot;NF017: Unreasonably low or high line item&quot;,&quot;The difference between an item value and its expected value is above a threshold&quot;,&quot;For a particular item calculate the average price for a time period.  Flag a procedure if the item value is too low or high according to the average.  To determine \&quot;high\&quot; and \&quot;low\&quot; values (outliers) different methods can be used, for instance Z-scores&quot;,&quot;o|S|1w|1x|1y|1z|l|r|Y|Z|a|b|c|d|d|Y|d&quot;,&quot;n|TgZiCHX&quot;,&quot;NF018: Single bid received&quot;,&quot;Tender featured a single bidder only&quot;,&quot;Flag a tender if it received a single bid.  Calculate this indicator only for competitive procedures. &quot;,&quot;o|S|21|22|23|24|l|r|Y|Z|a|b|c|d|d|Y|d&quot;,&quot;n|TgZiCT3&quot;,&quot;NF019: Low number of bidders for item and procuring entity&quot;,&quot;Number of bidders significantly less than average, based on prior similar contracts (for similar item or procuring entity) &quot;,&quot;Calculate the average number of bidders received for a particular item and procuring entity (in a particular time period).  Flag the procedure if the number of bidders is below the average value.  To identify similar tenders different approaches can be used:\n          -Group tenders procuring the same item category \n          -Group tenders procuring the same item category in the same entity\n          -Group tenders by procurement method and item category. \n          Calculate this indicator only for open procedures, where competition is expected.&quot;,&quot;o|S|26|27|28|29|l|r|Y|Z|a|b|c|d|d|Y|d&quot;,&quot;n|TgZiCEt&quot;,&quot;NF020: Tender has a complaint&quot;,&quot;The procedure has complaints from bidders. &quot;,&quot;Flag if a procedure has a complaint and examine in more detail the description of the complaint to detect any potencial irregularities such as:  \n          -Irregularities in competition\n          -Changes to bids\n          -Specifications tailored to a particular bidder\n          -Vague, unclear or incomplete specifications\n          -Winning bidder involved in the process&quot;,&quot;Complaints&quot;,&quot;o|S|2B|2C|2D|2E|l|2F|Y|Z|a|b|c|d|d|Y|d&quot;,&quot;n|TgZiCHb&quot;,&quot;NF021: Inappropriate evaluation criteria or procedures&quot;,&quot;Unreasonable evaluation requirements&quot;,&quot;Check in the evaluation criteria and look for the following: \n          -If it was changed during the evaluation process\n          - If the evaluation criteria is too vague or subjective, for instance, imprecise criteria for scoring.\n          - Criteria that is weighted too heavily on one technical component over another, or on technical scores rather than price, or vice versa.&quot;,&quot;o|S|2H|2I|2J|2K|l|r|Y|Z|a|b|c|d|d|Y|d&quot;,&quot;n|TgZiCHx&quot;,&quot;NF022: Wide disparity in bid prices&quot;,&quot;Disparity in bid prices greater than a threshold value&quot;,&quot;Calculate the range of submitted bid prices per tender:\n          (highest bid - lowest bid) / average bid prices            \n          Flag tenders with very low and/or high range (extreme values)&quot;,&quot;Bids&quot;,&quot;o|S|2M|2N|2O|2P|l|2Q|Y|Z|a|b|c|d|d|Y|d&quot;,&quot;n|TgZiCGn&quot;,&quot;NF023: Bids are an exact percentage apart&quot;,&quot;Difference between bid prices is an exact percentage (whole number)&quot;,&quot;There are different methods to calculate this indicator:\n          -Calculate the difference between the different bid prices and flag a tender if bid prices are an exact percentage apart from each other, for example 1%, 2%, 3%, 5%.  \n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n          -Concerted bids: two companies A and B participate in different bidding processes, with bid values CA and CB such that their ratio CA/CB or their difference CB−CA is always the same.  (Velasco et al., 2020)&quot;,&quot;o|S|2S|2T|2U|2V|l|2Q|Y|Z|a|b|c|d|d|Y|d&quot;,&quot;n|TgZiCRs&quot;,&quot;NF024: Winning bid is just under the next lowest bid&quot;,&quot;Second lowest bid is within threshold value of lowest bid&quot;,&quot;Relative difference between lowest and second lowest bid price per tender=\n          (second lowest - lowest) / lowest\n          Flag outliers&quot;,&quot;o|S|2X|2Y|2Z|2a|l|2Q|Y|Z|a|b|c|d|d|Y|d&quot;,&quot;n|TgZiCKF&quot;,&quot;NF025: Perennial losing bidders give appearance of legitimate competition when they have no intention of actually winning&quot;,&quot;Participation of a bidder that has bid at least a specified times but whose win-loss ratio is a threshold value below mean.&quot;,&quot;To identify perennial losing bidders different approaches can be used:\n          -Flag bidders with a high participation rate but a very low success rate. (see Velasco et al., 2020)\n          -Using SNA identify cutpoint formations in co-bidding networks (see Fazekas, M &amp; Toth, B, 2015).&quot;,&quot;o|S|2c|2d|2e|2f|l|r|Y|Z|a|b|c|d|d|Y|d&quot;,&quot;n|TgZiCKd&quot;,&quot;NF026: Prevalence of joint bid patterns (consortia)&quot;,&quot;Indicates whether winning bids were jointly submitted by a group of companies or not.&quot;,&quot;For a particular market:\n          -calculate the proportion of contracts won by a consortia.\n          -flag if prior competing companies bid jointly&quot;,&quot;o|S|2h|2i|2j|2k|l|r|Y|Z|a|b|c|d|d|Y|d&quot;,&quot;n|TgZiCPa&quot;,&quot;NF027: Potential bidders make agreements not to bid because of Collusion arrangements (Missing bidders)&quot;,&quot;Agreements not to bid because of Collusion arrangements (Qualified Companies Fail to Bid)&quot;,&quot;Calculate the change in the average number of bids in a given market or the change in the number of regions a company bids in.  Flag markets where decrease in the number of bids is higher than a specified threshold (extreme values).&quot;,&quot;o|S|2m|2n|2o|2p|l|r|Y|Z|a|b|c|d|d|Y|d&quot;,&quot;n|TgZiCQ6&quot;,&quot;NF028: Line item bid prices by different bidders are identical, very close or an exact percentage apart&quot;,&quot;Line item bid prices by different bidders are identical, very close or an exact percentage apart (Price similarities)&quot;,&quot;Tenders with at least two equal submitted bid prices are flagged&quot;,&quot;o|S|2r|2s|2t|2u|l|2Q|Y|Z|a|b|c|d|d|Y|d&quot;,&quot;n|TgZiCMc&quot;,&quot;NF029: Losing bids are round numbers&quot;,&quot;Losing bids follow specific patterns. &quot;,&quot;Clustering different types of last-three-number strings (e.g. \&quot;000,\&quot; \&quot;999,\&quot; \&quot;100,\&quot; etc.) reveals what strings are outliers.  Also you can check if the bids follow Benfords law.  For an empircal example on how to calculate this you can check Fazekas, M. &amp; Toth, B. (2016)&quot;,&quot;o|S|2w|2x|2y|2z|l|2Q|Y|Z|a|b|c|d|d|Y|d&quot;,&quot;n|TgZiCK0&quot;,&quot;NF030: Improper acceptance of a late bid or late discounts&quot;,&quot;Improper acceptance of a late bid or late discounts&quot;,&quot;Flag a tender if the bids/details/date &gt; tender/tenderPeriod/endDate&quot;,&quot;o|S|31|32|33|34|l|2Q|Y|Z|a|b|c|d|d|Y|d&quot;,&quot;n|TgZiCFf&quot;,&quot;NF031: Bid is too close to budget, estimate or preferred solution&quot;,&quot;Winning bid is within threshold value of budget or estimated price&quot;,&quot;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quot;,&quot;o|S|36|37|38|39|l|2Q|Y|Z|a|b|c|d|d|Y|d&quot;,&quot;n|TgZiCPN&quot;,&quot;NF032: Persistently high or increasing bid prices compared to cost estimates, price lists, previous prices similar jobs or industry averages&quot;,&quot;Bid price is threshold percent above cost estimate or market price.&quot;,&quot;For a particular item calculate the average price for a time period (it can also be calculated by procuring entity).  Flag a procedure if the item value is too low or high according to the average.  To determine \&quot;high\&quot; and \&quot;low\&quot; values (outliers) different methods can be used, for instance Z-scores.&quot;,&quot;o|S|3B|3C|3D|3E|l|r|Y|Z|a|b|c|d|d|Y|d&quot;,&quot;n|TgZiCGb&quot;,&quot;NF033: Late bidder is the winning bidder&quot;,&quot;Late bidder is the winning bidder&quot;,&quot;Flag a tender if the winner of a tender submitted a late bid  (bids/details/date &gt; tender/tenderPeriod/endDate)&quot;,&quot;o|S|3G|3H|3I|3J|l|2Q|Y|Z|a|b|c|d|d|Y|d&quot;,&quot;n|TgZiCIR&quot;,&quot;NF034: Bidders submit bids in subsequent re-bidding rounds in same order as in original bid&quot;,&quot;Sequence of bid submissions shows patterns between sequences (flag occurs if similar sequence has been seen before)&quot;,&quot;For similar tenders (same item categories, sizes, methods and value), identify the bidders participating and the order in which they submit the bids.  Flag a procedure if the same pattern is repeated (same bidders in similar order).&quot;,&quot;o|S|3L|3M|3N|3O|l|2Q|Y|Z|a|b|c|d|d|Y|d&quot;,&quot;n|TgZiCHA&quot;,&quot;NF035: Only winning bidder was eligible&quot;,&quot;Only the winning bidder was eligible to have received the contract for this tender&quot;,&quot;Flag a procedure if only the winning bid was not disqualified&quot;,&quot;o|S|3Q|3R|3S|3T|l|2Q|Y|Z|a|b|c|d|d|Y|d&quot;,&quot;n|TgZiCQk&quot;,&quot;NF036: Lowest bidder is disqualified&quot;,&quot;-Legitimate qualified lowest bidder disqualified for contrived or trivial reasons\n          -Lowest bidder is considered non-responsive\n          -Project officials make deliberate errors in the bid scoring\n          (Award to Other Than Lowest Qualified Bidder)&quot;,&quot;If the award criteria is price only, flag a tender if the lowest bidder was disqualified.  You can verify the reasons in the bid evaluation reports.&quot;,&quot;o|S|3V|3W|3X|3Y|l|r|Y|Z|a|b|c|d|d|Y|d&quot;,&quot;n|TgZiCFZ&quot;,&quot;NF037: Poorly supported disqualifications&quot;,&quot;Poorly Supported Disqualifications&quot;,&quot;Verify the reasons for disqualification in the bid evaluation reports.  Flag a tender if an aparent qualified contractor was disqualified.  You can also check the complaints of the disqualified bidders.&quot;,&quot;o|S|3a|3b|3c|3d|l|r|Y|Z|a|b|c|d|d|Y|d&quot;,&quot;n|TgZiCHn&quot;,&quot;NF038: High number of bid disqualifications&quot;,&quot;High Number of Bid Disqualifications by procuring entity or supplier&quot;,&quot;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quot;,&quot;o|S|3f|3g|3h|3i|l|2Q|Y|Z|a|b|c|d|d|Y|d&quot;,&quot;n|TgZiCTD&quot;,&quot;NF039: Unanswered bidder questions&quot;,&quot;Unanswered Bidder Questions&quot;,&quot;Identify procedures with enquiries and check if the enquiries were answered on time.&quot;,&quot;o|S|3k|3l|3m|3n|l|r|Y|Z|a|b|c|d|d|Y|d&quot;,&quot;n|TgZiCRf&quot;,&quot;NF040: Close relationships exists between bidder and buyer&quot;,&quot;Network analysis score is above a threshold value&quot;,&quo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 Fazekas, M. &amp; Wachs, J. (2020),  Wachs, J., Fazekas, M. &amp; Kertész, J. (2020)&quot;,&quot;Parties&quot;,&quot;o|S|3p|3q|3r|3s|l|3t|Y|Z|a|b|c|d|d|Y|d&quot;,&quot;n|TgZiCLE&quot;,&quot;NF041: Physical similarities in documents by different bidders&quot;,&quot;Same type face, format, calculation or spelling errors appear in two or more bid packages&quot;,&quot;Check if the bidding documents have similar descriptions, titles, structure, the same handwriting, postmarks, misspellings.&quot;,&quot;o|S|3v|3w|3x|3y|l|2Q|Y|Z|a|b|c|d|d|Y|d&quot;,&quot;a|0|6|7|H|J|K|L|M|N|A|O|P|Q|R&quot;,&quot;n|TgZiCSp&quot;,&quot;NF042: Supplier (or bidder) has abnormal address or phone number&quot;,&quot;Supplier (or bidder's) address is PO box with no address or phone number&quot;,&quot;For this indicator you can check:\n          -If the telephone number provided by the supplier is atypical.  For instance verify the total number of characters, or the first digits and see of they match the local structure of phone numbers.  Also you can manually call the phone and see if it corresponds to the company. \n          -Verify if the postcode or address is atypical.  You can manually check if the listed supplier is located at the specified location.\&quot;,\n          goal: \&quot;Tender red flags are minimized&quot;,&quot;o|40|41|42|43|44|3t|Y|Z|a|b|c|d|d|Y|d&quot;,&quot;n|4mrl7yO5&quot;,&quot;NF043: Supplier (or bidder)  address is same as project officials&quot;,&quot;Suppliers (or bidder's)  address or phone number matches Procuring Entitys address or phone number&quot;,&quo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quot;,&quot;o|S|46|47|48|49|l|3t|Y|Z|a|b|c|d|d|Y|d&quot;,&quot;n|TgZiCKq&quot;,&quot;NF044: Business similarities between suppliers (or bidders): common addresses, personnel, phone numbers, etc.,&quot;,&quot;Supplier (or bidder) 1 info matches supplier (or bidder)  2 info&quot;,&quot;Flag suppliers (or bidder) that have similar information&quot;,&quot;o|S|4B|4C|4D|4E|l|3t|Y|Z|a|b|c|d|d|Y|d&quot;,&quot;n|TgZiCEh&quot;,&quot;NF045: Supplier (or bidder) is not listed in business or telephone directories or business registries&quot;,&quot;Supplier is not traceable through external business registry&quot;,&quot;This indicator requires additional data fields not available in OCDS, like an official bussiness registry.  If this information is available, you can verify is the listed supplier or bidder appears in the official bussiness registry.&quot;,&quot;o|S|4G|4H|4I|4J|l|3t|Y|Z|a|b|c|d|d|Y|d&quot;,&quot;n|TgZiCQO&quot;,&quot;NF046: Supplier is not on the approved supplier list&quot;,&quot;Supplier (or bidder) appears on sanction or blacklist by another government agency&quot;,&quot;This indicator requires additional information related to sanctions or debarments. For a bidder or supplier verify if it appears on a sanction or debarment list. &quot;,&quot;o|S|4L|4M|4N|4O|l|3t|Y|Z|a|b|c|d|d|Y|d&quot;,&quot;n|TgZiCMm&quot;,&quot;NF047: Supplier does not have internet presence&quot;,&quot;Supplier is not traceable through web search&quot;,&quot;This indicator requires to do an online search.  Verify if the url contact point given by the bidder or supplier exists in the web.  If this information is not provided, you can do a web search of the supplier to see if it is traceable online.&quot;,&quot;o|S|4Q|4R|4S|4T|l|3t|Y|Z|a|b|c|d|d|Y|d&quot;,&quot;a|s|x|12|17|1C|1H|1M|1R|1W|1b|1g|1l|1q|1v|20|25|2A|2G|2L|2R|2W|2b|2g|2l|2q|2v|30|35|3A|3F|3K|3P|3U|3Z|3e|3j|3o|3u|3z|45|4A|4F|4K|4P|4U&quot;,&quot;o|D|k|l|m|4V|g|I|h|i&quot;,&quot;n|TgZiCHs&quot;,&quot;Award red flags are minimized&quot;,&quot;Procurement awards stage red flags are identified, continually monitored, and minimized.&quot;,&quot;n|TgZiCGH&quot;,&quot;o|S|4a|1T|1U|1V|4Y|r|Y|Z|a|b|c|d|d|Y|d&quot;,&quot;n|TgZiCGD&quot;,&quot;For this indicator you can check:-If the telephone number provided by the supplier is atypical.  For instance verify the total number of characters, or the first digits and see of they match the local structure of phone numbers.  Also you can manually call the phone and see if it corresponds to the company. \n          -Verify if the postcode or address is atypical.  You can manually check if the listed supplier is located at the specified location.&quot;,&quot;o|S|4c|42|43|4d|4Y|3t|Y|Z|a|b|c|d|d|Y|d&quot;,&quot;n|TgZiCGg&quot;,&quo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Verify if the postcode or address is atypical.  You can manually check if the listed supplier is located at the specified location.&quot;,&quot;o|S|4f|47|48|4g|4Y|3t|Y|Z|a|b|c|d|d|Y|d&quot;,&quot;n|TgZiCGY&quot;,&quot;o|S|4i|4C|4D|4E|4Y|3t|Y|Z|a|b|c|d|d|Y|d&quot;,&quot;n|TgZiCFe&quot;,&quot;This indicator requires additional data fields not available in OCDS, like an official bussiness registry.  If this information is available, you can verify is the listed supplier or bidder appears in the official bussiness registry.  &quot;,&quot;o|S|4k|4H|4I|4l|4Y|3t|Y|Z|a|b|c|d|d|Y|d&quot;,&quot;n|TgZiCI2&quot;,&quot;o|S|4n|4M|4N|4O|4Y|3t|Y|Z|a|b|c|d|d|Y|d&quot;,&quot;n|TgZiCSP&quot;,&quot;This indicator requires to do an online search.  Verify if the url contact point given by the bidder or supplier exists in the web.  If this information is not provided, you can do a web search of the supplier to see if it is traceable online. &quot;,&quot;o|S|4p|4R|4S|4q|4Y|3t|Y|Z|a|b|c|d|d|Y|d&quot;,&quot;n|TgZiCRU&quot;,&quot;NF048: Supplier wins bids for item or service types it is unlikely to have, or higher quantitities of items or services it is unlikely to be able to provide&quot;,&quot;The items won do not match the description or quantity historically provided by supplier.&quot;,&quot;For a particular supplier check historical data of previous item categories it has offered and verify if it matched the item category it is bidding for.  Flag if categories do not match. &quot;,&quot;Awards&quot;,&quot;o|S|4s|4t|4u|4v|4Y|4w|Y|Z|a|b|c|d|d|Y|d&quot;,&quot;n|TgZiCHD&quot;,&quot;NF049: High number of direct awards to one bidder&quot;,&quot;Supplier receives more than a threshold value of awards from one Procuring Entity during a given time period&quot;,&quot;For a selected period, if the total value awarded for a particular supplier using a non competitive procurement method exceeded a threshold value for a different competitive method, then flag.&quot;,&quot;o|S|4y|4z|50|51|4Y|4w|Y|Z|a|b|c|d|d|Y|d&quot;,&quot;n|TgZiCJb&quot;,&quot;NF050: One or a few bidders win a disproportionate number of contracts of the same type&quot;,&quot;Supplier wins multiple contracts from same PE, of similar size and similar item via same procurement type&quot;,&quo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Market share = total value awarded to a supplier / total value awarded for the whole market (procuring entity, item)\n          Another metric than can be used is the Herfindahl-Hirschman Index HHI= Sum(market share^2) Values over 2500 indicate highly concentrated market.Exclude cancelled or unseccessful awards.&quot;,&quot;o|S|53|54|55|56|4Y|r|Y|Z|a|b|c|d|d|Y|d&quot;,&quot;n|TgZiCRP&quot;,&quot;NF051: High market concentration&quot;,&quot;A small number of companies concentrate a high share of contracts in a particular market.&quot;,&quo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n\n          Market share = total value awarded to a supplier / total value awarded for the whole market \n          \n          Another metric than can be used is the Herfindahl-Hirschman Index\n          HHI= Sum(market share^2)\n          Values over 2500 indicate highly concentrated market. \n          \n          Exclude cancelled or unseccessful awards.&quot;,&quot;o|S|58|59|5A|5B|4Y|r|Y|Z|a|b|c|d|d|Y|d&quot;,&quot;n|TgZiCRd&quot;,&quot;NF052: Small initial purchase from supplier followed by much larger purchases (first purchase is to test whether it will be accepted)&quot;,&quot;Supplier receives two contracts in discrete time period, the first in a small amount, the second in a large amount, from same Procuring Entity&quot;,&quot;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quot;,&quot;o|S|5D|5E|5F|5G|4Y|4w|Y|Z|a|b|c|d|d|Y|d&quot;,&quot;n|TgZiCDw&quot;,&quot;NF053: The same companies always bid, the same companies always win and the same companies always lose&quot;,&quot;For same procuring entity or market, when X supplier wins, same tenderers always lose&quot;,&quot;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Wachs, J. &amp; Kertez, J. (2019)&quot;,&quot;o|S|5I|5J|5K|5L|4Y|r|Y|Z|a|b|c|d|d|Y|d&quot;,&quot;n|TgZiCRv&quot;,&quot;NF054: Awards below the competitive bid threshold followed by change orders that exceed the threshold&quot;,&quot;Awards below the competitive bid threshold followed by change orders that exceed the threshold&quot;,&quot;For procedures below the threshold value (using less competitive procedures), check if the total award value or contract value exceedes the threshold value. &quot;,&quot;o|S|5N|5O|5P|5Q|4Y|r|Y|Z|a|b|c|d|d|Y|d&quot;,&quot;n|TgZiCNk&quot;,&quot;NF055: Multiple direct awards above or just below the direct award threshold&quot;,&quot;Supplier receives more than X number of direct awards (alt: that are within X percent of direct threshold)&quot;,&quot;o|S|5S|5T|5U|51|4Y|r|Y|Z|a|b|c|d|d|Y|d&quot;,&quot;n|TgZiCON&quot;,&quot;NF056: The winning bid does not meet the award criteria&quot;,&quot;Winning bid does not meet award criteria&quot;,&quot;Check the evaluation reports for the winning bid and check if it meets the original award criteria. Flag if it does not meet the criteria (for instance if the criteria was lowest price but the winning bid has a higher price).&quot;,&quot;o|S|5W|5X|5Y|5Z|4Y|r|Y|Z|a|b|c|d|d|Y|d&quot;,&quot;n|TgZiCKx&quot;,&quot;NF057: Rotation of winning bidders by job, type of work or geographical area&quot;,&quot;Rotation of winning bidders by geographic area, time or other factors (Unusual Bidding Patterns, Abnormal Joint Bid Patterns)&quot;,&quot;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Imhof et al. (2018) and Imhof, D. (2018).&quot;,&quot;o|S|5b|5c|5d|5e|4Y|r|Y|Z|a|b|c|d|d|Y|d&quot;,&quot;n|TgZiCIc&quot;,&quot;NF058: Winning supplier provides a substantially lower bid price than other bidders&quot;,&quot;There is a large difference between the winning bid value and the other bids. &quot;,&quot;Calculate the Relative difference between lowest and second lowest bid price per tender=\n          (second lowest - lowest) / lowest\n          Flag if the difference is too large&quot;,&quot;o|S|5g|5h|5i|5j|4Y|2Q|Y|Z|a|b|c|d|d|Y|d&quot;,&quot;n|TgZiCKu&quot;,&quot;NF059: Large difference between the award value and final contract amount&quot;,&quot;Difference between award and final contract excedes a threshold&quot;,&quot;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quot;,&quot;o|S|5l|5m|5n|5o|4Y|4w|Y|Z|a|b|c|d|d|Y|d&quot;,&quot;n|TgZiCG4&quot;,&quot;NF060: Large difference between contract price and winning bid price&quot;,&quot;Difference between contract price and winning bid price is more than a threshold&quot;,&quot;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quot;,&quot;Contracts&quot;,&quot;o|S|5q|5r|5s|5t|4Y|5u|Y|Z|a|b|c|d|d|Y|d&quot;,&quot;n|TgZiCRZ&quot;,&quot;NF061: Long unexplained delays in contract negotiations or awards (ex: as bribe demands are negotiated)&quot;,&quot;Time between bid award and actual contract signing date&quot;,&quot;Calculate the number of days between the award date and contract signature date.  Flag if a tender is above the threshold.  If no there is no threshold in local regulations, flag extreme values, or  above average.&quot;,&quot;o|S|5w|5x|5y|5z|4Y|4w|Y|Z|a|b|c|d|d|Y|d&quot;,&quot;n|TgZiCRB&quot;,&quot;NF062: Decision period for submitted bids excessively short&quot;,&quot;Decision Period for Submitted Bids Excessively Short&quot;,&quot;Calculate the number of days between of the decision period (bid evaluation).  Flag if a tender is below the threshold.  If no there is no threshold in local regulations, flag extreme values, or  below average.&quot;,&quot;o|S|61|62|63|64|4Y|r|Y|Z|a|b|c|d|d|Y|d&quot;,&quot;n|TgZiCOl&quot;,&quot;NF063: Decision period for submitted bids excessively long or involved legal challenge&quot;,&quot;Decision Period for Submitted Bids Excessively Long or Involved Legal Challenge&quot;,&quot;Calculate the number of days between of the decision period (bid evaluation).  Flag if a tender is above the threshold.  If no there is no threshold in local regulations, flag extreme values, or  above average.  Alse check if there are any complaints or legal challenges on the decision.  &quot;,&quot;o|S|66|67|68|69|4Y|r|Y|Z|a|b|c|d|d|Y|d&quot;,&quot;a|4b|4e|4h|4j|4m|4o|4r|4x|52|57|5C|5H|5M|5R|5V|5a|5f|5k|5p|5v|60|65|6A&quot;,&quot;o|D|4X|4Y|4Z|6B|g|I|h|i&quot;,&quot;n|TgZiCQj&quot;,&quot;Contract red flags are minimized&quot;,&quot;Procurement contract stage red flags are identified, continually monitored, and minimized.&quot;,&quot;n|TgZiCIB&quot;,&quo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n\n          Market share = total value awarded to a supplier / total value awarded for the whole market (procuring entity, item)\n          \n          Another metric than can be used is the Herfindahl-Hirschman Index\n          HHI= Sum(market share^2)\n          Values over 2500 indicate highly concentrated market. \n          \n          Exclude cancelled or unseccessful awards.&quot;,&quot;o|S|6G|54|55|6H|6E|r|Y|Z|a|b|c|d|d|Y|d&quot;,&quot;n|TgZiCGw&quot;,&quot;o|S|6J|59|5A|5B|6E|r|Y|Z|a|b|c|d|d|Y|d&quot;,&quot;n|TgZiCLf&quot;,&quot;NF064: Contract is not public&quot;,&quot;Contract information is not available on procurement website&quot;,&quot;Verify is the contract document is published.  If the document is not published online, check with the entity if the contract is publicly available for consultation. &quot;,&quot;o|S|6L|6M|6N|6O|6E|5u|Y|Z|a|b|c|d|d|Y|d&quot;,&quot;a|6I|6K|6P&quot;,&quot;o|D|6D|6E|6F|6Q|g|I|h|i&quot;,&quot;n|TgZiCGG&quot;,&quot;Implementation red flags are minimized&quot;,&quot;Provurement implementation stage red flags are identied and minimized&quot;,&quot;n|TgZiCNH&quot;,&quot;NF065: Change orders issued after contract award, reducing or deleting item&quot;,&quot;Change orders issued after contract award, reducing or deleting item&quot;,&quot;Identify if a contract has amendments and check the description and rationale to see any suspicious changes.&quot;,&quot;o|S|6V|6W|6X|6Y|6T|5u|Y|Z|a|b|c|d|d|Y|d&quot;,&quot;n|TgZiCJY&quot;,&quot;NF066: Change orders issued after contract award, extending the line item requirements&quot;,&quot;Change orders issued after contract award extending the line item requirements&quot;,&quot;Identify if a contract has amendments and check the description and rationale to see any suspicious changes&quot;,&quot;o|S|6a|6b|6c|6d|6T|5u|Y|Z|a|b|c|d|d|Y|d&quot;,&quot;n|TgZiCFh&quot;,&quot;NF067: Delivery failure&quot;,&quot;Delivery failure supplier fail to deliver any work product on time&quot;,&quot;Flag a contract if delivery milestones where not delivered on time (if contracts/implementation/milestones/dueDate &lt; contracts/implementation/milestones/dateMet)&quot;,&quot;o|S|6f|6g|6h|6i|6T|5u|Y|Z|a|b|c|d|d|Y|d&quot;,&quot;n|TgZiCRa&quot;,&quot;NF068: Total payments to a contractor exceed total contract or purchase order amounts&quot;,&quot;Transactions exceed contract amount&quot;,&quot;Flag a contract if  the total value of the transactions exceeds the initial contract value by a percentage (for instance higher than inflation in the period).&quot;,&quot;o|S|6k|6l|6m|6n|6T|5u|Y|Z|a|b|c|d|d|Y|d&quot;,&quot;n|TgZiCPx&quot;,&quot;NF069: Approval of unnecessary change orders to increase the contract price after award&quot;,&quot;Change orders (amendments) increase price beyond initial contract price (or some % above initial contract price)&quot;,&quot;Identify if a contract has amendments and check the description and rationale to see any changes in the contract value.  Also check the transaccions of a contract to see if the total value of the transactions exceeds the initial contract value &quot;,&quot;o|S|6p|6q|6r|6s|6T|5u|Y|Z|a|b|c|d|d|Y|d&quot;,&quot;n|TgZiCME&quot;,&quot;NF070: Losing bidders are hired as subcontractors or suppliers&quot;,&quot;Losing bidders are hired as subcontractors or suppliers&quot;,&quot;For contracts were there is subcontracting verify if the losing bidders are hired as subcontractors.&quot;,&quot;o|S|6u|6v|6w|6x|6T|r|Y|Z|a|b|c|d|d|Y|d&quot;,&quot;n|TgZiCOo&quot;,&quot;NF071: A contractor subcontracts all or most of the work received (indicating it could be a shell company).&quot;,&quot;A subcontractor or subcontractors receive more than 50% of contract payment&quot;,&quot;For contracts were there is subcontracting verify if a single subcontractor recieves more than 50% of the total contract value&quot;,&quot;o|S|6z|70|71|72|6T|4w|Y|Z|a|b|c|d|d|Y|d&quot;,&quot;n|TgZiCSt&quot;,&quot;NF072: Prevalence of subcontracting&quot;,&quot;Proportion of procedures than were subcontracted&quot;,&quot;Calculate the proportion of tenders using subcontracting / Total number of tenders&quot;,&quot;o|S|74|75|76|77|6T|4w|Y|Z|a|b|c|d|d|Y|d&quot;,&quot;n|TgZiCMg&quot;,&quot;NF073: Discrepancies between work completed and contract specifications&quot;,&quot;The work completed or goods or services delivered do not fulfill the initial tender or contract specifications.  For example:\n          -The works, goods and services delivered have a different quality than specified. \n          -The contractor delivers less works, goods and services than specified.&quot;,&quo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quot;,&quot;o|S|79|7A|7B|7C|6T|5u|Y|Z|a|b|c|d|d|Y|d&quot;,&quot;a|6Z|6e|6j|6o|6t|6y|73|78|7D&quot;,&quot;o|D|6S|6T|6U|7E|g|I|h|i&quot;,&quot;a|j|4W|6C|6R|7F&quot;,&quot;o|3|4|5|7G&quot;,&quot;5b40c30d-1bd8-41cc-a14d-baefb8a78f0f&quot;,&quot;Brazil VAT Tax&quot;,&quot;isChecked&quot;,&quot;a|0|6|7|A|B|8|9|I|C|7K&quot;,&quot;n|U0F5pdR&quot;,&quot;SG1.1: Is declaration of all sales encouraged?&quot;,&quot;Sales of all goods and services must be declared.&quot;,&quot;a|0|6|7|A|B|8|9|C|7K&quot;,&quot;n|U0FskGN&quot;,&quot;SG1.1.1: Is the issuance of electronic documents maximized?&quot;,&quot;All registered taxpayers and all the taxpayer's registered devices should be sending electronic invoices reliably.&quot;,&quot;version&quot;,&quot;evaluations&quot;,&quot;a|0|6|7|J|K|L|M|N|I|O|P|Q|R|A|H|7T|7K|7U&quot;,&quot;n|U0FsyXP&quot;,&quot;S1.1.1.1: High invoice cancellation rate&quot;,&quot;A high percentage of invoices are being cancelled daily.&quot;,&quot;TaxpayerMetric&quot;,&quot;(TaxpayerMetric[CancelledRatio] is greater than '0.3')&quot;,&quot;1&quot;,&quot;-5&quot;,&quot;value&quot;,&quot;a|6|7d&quot;,&quot;groups[0][1685948493193]&quot;,&quot;AND&quot;,&quot;o|7e|7f|7g&quot;,&quot;lhsRadio[1685948493193][1685948493194]&quot;,&quot;column&quot;,&quot;o|7e|7i|7j&quot;,&quot;lhs[1685948493193][1685948493194]&quot;,&quot;TaxpayerMetric[CancelledRatio]&quot;,&quot;o|7e|7l|7m&quot;,&quot;operator[1685948493193][1685948493194]&quot;,&quot;is greater than&quot;,&quot;o|7e|7o|7p&quot;,&quot;rhsRadio[1685948493193][1685948493194]&quot;,&quot;o|7e|7r|7d&quot;,&quot;rhs[1685948493193][1685948493194]&quot;,&quot;0.3&quot;,&quot;o|7e|7t|7u&quot;,&quot;a|7h|7k|7n|7q|7s|7v&quot;,&quot;parent&quot;,&quot;a|7x|0|Q|R&quot;,&quot;1685948493193&quot;,&quot;LHSRadio&quot;,&quot;LHS&quot;,&quot;operator&quot;,&quot;RHSRadio&quot;,&quot;RHS&quot;,&quot;a|0|7x|80|81|82|83|84&quot;,&quot;rule-1685948493194&quot;,&quot;o|85|86|7z|7j|7m|7p|7d|7u&quot;,&quot;a|87&quot;,&quot;o|7y|h|7z|7g|88&quot;,&quot;1.0.0.6&quot;,&quot;n|D&quot;,&quot;o|7V|7W|7X|7Y|7Z|7a|7b|h|7c|7R|7w|89|7g|88|c|Y|8A|i|8B&quot;,&quot;a|0|6|7|J|K|L|M|N|I|O|P|Q|R|A|H|7U|7K&quot;,&quot;n|U0JLMWr&quot;,&quot;S1.1.1.2 Long period without issuing an invoice.&quot;,&quot;A Taxpayer has not issued an electronic invoice in the last X days.&quot;,&quot;Taxpayer&quot;,&quot;(Taxpayer[DaysSinceLastInvoice] is greater than '30')&quot;,&quot;-8&quot;,&quot;Taxpayer[DaysSinceLastInvoice]&quot;,&quot;o|7e|7l|8K&quot;,&quot;30&quot;,&quot;o|7e|7t|8M&quot;,&quot;a|7h|7k|8L|7q|7s|8N&quot;,&quot;o|85|86|7z|7j|8K|7p|7d|8M&quot;,&quot;a|8P&quot;,&quot;o|7y|h|7z|7g|8Q&quot;,&quot;o|8D|8E|8F|8G|8H|8I|7b|h|8J|7R|8O|8R|7g|8Q|c|Y|8B|i&quot;,&quot;n|U0Vimyj&quot;,&quot;S1.1.1.2(Alt) Long period without issuing an invoice.&quot;,&quot;(MAP(Taxpayer[ID], LAMBDA(a, (MAX(FILTER(Invoice[TransactionDate],(Invoice[TaxpayerID]=a),0))-MIN(FILTER(Invoice[TransactionDate],(Invoice[TaxpayerID]=a),0)) &gt; 30)))  '')&quot;,&quot;formula&quot;,&quot;o|7e|7i|8W&quot;,&quot;MAP(Taxpayer[ID], LAMBDA(a, (MAX(FILTER(Invoice[TransactionDate],(Invoice[TaxpayerID]=a),0))-MIN(FILTER(Invoice[TransactionDate],(Invoice[TaxpayerID]=a),0)) &gt; 30)))&quot;,&quot;o|7e|7l|8Y&quot;,&quot;none&quot;,&quot;o|7e|7r|8a&quot;,&quot;a|7h|8X|8Z|8b&quot;,&quot;a|0|7x|80|81|83|82|84&quot;,&quot;o|8d|86|7z|8W|8Y|8a|Y|Y&quot;,&quot;a|8e&quot;,&quot;o|7y|h|7z|7g|8f&quot;,&quot;o|8D|8T|8U|8G|8H|8V|7b|h|8J|7R|8c|8g|7g|8f|c|Y|8B|i&quot;,&quot;a|0|6|7|J|K|L|M|N|I|O|P|Q|R|A|H|7K|7U&quot;,&quot;n|U0iX1LA&quot;,&quot;S1.1.1.3 Registered invoice emitting device(s) inactive&quot;,&quot;A registered invoice emitting device (MFE) has not been active for an extended period of time.&quot;,&quot;(Taxpayer[DaysSinceLastMFEActivation ] is greater than '90')&quot;,&quot;-6&quot;,&quot;Taxpayer[DaysSinceLastMFEActivation ]&quot;,&quot;o|7e|7l|8o&quot;,&quot;90&quot;,&quot;o|7e|7t|8q&quot;,&quot;a|7h|7k|8p|7q|7s|8r&quot;,&quot;o|85|86|7z|7j|8o|7p|7d|8q&quot;,&quot;a|8t&quot;,&quot;o|7y|h|7z|7g|8u&quot;,&quot;o|8i|8j|8k|8l|8H|8m|7b|h|8n|7R|8s|8v|7g|8u|c|Y|i|8B&quot;,&quot;fce8068e-e7ab-4be2-a671-0473ef6f0d92&quot;,&quot;S1.1.1.4 Number of invoices issued is below average&quot;,&quot;The number of invoices issued by a Taxpayer is below the daily average for a particular day.&quot;,&quot;(TEXT(TODAY(), \&quot;dddd\&quot;) is equal to '\&quot;Friday\&quot;' AND Taxpayer[FridayInvoiceCount] is greater than '0')&quot;,&quot;-2&quot;,&quot;lhsRadio[1685948493193][1705084992572]&quot;,&quot;o|7e|92|8W&quot;,&quot;lhs[1685948493193][1705084992572]&quot;,&quot;TEXT(TODAY(), \&quot;dddd\&quot;)&quot;,&quot;o|7e|94|95&quot;,&quot;operator[1685948493193][1705084992572]&quot;,&quot;is equal to&quot;,&quot;o|7e|97|98&quot;,&quot;rhsRadio[1685948493193][1705084992572]&quot;,&quot;o|7e|9A|7d&quot;,&quot;rhs[1685948493193][1705084992572]&quot;,&quot;\&quot;Friday\&quot;&quot;,&quot;o|7e|9C|9D&quot;,&quot;lhsRadio[1685948493193][1705085032948]&quot;,&quot;o|7e|9F|7j&quot;,&quot;lhs[1685948493193][1705085032948]&quot;,&quot;Taxpayer[FridayInvoiceCount]&quot;,&quot;o|7e|9H|9I&quot;,&quot;operator[1685948493193][1705085032948]&quot;,&quot;o|7e|9K|7p&quot;,&quot;rhsRadio[1685948493193][1705085032948]&quot;,&quot;o|7e|9M|7d&quot;,&quot;rhs[1685948493193][1705085032948]&quot;,&quot;o|7e|9O|h&quot;,&quot;a|7h|93|96|99|9B|9E|9G|9J|9L|9N|9P&quot;,&quot;rule-1705084992572&quot;,&quot;o|85|9R|7z|8W|95|98|7d|9D&quot;,&quot;rule-1705085032948&quot;,&quot;o|85|9T|7z|7j|9I|7p|7d|h&quot;,&quot;a|9S|9U&quot;,&quot;o|7y|h|7z|7g|9V&quot;,&quot;o|8i|8x|8y|8z|8H|90|7b|h|91|7R|9Q|9W|7g|9V|c|Y|i|8B&quot;,&quot;cc66516f-3d6f-4b4d-9f8f-5bf2c31870ba&quot;,&quot;S1.1.1.5 Daily invoice value is below historical average&quot;,&quot;Check if the total value of the invoices issued by each taxpayer in a day is below a historical average value for the same day of week.  &quot;,&quot;(TEXT(TODAY(),\&quot;dddd\&quot;) is equal to '\&quot;Sunday\&quot;' AND Taxpayer[FridayInvoiceAmount] is greater than '0')&quot;,&quot;-3&quot;,&quot;TEXT(TODAY(),\&quot;dddd\&quot;)&quot;,&quot;o|7e|7l|9d&quot;,&quot;o|7e|7o|98&quot;,&quot;\&quot;Sunday\&quot;&quot;,&quot;o|7e|7t|9g&quot;,&quot;lhsRadio[1685948493193][1705096462998]&quot;,&quot;o|7e|9i|7j&quot;,&quot;lhs[1685948493193][1705096462998]&quot;,&quot;Taxpayer[FridayInvoiceAmount]&quot;,&quot;o|7e|9k|9l&quot;,&quot;operator[1685948493193][1705096462998]&quot;,&quot;o|7e|9n|7p&quot;,&quot;rhsRadio[1685948493193][1705096462998]&quot;,&quot;o|7e|9p|7d&quot;,&quot;rhs[1685948493193][1705096462998]&quot;,&quot;o|7e|9r|h&quot;,&quot;a|7h|8X|9e|9f|7s|9h|9j|9m|9o|9q|9s&quot;,&quot;o|85|86|7z|8W|9d|98|7d|9g&quot;,&quot;rule-1705096462998&quot;,&quot;o|85|9v|7z|7j|9l|7p|7d|h&quot;,&quot;a|9u|9w&quot;,&quot;o|7y|h|7z|7g|9x&quot;,&quot;o|8i|9Y|9Z|9a|8H|9b|7b|h|9c|7R|9t|9y|7g|9x|c|Y|i|8B&quot;,&quot;a|0|6|7|J|K|L|M|N|I|O|P|Q|R|A|H|7K|7T&quot;,&quot;7e913213-6fef-4c4d-9588-002fc18218a0&quot;,&quot;S1.1.1.9 High total value of NFCe invoices&quot;,&quot;For taxpayers with active MFEs that have incorrectly emitted NFCe invoices, check whether the total value of NFCe invoices issued by the taxpayer during the previous day is greater than X% of the total sales value that day.&quot;,&quot;Invoice&quot;,&quot;-4&quot;,&quot;o|&quot;,&quot;b|F&quot;,&quot;o|A0|A1|A2|A3|A4|Y|7b|h|A5|7R|d|A6|Y|d|c|Y|A7|8A&quot;,&quot;a|0|6|7|J|K|L|M|N|I|O|P|Q|R|A|H|7K|7T|7U&quot;,&quot;b0b2862d-7860-4b7c-b200-06f7074c3b77&quot;,&quot;S1.1.1.5(Alt) Daily invoice value is below historical average&quot;,&quot;(TEXT(TODAY(),\&quot;dddd\&quot;) is equal to '\&quot;Sunday\&quot;' AND IFERROR(AVERAGEIFS(Invoice[NetInvoice],Invoice[TransactionDay],\&quot;=Sunday\&quot;,Invoice[TaxpayerID],CONCATENATE(\&quot;=\&quot;,Taxpayer[TaxpayerID])),0) is greater than '0')&quot;,&quot;-1&quot;,&quot;o|7e|9i|8W&quot;,&quot;IFERROR(AVERAGEIFS(Invoice[NetInvoice],Invoice[TransactionDay],\&quot;=Sunday\&quot;,Invoice[TaxpayerID],CONCATENATE(\&quot;=\&quot;,Taxpayer[TaxpayerID])),0)&quot;,&quot;o|7e|9k|AF&quot;,&quot;a|7h|8X|9e|9f|7s|9h|AE|AG|9o|9q|9s&quot;,&quot;o|85|9v|7z|8W|AF|7p|7d|h&quot;,&quot;a|9u|AI&quot;,&quot;o|7y|h|7z|7g|AJ&quot;,&quot;o|A9|AA|AB|9a|8H|AC|7b|h|AD|7R|AH|AK|7g|AJ|c|Y|i|8A|8B&quot;,&quot;161fcfa1-978d-4433-8198-980c5fe685f0&quot;,&quot;S1.1.1.6 CFe Invoices have high returned cash value&quot;,&quot;For CFe invoices with an amount greater than M (in local currency units), whether the amount returned as change in a cash transaction is greater than N% of the total amount paid on the invoice.&quot;,&quot;(Invoice[TransactionType] is equal to '\&quot;cash\&quot;' AND Invoice[InvoiceFormat] is equal to '\&quot;CFe\&quot;' AND Invoice[Total] is greater than '1000.00' AND Invoice[ChangeReturned] is greater than '0.2*Invoice[NetInvoice]')&quot;,&quot;Invoice[TransactionType]&quot;,&quot;o|7e|7l|AQ&quot;,&quot;\&quot;cash\&quot;&quot;,&quot;o|7e|7t|AS&quot;,&quot;lhsRadio[1685948493193][1705281983134]&quot;,&quot;o|7e|AU|7j&quot;,&quot;lhs[1685948493193][1705281983134]&quot;,&quot;Invoice[InvoiceFormat]&quot;,&quot;o|7e|AW|AX&quot;,&quot;operator[1685948493193][1705281983134]&quot;,&quot;o|7e|AZ|98&quot;,&quot;rhsRadio[1685948493193][1705281983134]&quot;,&quot;o|7e|Ab|7d&quot;,&quot;rhs[1685948493193][1705281983134]&quot;,&quot;\&quot;CFe\&quot;&quot;,&quot;o|7e|Ad|Ae&quot;,&quot;lhsRadio[1685948493193][1705282005174]&quot;,&quot;o|7e|Ag|7j&quot;,&quot;lhs[1685948493193][1705282005174]&quot;,&quot;Invoice[Total]&quot;,&quot;o|7e|Ai|Aj&quot;,&quot;operator[1685948493193][1705282005174]&quot;,&quot;o|7e|Al|7p&quot;,&quot;rhsRadio[1685948493193][1705282005174]&quot;,&quot;o|7e|An|7d&quot;,&quot;rhs[1685948493193][1705282005174]&quot;,&quot;1000.00&quot;,&quot;o|7e|Ap|Aq&quot;,&quot;lhsRadio[1685948493193][1705282030054]&quot;,&quot;o|7e|As|7j&quot;,&quot;lhs[1685948493193][1705282030054]&quot;,&quot;Invoice[ChangeReturned]&quot;,&quot;o|7e|Au|Av&quot;,&quot;operator[1685948493193][1705282030054]&quot;,&quot;o|7e|Ax|7p&quot;,&quot;rhsRadio[1685948493193][1705282030054]&quot;,&quot;o|7e|Az|8W&quot;,&quot;rhs[1685948493193][1705282030054]&quot;,&quot;0.2*Invoice[NetInvoice]&quot;,&quot;o|7e|B1|B2&quot;,&quot;a|7h|7k|AR|9f|7s|AT|AV|AY|Aa|Ac|Af|Ah|Ak|Am|Ao|Ar|At|Aw|Ay|B0|B3&quot;,&quot;o|85|86|7z|7j|AQ|98|7d|AS&quot;,&quot;rule-1705281983134&quot;,&quot;o|85|B6|7z|7j|AX|98|7d|Ae&quot;,&quot;rule-1705282005174&quot;,&quot;o|85|B8|7z|7j|Aj|7p|7d|Aq&quot;,&quot;rule-1705282030054&quot;,&quot;o|85|BA|7z|7j|Av|7p|8W|B2&quot;,&quot;a|B5|B7|B9|BB&quot;,&quot;o|7y|h|7z|7g|BC&quot;,&quot;n|K&quot;,&quot;o|A9|AM|AN|AO|A4|AP|7b|h|A5|7R|B4|BD|7g|BC|c|Y|i|8A|BE&quot;,&quot;1c9e40f8-5da5-42d5-9b36-3fd9023193a7&quot;,&quot;S1.1.1.7 CFe Invoices have a high discount value&quot;,&quot;For CFe invoices with an amount greater than M (in local currency units), whether the discount amount is greater than N% of the total amount paid on the invoice.&quot;,&quot;(Invoice[InvoiceFormat] is equal to '\&quot;CFe\&quot;' AND Invoice[Total] is greater than '1000.00' AND Invoice[NetDiscount] is greater than '0.2*Invoice[NetInvoice]')&quot;,&quot;-7&quot;,&quot;Invoice[NetDiscount]&quot;,&quot;o|7e|Au|BL&quot;,&quot;a|7h|AV|AY|Aa|Ac|Af|Ah|Ak|Am|Ao|Ar|At|BM|Ay|B0|B3&quot;,&quot;o|85|BA|7z|7j|BL|7p|8W|B2&quot;,&quot;a|B7|B9|BO&quot;,&quot;o|7y|h|7z|7g|BP&quot;,&quot;o|A9|BG|BH|BI|A4|BJ|7b|h|BK|7R|BN|BQ|7g|BP|c|Y|i|8A|BE&quot;,&quot;d62095aa-4684-460f-8df1-970cdeec9513&quot;,&quot;S1.1.1.8 CFe Invoices have high additional values&quot;,&quot;Additional values should not exceed N% of the total value of the invoice. Additional values are amounts that are not taxed.&quot;,&quot;(Invoice[InvoiceFormat] is equal to '\&quot;CFe\&quot;' AND Invoice[AdditionalValue] is greater than '0.2*Invoice[NetInvoice]')&quot;,&quot;Invoice[AdditionalValue]&quot;,&quot;o|7e|Au|BW&quot;,&quot;a|7h|AV|AY|Aa|Ac|Af|At|BX|Ay|B0|B3&quot;,&quot;o|85|BA|7z|7j|BW|7p|8W|B2&quot;,&quot;a|B7|BZ&quot;,&quot;o|7y|h|7z|7g|Ba&quot;,&quot;o|A9|BS|BT|BU|A4|BV|7b|h|91|7R|BY|Bb|7g|Ba|c|Y|i|8A|BE&quot;,&quot;23d12449-9e7b-4a01-8ef9-e1498032ad3e&quot;,&quot;S1.1.1.10 High additional values in NFCe invoices&quot;,&quot;Assesses, for NFCe invoices with a total value greater than R$100, the total of “additional values” reported on the invoice. Additional values are amounts for which taxes are not collected.&quot;,&quot;o|A0|Bd|Be|Bf|A4|Y|7b|h|AD|7R|d|A6|Y|d|c|Y|A7|8A&quot;,&quot;c1c108a9-0192-43a9-8a21-84c3685068ec&quot;,&quot;S1.1.1.11 NFCe invoices have high returned change value&quot;,&quot;Assesses, for invoices with an amount greater than M (in local currency units), whether the amount returned as change in a cash transaction is greater than N% of the total amount paid on the invoice.&quot;,&quot;o|A0|Bh|Bi|Bj|A4|Y|7b|h|AD|7R|d|A6|Y|d|c|Y|A7|8A&quot;,&quot;8c7cb7a4-43d2-43d1-b03e-610debfaf97d&quot;,&quot;S1.1.1.12 NFCe Invoices have a high discount amount&quot;,&quot;Assesses, for invoices with a total value greater than M, whether the discount amount is above a specified percentage value M of the total value of the invoice.&quot;,&quot;o|A0|Bl|Bm|Bn|A4|Y|7b|h|AD|7R|d|A6|Y|d|c|Y|A7|8A&quot;,&quot;a|8C|8S|8h|8w|9X|9z|A8|AL|BF|BR|Bc|Bg|Bk|Bo&quot;,&quot;o|7P|7Q|7R|7S|I|h|Bp|7N|i|i&quot;,&quot;a|Bq&quot;,&quot;G1: Is a fair and equitable business environment assured?&quot;,&quot;o|7L|7M|7N|7O|I|h|Br|Bs|Bs|i|i&quot;,&quot;n|U0F6gtP&quot;,&quot;SG1.2: Are tax evasion trends identified?&quot;,&quot;The taxpayer community is dynamic (always changing) and these changes need to be detect when they occur.&quot;,&quot;e46ce175-ab1a-4193-9531-11cae1510f51&quot;,&quot;SG1.2.1 Is the likelihood of tax evasion minimized&quot;,&quot;This sub-goal includes several situations that predict or indicate tax evasion by taxpayers. &quot;,&quot;a|0|6|7|J|K|L|M|N|I|O|P|Q|R|A|H|7K&quot;,&quot;5c2d2ef5-2a15-4b0f-a947-f77c8a5c2251&quot;,&quot;S1.2.1.1 Probability of evasion is high&quot;,&quot;Assesses a belief or probability of tax evasion by a taxpayer based on a causal model of tax evasion.&quot;,&quot;o|C0|C1|C2|C3|8H|Y|7b|h|7c|By|d|A6|Y|d|c|Y|A7&quot;,&quot;37b9d69b-b1aa-476b-9bc7-b781aa592dca&quot;,&quot;S1.2.1.2 Monthly audit report not received&quot;,&quot;Assesses whether the taxpayer is reliably delivering monthly tax audit file (EFD).&quot;,&quot;o|A0|C5|C6|C7|8H|Y|7b|h|AD|By|d|A6|Y|d|c|Y|A7|8A&quot;,&quot;6f3f0dbe-aaad-433a-8c44-e48a30add500&quot;,&quot;S1.2.1.3 MFE(s) are missing in monthly audit report&quot;,&quot;Assesses whether each of the taxpayer's MFE devices is present in the monthly audit report (EFD).&quot;,&quot;State&quot;,&quot;o|A0|C9|CA|CB|CC|Y|7b|h|9c|By|d|A6|Y|d|c|Y|A7|8A&quot;,&quot;a|C4|C8|CD&quot;,&quot;o|7P|Bx|By|Bz|I|h|CE|Bv|i|i&quot;,&quot;79394599-8be1-40ab-a2b8-8d9e20b29520&quot;,&quot;SG1.2.2 Are rate limits excursions minimized?&quot;,&quot;Situations associated with this sub-goal are those that check various tax, credit, and debit rate computations in invoices.&quot;,&quot;a|0|6|7|J|K|L|M|N|I|A|O|P|Q|R|H|7K&quot;,&quot;2bc1a49a-faf3-4ae6-8867-695f26dea22a&quot;,&quot;S1.2.2.1 Rate of addition outside the limit&quot;,&quot;Assesses the Rate of Addition (TA) indicator is outside the standard computed for the taxpayer’s registered economic activity (CNAE). The Rate of Addition value is defined as the ratio of the value of outgoing sales to the value of incoming purchases.&quot;,&quot;o|CJ|CK|CL|CM|8H|Y|7b|h|A5|CH|c|d|A6|Y|d|Y|A7&quot;,&quot;6d69c877-232e-46cd-8f1b-690e9a511252&quot;,&quot;S1.2.2.2 Credit rate outside the limit&quot;,&quot;Assess if the Credit Rate (TC) indicator is outside the standard computed for the taxpayer’s registered economic activity (CNAE). The TC value is defined as the ratio of the value of ICMS paid on incoming purchases to the value of incoming purchases. &quot;,&quot;o|C0|CO|CP|CQ|8H|Y|7b|h|A5|CH|d|A6|Y|d|c|Y|A7&quot;,&quot;d017e7a7-0f7a-4eca-a3e2-422f2e383527&quot;,&quot;S1.2.2.3 Debit rate outside the limit&quot;,&quot;Assesses whether the Debit Rate (TD) indicator is outside the standard computed for the taxpayer’s registered economic activity (CNAE). The Debit Rate in Brazil is the interchange fee, which is a fee paid by the merchant to the issuing bank every time a debit card is used. &quot;,&quot;o|A0|CS|CT|CU|8H|Y|7b|h|AD|CH|d|A6|Y|d|c|Y|A7|8A&quot;,&quot;fc420eb1-5ca8-4771-ad89-9277dd7c8481&quot;,&quot;S1.2.2.4 ICMS purchases versus sales outside the limit&quot;,&quot;Assesses whether the ICMS by Purchases (IE) indicator is outside the standard computed for the taxpayer’s registered economic activity (CNAE). The IE value is defined as the ratio of the value of ICMS collected from purchases to the value of incoming purchases.&quot;,&quot;-9&quot;,&quot;o|A0|CW|CX|CY|8H|Y|7b|h|CZ|CH|d|A6|Y|d|c|Y|A7|8A&quot;,&quot;1f7636e2-bb3b-477c-8664-3080fd6a97bf&quot;,&quot;S1.2.2.5 ICMS rate for sales outside the limit&quot;,&quot;Assesses whether the ICMS for Sales (IS) indicator is outside the standard computed for the taxpayer’s registered economic activity (CNAE). The IS value is defined as the ratio of the value of ICMS collected to the value of outgoing sales. &quot;,&quot;o|A0|Cb|Cc|Cd|8H|Y|7b|h|A5|CH|d|A6|Y|d|c|Y|A7|8A&quot;,&quot;9a874e60-90a1-445e-b8f0-2fe458d1d2e0&quot;,&quot;S1.2.2.6 Rate of addition reference base outside the limit&quot;,&quot;Assesses whether the Rate of Addition Reference Base of Calculation (TA_BC) indicator is outside the standard computed for the taxpayer’s registered economic activity (CNAE). The TA_BC value is defined as the ratio of the value of outgoing sales used as a basis calculation of ICMS to be credited to the value of incoming purchases used as a basis for calculation of ICMS received. &quot;,&quot;o|A0|Cf|Cg|Ch|8H|Y|7b|h|9c|CH|d|A6|Y|d|c|Y|A7|8A&quot;,&quot;f678f724-5722-4dfb-9df4-83383649d78f&quot;,&quot;S1.2.2.9 ICMS rate by purchases reference base outside the limit&quot;,&quot;Assesses whether the ‘ICMS for Purchases Reference Base Calculation’ (IE_BC) indicator is outside the standard computed for the taxpayer’s registered economic activity (CNAE). The IE_BC value is defined as the ratio of the ICMS collected to the value of incoming purchases used as a basis for calculation of the ICMS. &quot;,&quot;o|A0|Cj|Ck|Cl|8H|Y|7b|h|9c|CH|d|A6|Y|d|c|Y|A7|8A&quot;,&quot;d3c2e389-9e3d-4f21-938c-27e1d930095b&quot;,&quot;S1.2.2.7 Credit rate reference base outside the limit&quot;,&quot;the Credit Rate ref Base Calculation (TC_BC) indicator is outside the standard computed for the Assesses whether the taxpayer’s registered economic activity (CNAE). The TC_BC value is defined as the ratio of the value of ICMS paid on incoming purchases to the value of incoming purchases used as a basis for calculation of the ICMS.&quot;,&quot;o|A0|Cn|Co|Cp|8H|Y|7b|h|9c|CH|d|A6|Y|d|c|Y|A7|8A&quot;,&quot;cde1f294-a83e-44f6-95a7-2634954d7ff4&quot;,&quot;S1.2.2.8 Debit rate reference base calculation outside the limit&quot;,&quot;Assesses whether the Debit Rate ref Base Calculation (TD_BC) indicator is outside the standard computed for the taxpayer’s registered economic activity (CNAE). The TD_BC value is defined as the ratio of the value of ICMS received from outgoing sales to the value of outgoing sales used for calculation of the ICMS.&quot;,&quot;o|A0|Cr|Cs|Ct|8H|Y|7b|h|8n|CH|d|A6|Y|d|c|Y|A7|8A&quot;,&quot;eb8957e0-8c65-4a00-89fb-e92b6aa235c5&quot;,&quot;S1.2.2.10 ICMS rate per sales reference basis outside the limit&quot;,&quot;Assesses whether the ‘ICMS for Sales ref Base Calculation’ (IS_BC) indicator is outside the standard computed for the taxpayer’s registered economic activity (CNAE). The IS_BC value is defined as the ratio of the ICMS collected to the value of outgoing sales used as a base for calculation of the ICMS collected. &quot;,&quot;o|A0|Cv|Cw|Cx|8H|Y|7b|h|9c|CH|d|A6|Y|d|c|Y|A7|8A&quot;,&quot;a|CN|CR|CV|Ca|Ce|Ci|Cm|Cq|Cu|Cy&quot;,&quot;o|7P|CG|CH|CI|I|h|Cz|Bv|i|i&quot;,&quot;a|0|6|7|A|B|8|9|I|C|7K|7T&quot;,&quot;e1ba75a0-5d16-4124-9b7c-18b069d114ed&quot;,&quot;SG1.2.3 Are CFe and NFCe references in NFe invoices consistent?&quot;,&quot;NFe invoice records can be useful cross-checks of CFe and NFCe invoices, which are received separately. Red Flag situations in this sub-goal perform several of these cross-checks.&quot;,&quot;962cf223-a8cc-43bc-8914-c767b355a275&quot;,&quot;S1.2.3.1 CFe invoice referenced in an NFe does not exist&quot;,&quot;Assess whether a CFe invoice referenced in an NFe does not exist.&quot;,&quot;o|A0|D5|D6|D7|8H|Y|7b|h|AD|D3|d|A6|Y|d|c|Y|A7|8A&quot;,&quot;e45414de-09da-4d48-a7d5-a1f1157f6043&quot;,&quot;S1.2.3.2 NFCe invoices referenced in an NFe do not exist&quot;,&quot;Confirm that all NFCe invoices referenced in an NFe exist.&quot;,&quot;o|A0|D9|DA|DB|8H|Y|7b|h|AD|D3|d|A6|Y|d|c|Y|A7|8A&quot;,&quot;f99bc76a-d44a-4017-aa66-b4b65ce85d24&quot;,&quot;S1.2.3.3 Total value of CFe invoices on NFe is incorrect&quot;,&quot;Assesses whether the sum of the values of all CFe invoices referenced in the NFe is equal to the total value of the CFe invoices received separately.&quot;,&quot;o|A0|DD|DE|DF|8H|Y|7b|h|AD|D3|d|A6|Y|d|c|Y|A7|8A&quot;,&quot;297f0a41-ce69-45d4-b8ed-8464787655aa&quot;,&quot;S1.2.3.4 Total value of NFCe invoices on NFe is incorrect&quot;,&quot;Assesses whether the sum of the values of all NFCe invoices referenced in the NFe is equal to the total value of the NFCe received separately.&quot;,&quot;o|A0|DH|DI|DJ|8H|Y|7b|h|AD|D3|d|A6|Y|d|c|Y|A7|8A&quot;,&quot;a|D8|DC|DG|DK&quot;,&quot;o|D1|D2|D3|D4|I|h|DL|Bv|D3|i|i|8A&quot;,&quot;f4ce4e87-c8ed-4161-8e72-0d4462e66441&quot;,&quot;SG1.2.4 Are the EFD reports consistent with CFe, NFCe, and NFe?&quot;,&quot;EFD reports summarize the CFe, NFCe, and NFe invoices processed by a taxpayer and received separately by the Tax Authority. Red Flag Situations associated with this sub-goal cross-check the received CFe, NFCe, and NFe invoices against the EFD summary report.&quot;,&quot;a|0|6|7|J|K|L|M|N|I|A|O|P|Q|R|H|7K|7T&quot;,&quot;0199f5ba-a451-47ed-a93e-7938edba52c0&quot;,&quot;S1.2.4.1 Quantity of CFe invoices reported on EFD is incorrect&quot;,&quot;Assesses whether the EFD report contains a different number of CFe invoices than those that  issued during the reported month. &quot;,&quot;o|DQ|DR|DS|DT|8H|Y|7b|h|AD|DO|c|d|A6|Y|d|Y|A7|8A&quot;,&quot;ec34e26c-f91f-43de-95a3-7485f89691a3&quot;,&quot;S1.2.4.2 Quantity of NFCe invoices reported on EFD is incorrect&quot;,&quot;Assesses whether the EFD report contains a different number of NFCe invoices than those that  issued during the reported month. &quot;,&quot;o|A0|DV|DW|DX|8H|Y|7b|h|AD|DO|d|A6|Y|d|c|Y|A7|8A&quot;,&quot;3ab5fb49-7438-41b2-a49d-735c8df90239&quot;,&quot;S1.2.4.3 Quantity of NFe invoices reported on EFD is incorrect&quot;,&quot;Assesses whether the EFD report contains a different number of NFe invoices than those that  issued during the reported month. &quot;,&quot;o|A0|DZ|Da|Db|8H|Y|7b|h|AD|DO|d|A6|Y|d|c|Y|A7|8A&quot;,&quot;c68e2697-50ab-4cef-a405-285153e8fb33&quot;,&quot;S1.2.4.4 Value of CFe invoices reported on EFD is incorrect&quot;,&quot;Assesses whether the EFD report declares a different total quantity for CFe invoices than those  issued during the reported month. &quot;,&quot;o|A0|Dd|De|Df|8H|Y|7b|h|AD|DO|d|A6|Y|d|c|Y|A7|8A&quot;,&quot;5e03cc60-fe32-4ac2-834d-627d72d0c49a&quot;,&quot;S1.2.4.5 Value of NFCe invoices reported on EFD is incorrect&quot;,&quot;Assesses whether the EFD report declares a different total quantity for NFCe invoices than those  issued during the reported month. &quot;,&quot;o|A0|Dh|Di|Dj|8H|Y|7b|h|AD|DO|d|A6|Y|d|c|Y|A7|8A&quot;,&quot;2c0d0393-547f-41cf-b9a4-6f78fbed6928&quot;,&quot;S1.2.4.6 Value of NFe invices reported on EFD is incorrect&quot;,&quot;Assesses whether the EFD report declares a different total quantity for NFe invoices than those  issued during the reported month. &quot;,&quot;o|A0|Dl|Dm|Dn|8H|Y|7b|h|AD|DO|d|A6|Y|d|c|Y|A7|8A&quot;,&quot;dd716a49-128c-4369-a4ac-647cff69adb9&quot;,&quot;S1.2.4.7 Quantity of cancelled CFe invoices on EFD is incorrect&quot;,&quot;Assesses whether the EFD report contains a different number of cancelled CFe invoices than those received during the reported month. &quot;,&quot;o|A0|Dp|Dq|Dr|8H|Y|7b|h|AD|DO|d|A6|Y|d|c|Y|A7|8A&quot;,&quot;be9a0891-24d4-401a-adb3-6f3e2caea730&quot;,&quot;S1.2.4.8 Quantity of cancelled NFCe invoices on EFD is incorrect&quot;,&quot;Assesses whether the EFD report contains a different number of cancelled NFCe invoices than those received during the reported month. &quot;,&quot;o|A0|Dt|Du|Dv|8H|Y|7b|h|AD|DO|d|A6|Y|d|c|Y|A7|8A&quot;,&quot;2e4d33b8-8170-484d-88a5-7bfb3c621b29&quot;,&quot;S1.2.4.9 Quantity of cancelled NFe invoices on EFD is incorrect&quot;,&quot;Assesses whether the EFD report contains a different number of cancelled NFe invoices than those received during the reported month. &quot;,&quot;o|A0|Dx|Dy|Dz|8H|Y|7b|h|AD|DO|d|A6|Y|d|c|Y|A7|8A&quot;,&quot;5797e0fe-6669-4d01-a3f8-78d47bb05c71&quot;,&quot;S1.2.4.10 CFe submission order reported on EFD is incorrect&quot;,&quot;Assesses whether, for each MFE activated by the taxpayer, that the first and last CFe invoices, including cancelled CFe invoices, submitted on each day are the same as those submitted each day during the month covered by the EFD.&quot;,&quot;o|DQ|E1|E2|E3|8H|Y|7b|h|AD|DO|c|d|A6|Y|d|Y|A7|8A&quot;,&quot;4d081138-b99f-454e-b175-c6057eb4eb8d&quot;,&quot;S1.2.4.11 Daily values of CFe invoices on EFD are incorrect&quot;,&quot;Assesses whether the total value of CFe invoices, excluding cancelled CFe invoices, submitted on each day is the same as the total value of CFe invoices submitted each day during the month covered by the EFD.  &quot;,&quot;o|DQ|E5|E6|E7|8H|Y|7b|h|AD|DO|c|d|A6|Y|d|Y|A7|8A&quot;,&quot;85485627-6e12-4286-97ce-98c3b6198e1b&quot;,&quot;S1.2.4.12 Daily values of NFCe invoices on EFD are incorrect&quot;,&quot;Assesses whether the total value of NFCe invoices, excluding cancelled NFCe invoices, submitted on each day is the same as the total value of NFCe invoices submitted each day during the month covered by the EFD.  &quot;,&quot;o|A0|E9|EA|EB|8H|Y|7b|h|AD|DO|d|A6|Y|d|c|Y|A7|8A&quot;,&quot;c5005023-6517-4dd3-81fe-3c8abdac7363&quot;,&quot;S1.2.4.13 Daily values of NFe invoices on EFD are incorrect&quot;,&quot;Assesses whether the total value of NFe invoices, excluding cancelled NFe invoices, submitted on each day is the same as the total value of NFe invoices submitted each day during the month covered by the EFD.  &quot;,&quot;o|A0|ED|EE|EF|8H|Y|7b|h|AD|DO|d|A6|Y|d|c|Y|A7|8A&quot;,&quot;0b4f5e53-dd35-4095-b6b5-596cebd5d6ca&quot;,&quot;S1.2.4.14 Carry forward of the tax credit balance is incorrect&quot;,&quot;Assesses whether the taxpayer correctly declared the tax credit amount for the previous month equal to the amount on the EFD report for the current month.&quot;,&quot;o|DQ|EH|EI|EJ|8H|Y|7b|h|AD|DO|c|d|A6|Y|d|Y|A7|8A&quot;,&quot;28f4e22d-8cae-4fad-8799-09db24409081&quot;,&quot;S1.2.4.15 Tax on EFD is not consistent with tax on NFe invoices&quot;,&quot;Assesses whether the total tax (ICMS tax value of each product) on NFe invoices was correctly declared in the EFD for the period of issuance of the NFe invoices.&quot;,&quot;o|DQ|EL|EM|EN|8H|Y|7b|h|AD|DO|c|d|A6|Y|d|Y|A7|8A&quot;,&quot;a|DU|DY|Dc|Dg|Dk|Do|Ds|Dw|E0|E4|E8|EC|EG|EK|EO&quot;,&quot;o|D1|DN|DO|DP|I|h|EP|Bv|DO|i|i|8A&quot;,&quot;a|0|6|7|A|B|8|9|C|7K|7T&quot;,&quot;8ca466c2-40e3-4ef1-b060-843308f6414b&quot;,&quot;SG1.2.5 Is the CSE summary report consistent?&quot;,&quot;Red flag situations associated with this sub-goal apply consistency checks based on Security Component (Componente de Segurança or CSE) report from a company’s ERP system. &quot;,&quot;e33e95e7-0c3a-419f-86ac-da4aadd47182&quot;,&quot;S1.2.5.1 Quantity of CFe invoices reported on CSE is incorrect&quot;,&quot;Assesses whether the number of CFe invoices included in the CSE report is equal to the number of CFe invoices received during the CSE reporting period.&quot;,&quot;o|A0|EV|EW|EX|8H|Y|7b|h|AD|ET|d|A6|Y|d|c|Y|A7|8A&quot;,&quot;0fdb9bd1-aaac-4744-b4bc-1a0139f0098d&quot;,&quot;S1.2.5.2 Value of CFe invoices reported on CSE is incorrect&quot;,&quot;Assesses whether the values of all CFe invoices included in the CSE report is equal to the value of the CFe invoices received during the CSE reporting period.&quot;,&quot;o|A0|EZ|Ea|Eb|8H|Y|7b|h|AD|ET|d|A6|Y|d|c|Y|A7|8A&quot;,&quot;a|EY|Ec&quot;,&quot;o|ER|ES|ET|EU|I|h|Ed|Bv|i|i|8A&quot;,&quot;b64a729d-a416-4fd4-9fd0-4156ef70390c&quot;,&quot;SG1.2.6 Is taxpayer behavior by-group acceptable?&quot;,&quot;Red flag situations associated with this goal assess whether a taxpayer sales and tax reporting are unusual compared to all taxpayers in similar groups defined by economic activity, geography, and business profile.&quot;,&quot;b62cb1c3-9e4c-4b77-8975-8966c47020c2&quot;,&quot;S1.2.6.1 Average number of invoices/MFe unusual for group&quot;,&quot;Assesses whether a taxpayer has an average number of invoices per MFE device that is outside the mean for a group, by more or less than N standard deviations. The groups are (a) economic activity, (b) geographical location, and (c) business profile.&quot;,&quot;o|A0|Ei|Ej|Ek|8H|Y|7b|h|AD|Eg|d|A6|Y|d|c|Y|A7|8A&quot;,&quot;ab85c38a-858f-4008-93c6-787100938333&quot;,&quot;S1.2.6.2 Average value of invoices/MFe outside group standard&quot;,&quot;Assesses whether a taxpayer has an average value of invoices per MFE device that is outside the mean for a group, by more or less than N standard deviations. The groups are (a) economic activity, (b) geographical location, and (c) business profile.&quot;,&quot;o|A0|Em|En|Eo|8H|Y|7b|h|AD|Eg|d|A6|Y|d|c|Y|A7|8A&quot;,&quot;e25456a5-34ba-45e0-b9cd-22bffbb0636d&quot;,&quot;S1.2.6.3 CST is unusual for group&quot;,&quot;Assesses whether taxpayers are using Tax Status Code (CST or Código de Situação Tributária) different from those used in a group to which the taxpayer belongs.&quot;,&quot;o|A0|Eq|Er|Es|8H|Y|7b|h|AD|Eg|d|A6|Y|d|c|Y|A7|8A&quot;,&quot;9c2fa900-8e10-49dd-80a1-67c6d99f8f31&quot;,&quot;S1.2.6.4 Sales unusual for NCM incompatible with taxpayer CNAE&quot;,&quot;Assesses the total monthly value of invoice items with NCMs that are incompatible with the CNAE of the taxpayer grouping.&quot;,&quot;o|A0|Eu|Ev|Ew|8H|Y|7b|h|AD|Eg|d|A6|Y|d|c|Y|A7|8A&quot;,&quot;944e4255-b8f2-4345-9691-90128f407165&quot;,&quot;S1.2.6.5 Unusual sales profile for taxpayer economic group&quot;,&quot;Assesses if a taxpayer’s sales records indicate a non-standard sales pattern compared to the economic activity group (CNAE) to which the taxpayer belongs&quot;,&quot;o|A0|Ey|Ez|F0|8H|Y|7b|h|AD|Eg|d|A6|Y|d|c|Y|A7|8A&quot;,&quot;a|El|Ep|Et|Ex|F1&quot;,&quot;o|ER|Ef|Eg|Eh|I|h|F2|Bv|i|i|8A&quot;,&quot;a|CF|D0|DM|EQ|Ee|F3&quot;,&quot;o|7L|Bu|Bv|Bw|I|h|F4|Bs|Bs|i|i&quot;,&quot;n|U0F734Q&quot;,&quot;SG1.3: Are the classifications of taxes correct?&quot;,&quot;Are the correct taxes applied and categorized or classified correctly?&quot;,&quot;o|7L|F6|F7|F8|I|h|d|Bs|Bs|i|i&quot;,&quot;n|U0F7aO6&quot;,&quot;SG1.4: Are all invoices declared correctly?&quot;,&quot;Electronic invoices must be complete and consistent.&quot;,&quot;o|7L|FA|FB|FC|I|h|d|Bs|Bs|i|i&quot;,&quot;n|U0F8ie0&quot;,&quot;SG1.5: Are the infrastructure systems healthy?&quot;,&quot;Review flag situation assessment depends are receiving complete and accurate information and the infrastructure systems must function well to support the data requirements.&quot;,&quot;o|7L|FE|FF|FG|I|h|d|Bs|Bs|i|i&quot;,&quot;a|0|6|7|A|B|8|9|C|7K|I&quot;,&quot;n|U0FD4vb&quot;,&quot;SG1.6: Are tax payments consistent across electronic documents?&quot;,&quot;Tax payments in invoice transactions, monthly reports, and credit card company reports must be consistent.&quot;,&quot;67d0c80d-50d7-4652-8d6d-34b390ff9aaa&quot;,&quot;SG1.6.1 Are payment rates acceptable?&quot;,&quot;The red flags associated with this sub-goal check payment rates for cash and card transactions.&quot;,&quot;fa2b6b8f-8622-4e13-81d4-e1a5b2ab5cac&quot;,&quot;S1.6.1.1 Low Cash : Credit ratio&quot;,&quot;Assesses whether invoices in a day have a low percentage of payments made in cash.&quot;,&quot;(TaxpayerMetric[CashCreditRatio] is less than '0.3')&quot;,&quot;TaxpayerMetric[CashCreditRatio]&quot;,&quot;o|7e|7l|FT&quot;,&quot;is less than&quot;,&quot;o|7e|7o|FV&quot;,&quot;a|7h|7k|FU|FW|7s|7v&quot;,&quot;o|85|86|7z|7j|FT|FV|7d|7u&quot;,&quot;a|FY&quot;,&quot;o|7y|h|7z|7g|FZ&quot;,&quot;This is a simple formula for assessing whether the cash-to-credit card ratio computed for a business on a daily basis is low. A low cash-to-credit card ratio in this context could indicate that a business is accepting more credit card payments than cash payments. This could be due to a variety of reasons, such as the business’s location, the nature of the business, or the preferences of the customers. However, it also is an indication of tax evasion, as businesses that deal mostly in cash are more likely to underreport their income from cash transactions.&quot;,&quot;o|A9|FP|FQ|FR|7Z|FS|7b|h|A5|FN|FX|Fa|7g|FZ|c|Fb|i|8A|8B&quot;,&quot;0d817c99-56bd-402f-8f30-32e8f219d1c8&quot;,&quot;S1.6.1.2 High Cash : Card Ratio&quot;,&quot;Assesses whether invoices in a day have a high percentage of cash payments.&quot;,&quot;(TaxpayerMetric[CashCreditRatio] is less than or equal to '0.1')&quot;,&quot;is less than or equal to&quot;,&quot;o|7e|7o|Fh&quot;,&quot;0.1&quot;,&quot;o|7e|7t|Fj&quot;,&quot;a|7h|7k|FU|Fi|7s|Fk&quot;,&quot;o|85|86|7z|7j|FT|Fh|7d|Fj&quot;,&quot;a|Fm&quot;,&quot;o|7y|h|7z|7g|Fn&quot;,&quot;o|8i|Fd|Fe|Ff|7Z|Fg|7b|h|AD|FN|Fl|Fo|7g|Fn|c|Y|i|8B&quot;,&quot;a|Fc|Fp&quot;,&quot;o|7P|FM|FN|FO|I|h|Fq|FK|i|i&quot;,&quot;cf93797e-5cc8-46c0-be74-dedafa36280b&quot;,&quot;SG1.6.2 Are card payments consistent?&quot;,&quot;Red flags associated with this sub-goal do cross-checks of transactions by using information from credit card agencies.&quot;,&quot;o|7P|Fs|Ft|Fu|I|h|d|FK|i|i&quot;,&quot;e13babfa-b645-4f5e-962b-31fc1637c5b4&quot;,&quot;SG1.6.3 Are TEF data available and of good quality?&quot;,&quot;Red flags associated with this sub-goal check that taxpayers are submitting credit card transactions to the card agencies.&quot;,&quot;o|7P|Fw|Fx|Fy|I|h|d|FK|i|i&quot;,&quot;a|Fr|Fv|Fz&quot;,&quot;o|FI|FJ|FK|FL|I|h|G0|Bs|i|i|Bs&quot;,&quot;a|Bt|F5|F9|FD|FH|G1&quot;,&quot;o|3|7I|7J|G2&quot;,&quot;ced91587-4613-44ba-9424-b184da8f601c&quot;,&quot;VAT Tax&quot;,&quot;n|TpMuwom&quot;,&quot;Are VAT anomalies minimized?&quot;,&quot;VAT Compliance anomalies eliminated or minimized.&quot;,&quot;n|TpMv3Vw&quot;,&quot;Are audits complete and validated?&quot;,&quot;o|7L|G9|GA|Y|I|h|d|G7|GA|i|i&quot;,&quot;a|0|6|7|J|K|L|M|N|I|O|P|Q|R|A|H|7T|7K&quot;,&quot;n|TpstmVk&quot;,&quot;VAT Gap Anomalies&quot;,&quot;VAT gap anomalies exceed threshold?&quot;,&quot;(TaxPayer[VATGap] is greater than '40000000' AND TaxPayer[Anomalies] is greater than '1000')&quot;,&quot;TaxPayer[VATGap]&quot;,&quot;o|7e|7l|GH&quot;,&quot;40000000&quot;,&quot;o|7e|7t|GJ&quot;,&quot;lhsRadio[1685948493193][1694740727256]&quot;,&quot;o|7e|GL|7j&quot;,&quot;lhs[1685948493193][1694740727256]&quot;,&quot;TaxPayer[Anomalies]&quot;,&quot;o|7e|GN|GO&quot;,&quot;operator[1685948493193][1694740727256]&quot;,&quot;o|7e|GQ|7p&quot;,&quot;rhsRadio[1685948493193][1694740727256]&quot;,&quot;o|7e|GS|7d&quot;,&quot;rhs[1685948493193][1694740727256]&quot;,&quot;1000&quot;,&quot;o|7e|GU|GV&quot;,&quot;a|7h|7k|GI|7q|7s|GK|GM|GP|GR|GT|GW&quot;,&quot;o|85|86|7z|7j|GH|7p|7d|GJ&quot;,&quot;rule-1694740727256&quot;,&quot;o|85|GZ|7z|7j|GO|7p|7d|GV&quot;,&quot;a|GY|Ga&quot;,&quot;o|7y|h|7z|7g|Gb&quot;,&quot;o|GC|GD|GE|GF|8H|GG|7b|h|AD|G7|GX|Gc|7g|Gb|c|Y|8A|A7&quot;,&quot;a|0|6|7|J|K|L|M|N|I|O|P|Q|R|A|H|7T|7U&quot;,&quot;n|TzkOssi&quot;,&quot;Cash-to-Credit&quot;,&quot;The Cash-to-Credit ratio high.&quot;,&quot;o|Ge|Gf|Gg|Gh|7Z|FS|7b|h|7c|G7|FX|Fa|7g|FZ|c|Fb|8A|8B&quot;,&quot;a|GB|Gd|Gi&quot;,&quot;Is Compliance Assured?&quot;,&quot;o|7L|G6|G7|G8|I|h|Gj|Gk|G7|i|i&quot;,&quot;n|TpMvHZ9&quot;,&quot;Is full transparency assured?&quot;,&quot;cc5c8c82-f8db-4443-a397-5bd751c02342&quot;,&quot;(TEXT(TODAY(),\&quot;dddd\&quot;) is equal to '\&quot;Friday\&quot;' AND Taxpayer[FridayInvoiceAmount] is greater than '0')&quot;,&quot;o|7e|7t|9D&quot;,&quot;a|7h|8X|9e|9f|7s|Gq|9j|9m|9o|9q|9s&quot;,&quot;o|85|86|7z|8W|9d|98|7d|9D&quot;,&quot;a|Gs|9w&quot;,&quot;o|7y|h|7z|7g|Gt&quot;,&quot;o|A0|Go|9Z|9a|8H|Gp|7b|h|AD|Gn|Gr|Gu|7g|Gt|c|Y|A7|8A&quot;,&quot;a|Gv&quot;,&quot;o|7L|Gm|Gn|Y|I|h|Gw|Gk|Gn|i|i&quot;,&quot;n|TpsrVk1&quot;,&quot;VAT Gaps&quot;,&quot;Are VAT Gaps above thresholds?&quot;,&quot;(Taxpayer[VATGap] is greater than '1000000')&quot;,&quot;Taxpayer[VATGap]&quot;,&quot;o|7e|7l|H2&quot;,&quot;1000000&quot;,&quot;o|7e|7t|H4&quot;,&quot;a|7h|7k|H3|7q|7s|H5&quot;,&quot;o|85|86|7z|7j|H2|7p|7d|H4&quot;,&quot;a|H7&quot;,&quot;o|7y|h|7z|7g|H8&quot;,&quot;o|Ge|Gy|Gz|H0|8H|H1|7b|h|9c|Gk|H6|H9|7g|H8|c|Y|8A|8B&quot;,&quot;a|Gl|Gx|HA&quot;,&quot;o|3|G4|G5|HB&quot;,&quot;a|7H|G3|HC&quot;],&quot;HD&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99AC-D928-446D-AA39-114E099DD18C}">
  <sheetPr codeName="Sheet5">
    <tabColor rgb="FF7030A0"/>
  </sheetPr>
  <dimension ref="A1:AR56"/>
  <sheetViews>
    <sheetView topLeftCell="G1" workbookViewId="0">
      <selection activeCell="N1" sqref="N1:N1048576"/>
    </sheetView>
  </sheetViews>
  <sheetFormatPr defaultColWidth="8.796875" defaultRowHeight="14.25" x14ac:dyDescent="0.45"/>
  <cols>
    <col min="1" max="1" width="15" bestFit="1" customWidth="1"/>
    <col min="2" max="2" width="33.6640625" bestFit="1" customWidth="1"/>
    <col min="3" max="3" width="17.1328125" bestFit="1" customWidth="1"/>
    <col min="4" max="4" width="14" bestFit="1" customWidth="1"/>
    <col min="5" max="5" width="18.6640625" bestFit="1" customWidth="1"/>
    <col min="6" max="6" width="20.6640625" bestFit="1" customWidth="1"/>
    <col min="7" max="7" width="15" bestFit="1" customWidth="1"/>
    <col min="8" max="8" width="9" bestFit="1" customWidth="1"/>
    <col min="9" max="9" width="9.6640625" bestFit="1" customWidth="1"/>
    <col min="10" max="10" width="8" bestFit="1" customWidth="1"/>
    <col min="11" max="11" width="11.1328125" bestFit="1" customWidth="1"/>
    <col min="12" max="12" width="11.33203125" bestFit="1" customWidth="1"/>
    <col min="13" max="13" width="13.796875" bestFit="1" customWidth="1"/>
    <col min="14" max="14" width="11.1328125" bestFit="1" customWidth="1"/>
    <col min="15" max="15" width="23.33203125" bestFit="1" customWidth="1"/>
    <col min="16" max="16" width="21.796875" bestFit="1" customWidth="1"/>
    <col min="17" max="17" width="11.6640625" bestFit="1" customWidth="1"/>
    <col min="18" max="18" width="10.6640625" bestFit="1" customWidth="1"/>
    <col min="19" max="19" width="18.33203125" bestFit="1" customWidth="1"/>
    <col min="20" max="24" width="6.6640625" bestFit="1" customWidth="1"/>
    <col min="25" max="25" width="12.1328125" bestFit="1" customWidth="1"/>
    <col min="26" max="26" width="12.6640625" bestFit="1" customWidth="1"/>
    <col min="27" max="27" width="15.33203125" bestFit="1" customWidth="1"/>
    <col min="28" max="28" width="14.6640625" bestFit="1" customWidth="1"/>
    <col min="29" max="29" width="21" bestFit="1" customWidth="1"/>
    <col min="30" max="30" width="17.796875" bestFit="1" customWidth="1"/>
    <col min="31" max="31" width="20.1328125" bestFit="1" customWidth="1"/>
    <col min="32" max="32" width="21.1328125" bestFit="1" customWidth="1"/>
    <col min="33" max="33" width="16.33203125" bestFit="1" customWidth="1"/>
    <col min="34" max="34" width="20.33203125" bestFit="1" customWidth="1"/>
    <col min="35" max="35" width="26.6640625" bestFit="1" customWidth="1"/>
    <col min="36" max="36" width="26.6640625" customWidth="1"/>
    <col min="37" max="37" width="28.46484375" bestFit="1" customWidth="1"/>
    <col min="38" max="38" width="25.6640625" hidden="1" customWidth="1"/>
    <col min="39" max="39" width="6.6640625" hidden="1" customWidth="1"/>
    <col min="40" max="40" width="19" bestFit="1" customWidth="1"/>
    <col min="41" max="41" width="10.6640625" bestFit="1" customWidth="1"/>
  </cols>
  <sheetData>
    <row r="1" spans="1:44" s="6" customFormat="1" x14ac:dyDescent="0.45">
      <c r="A1" s="6" t="s">
        <v>0</v>
      </c>
      <c r="B1" s="6" t="s">
        <v>1</v>
      </c>
      <c r="C1" s="6" t="s">
        <v>2</v>
      </c>
      <c r="D1" s="6" t="s">
        <v>3</v>
      </c>
      <c r="E1" s="6" t="s">
        <v>8</v>
      </c>
      <c r="F1" s="6" t="s">
        <v>9</v>
      </c>
      <c r="G1" s="6" t="s">
        <v>10</v>
      </c>
      <c r="H1" s="6" t="s">
        <v>11</v>
      </c>
      <c r="I1" s="7" t="s">
        <v>12</v>
      </c>
      <c r="J1" s="6" t="s">
        <v>13</v>
      </c>
      <c r="K1" s="6" t="s">
        <v>14</v>
      </c>
      <c r="L1" s="6" t="s">
        <v>4</v>
      </c>
      <c r="M1" s="6" t="s">
        <v>15</v>
      </c>
      <c r="N1" s="6" t="s">
        <v>5</v>
      </c>
      <c r="O1" s="6" t="s">
        <v>202</v>
      </c>
      <c r="P1" s="6" t="s">
        <v>203</v>
      </c>
      <c r="Q1" s="6" t="s">
        <v>6</v>
      </c>
      <c r="R1" s="6" t="s">
        <v>16</v>
      </c>
      <c r="S1" s="6" t="s">
        <v>17</v>
      </c>
      <c r="T1" s="6" t="s">
        <v>18</v>
      </c>
      <c r="U1" s="6" t="s">
        <v>19</v>
      </c>
      <c r="V1" s="6" t="s">
        <v>20</v>
      </c>
      <c r="W1" s="6" t="s">
        <v>21</v>
      </c>
      <c r="X1" s="6" t="s">
        <v>22</v>
      </c>
      <c r="Y1" s="6" t="s">
        <v>23</v>
      </c>
      <c r="Z1" s="6" t="s">
        <v>24</v>
      </c>
      <c r="AA1" s="6" t="s">
        <v>25</v>
      </c>
      <c r="AB1" s="6" t="s">
        <v>26</v>
      </c>
      <c r="AC1" s="6" t="s">
        <v>27</v>
      </c>
      <c r="AD1" s="6" t="s">
        <v>28</v>
      </c>
      <c r="AE1" s="6" t="s">
        <v>29</v>
      </c>
      <c r="AF1" s="6" t="s">
        <v>30</v>
      </c>
      <c r="AG1" s="6" t="s">
        <v>31</v>
      </c>
      <c r="AH1" s="6" t="s">
        <v>32</v>
      </c>
      <c r="AI1" s="6" t="s">
        <v>33</v>
      </c>
      <c r="AJ1" s="6" t="s">
        <v>248</v>
      </c>
      <c r="AK1" s="6" t="s">
        <v>249</v>
      </c>
      <c r="AL1" s="6" t="s">
        <v>217</v>
      </c>
      <c r="AM1" s="6" t="s">
        <v>250</v>
      </c>
      <c r="AN1" s="13" t="s">
        <v>34</v>
      </c>
      <c r="AO1"/>
      <c r="AR1"/>
    </row>
    <row r="2" spans="1:44" s="6" customFormat="1" x14ac:dyDescent="0.45">
      <c r="A2" s="6" t="s">
        <v>35</v>
      </c>
      <c r="B2" s="6" t="str">
        <f>CONCATENATE("Taxpayer ",Taxpayer[[#This Row],[TaxpayerID]]," in ", Taxpayer[[#This Row],[TPState]])</f>
        <v>Taxpayer RER-37356263-G in Sur Datum</v>
      </c>
      <c r="C2" s="8">
        <v>43983</v>
      </c>
      <c r="D2" s="6">
        <v>372</v>
      </c>
      <c r="E2" s="6">
        <f>COUNTIFS(Invoice[TransactionDay],"=Friday",Invoice[TaxpayerID],CONCATENATE("=",Taxpayer[[#This Row],[TaxpayerID]]))</f>
        <v>1</v>
      </c>
      <c r="F2" s="6">
        <f>IFERROR(AVERAGEIFS(Invoice[NetInvoice],Invoice[TransactionDay],"=Sunday",Invoice[TaxpayerID],CONCATENATE("=",Taxpayer[[#This Row],[TaxpayerID]])),0)</f>
        <v>0</v>
      </c>
      <c r="G2" s="6" t="s">
        <v>35</v>
      </c>
      <c r="H2" s="6" t="s">
        <v>7</v>
      </c>
      <c r="I2" s="9" t="s">
        <v>36</v>
      </c>
      <c r="J2" s="6" t="s">
        <v>37</v>
      </c>
      <c r="K2" s="10">
        <v>643765200</v>
      </c>
      <c r="L2" s="10">
        <v>785393500</v>
      </c>
      <c r="M2" s="6" t="s">
        <v>38</v>
      </c>
      <c r="N2" s="10">
        <v>141628300</v>
      </c>
      <c r="O2" s="10" t="s">
        <v>178</v>
      </c>
      <c r="P2" s="10" t="s">
        <v>179</v>
      </c>
      <c r="Q2" s="6">
        <v>129</v>
      </c>
      <c r="R2" s="6">
        <v>0</v>
      </c>
      <c r="S2" s="11">
        <v>1.7999999999999999E-2</v>
      </c>
      <c r="T2" s="6">
        <v>1</v>
      </c>
      <c r="U2" s="6">
        <v>2</v>
      </c>
      <c r="V2" s="6">
        <v>1</v>
      </c>
      <c r="W2" s="6">
        <v>5</v>
      </c>
      <c r="X2" s="6">
        <v>1</v>
      </c>
      <c r="Y2" s="10">
        <v>3141574000</v>
      </c>
      <c r="Z2" s="6" t="s">
        <v>38</v>
      </c>
      <c r="AA2" s="6" t="s">
        <v>39</v>
      </c>
      <c r="AB2" s="6">
        <v>0.41</v>
      </c>
      <c r="AC2" s="6">
        <v>2</v>
      </c>
      <c r="AD2" s="6">
        <v>3</v>
      </c>
      <c r="AE2" s="6">
        <v>4</v>
      </c>
      <c r="AF2" s="6">
        <v>5</v>
      </c>
      <c r="AG2" s="6" t="s">
        <v>40</v>
      </c>
      <c r="AH2" s="12" cm="1">
        <f t="array" ref="AH2">MAX(_xlfn._xlws.FILTER(Invoice[TransactionDate],(Invoice[TaxpayerID]=Taxpayer[[#This Row],[ID]]),0))-INDEX(MIN(_xlfn._xlws.FILTER(Invoice[TransactionDate],(Invoice[TaxpayerID]=Taxpayer[[#This Row],[ID]]),0)),1)</f>
        <v>2</v>
      </c>
      <c r="AI2" s="12" cm="1">
        <f t="array" aca="1" ref="AI2" ca="1">IF(ISERROR(MAX(_xlfn._xlws.FILTER(#REF!,(#REF!=Taxpayer[[#This Row],[ID]])*(#REF!="Inactive"),""))), 0,TODAY()-MAX(_xlfn._xlws.FILTER(#REF!,(#REF!=Taxpayer[[#This Row],[ID]])*(#REF!="Inactive"),"")))</f>
        <v>0</v>
      </c>
      <c r="AJ2" s="12" t="s">
        <v>208</v>
      </c>
      <c r="AK2" s="12" t="s">
        <v>207</v>
      </c>
      <c r="AL2" s="12">
        <v>1.7257039055404176E-2</v>
      </c>
      <c r="AM2" s="12">
        <v>1.7257039055404176E-2</v>
      </c>
      <c r="AN2" s="13"/>
      <c r="AO2"/>
      <c r="AR2"/>
    </row>
    <row r="3" spans="1:44" s="6" customFormat="1" x14ac:dyDescent="0.45">
      <c r="A3" s="6" t="s">
        <v>41</v>
      </c>
      <c r="B3" s="6" t="str">
        <f>CONCATENATE("Taxpayer ",Taxpayer[[#This Row],[TaxpayerID]]," in ", Taxpayer[[#This Row],[TPState]])</f>
        <v>Taxpayer OHL-5316450-N in Sur Datum</v>
      </c>
      <c r="C3" s="8">
        <v>43983</v>
      </c>
      <c r="D3" s="6">
        <v>15</v>
      </c>
      <c r="E3" s="6">
        <f>COUNTIFS(Invoice[TransactionDay],"=Friday",Invoice[TaxpayerID],CONCATENATE("=",Taxpayer[[#This Row],[TaxpayerID]]))</f>
        <v>0</v>
      </c>
      <c r="F3" s="6">
        <f>IFERROR(AVERAGEIFS(Invoice[NetInvoice],Invoice[TransactionDay],"=Sunday",Invoice[TaxpayerID],CONCATENATE("=",Taxpayer[[#This Row],[TaxpayerID]])),0)</f>
        <v>8988</v>
      </c>
      <c r="G3" s="6" t="s">
        <v>41</v>
      </c>
      <c r="H3" s="6" t="s">
        <v>7</v>
      </c>
      <c r="I3" s="9" t="s">
        <v>42</v>
      </c>
      <c r="J3" s="6" t="s">
        <v>37</v>
      </c>
      <c r="K3" s="10">
        <v>534193900</v>
      </c>
      <c r="L3" s="10">
        <v>651716500</v>
      </c>
      <c r="M3" s="6" t="s">
        <v>38</v>
      </c>
      <c r="N3" s="10">
        <v>117522700</v>
      </c>
      <c r="O3" s="10" t="s">
        <v>178</v>
      </c>
      <c r="P3" s="10" t="s">
        <v>180</v>
      </c>
      <c r="Q3" s="6">
        <v>1987</v>
      </c>
      <c r="R3" s="6">
        <v>93</v>
      </c>
      <c r="S3" s="11">
        <v>4.4999999999999998E-2</v>
      </c>
      <c r="T3" s="6">
        <v>4</v>
      </c>
      <c r="U3" s="6">
        <v>2</v>
      </c>
      <c r="V3" s="6">
        <v>5</v>
      </c>
      <c r="W3" s="6">
        <v>1</v>
      </c>
      <c r="X3" s="6">
        <v>2</v>
      </c>
      <c r="Y3" s="10">
        <v>2606866000</v>
      </c>
      <c r="Z3" s="6" t="s">
        <v>38</v>
      </c>
      <c r="AA3" s="6" t="s">
        <v>39</v>
      </c>
      <c r="AB3" s="6">
        <v>0.18</v>
      </c>
      <c r="AC3" s="6">
        <v>2</v>
      </c>
      <c r="AD3" s="6">
        <v>3</v>
      </c>
      <c r="AE3" s="6">
        <v>4</v>
      </c>
      <c r="AF3" s="6">
        <v>5</v>
      </c>
      <c r="AG3" s="6" t="s">
        <v>40</v>
      </c>
      <c r="AH3" s="12" cm="1">
        <f t="array" ref="AH3">MAX(_xlfn._xlws.FILTER(Invoice[TransactionDate],(Invoice[TaxpayerID]=Taxpayer[[#This Row],[ID]]),0))-INDEX(MIN(_xlfn._xlws.FILTER(Invoice[TransactionDate],(Invoice[TaxpayerID]=Taxpayer[[#This Row],[ID]]),0)),1)</f>
        <v>3</v>
      </c>
      <c r="AI3" s="12" cm="1">
        <f t="array" aca="1" ref="AI3" ca="1">IF(ISERROR(MAX(_xlfn._xlws.FILTER(#REF!,(#REF!=Taxpayer[[#This Row],[ID]])*(#REF!="Inactive"),""))), 0,TODAY()-MAX(_xlfn._xlws.FILTER(#REF!,(#REF!=Taxpayer[[#This Row],[ID]])*(#REF!="Inactive"),"")))</f>
        <v>0</v>
      </c>
      <c r="AJ3" s="12" t="s">
        <v>209</v>
      </c>
      <c r="AK3" s="12" t="s">
        <v>209</v>
      </c>
      <c r="AL3" s="12">
        <v>0.90550462899621476</v>
      </c>
      <c r="AM3" s="12">
        <v>0.90550462899621476</v>
      </c>
      <c r="AN3" s="13"/>
      <c r="AO3"/>
      <c r="AR3"/>
    </row>
    <row r="4" spans="1:44" s="6" customFormat="1" x14ac:dyDescent="0.45">
      <c r="A4" s="6" t="s">
        <v>43</v>
      </c>
      <c r="B4" s="6" t="str">
        <f>CONCATENATE("Taxpayer ",Taxpayer[[#This Row],[TaxpayerID]]," in ", Taxpayer[[#This Row],[TPState]])</f>
        <v>Taxpayer NQB-37497966-N in Sur Datum</v>
      </c>
      <c r="C4" s="8">
        <v>43983</v>
      </c>
      <c r="D4" s="6">
        <v>373</v>
      </c>
      <c r="E4" s="6">
        <f>COUNTIFS(Invoice[TransactionDay],"=Friday",Invoice[TaxpayerID],CONCATENATE("=",Taxpayer[[#This Row],[TaxpayerID]]))</f>
        <v>0</v>
      </c>
      <c r="F4" s="6">
        <f>IFERROR(AVERAGEIFS(Invoice[NetInvoice],Invoice[TransactionDay],"=Sunday",Invoice[TaxpayerID],CONCATENATE("=",Taxpayer[[#This Row],[TaxpayerID]])),0)</f>
        <v>0</v>
      </c>
      <c r="G4" s="6" t="s">
        <v>43</v>
      </c>
      <c r="H4" s="6" t="s">
        <v>7</v>
      </c>
      <c r="I4" s="9" t="s">
        <v>44</v>
      </c>
      <c r="J4" s="6" t="s">
        <v>37</v>
      </c>
      <c r="K4" s="10">
        <v>298844500</v>
      </c>
      <c r="L4" s="10">
        <v>364590300</v>
      </c>
      <c r="M4" s="6" t="s">
        <v>38</v>
      </c>
      <c r="N4" s="10">
        <v>65745800</v>
      </c>
      <c r="O4" s="10" t="s">
        <v>178</v>
      </c>
      <c r="P4" s="10" t="s">
        <v>180</v>
      </c>
      <c r="Q4" s="6">
        <v>59</v>
      </c>
      <c r="R4" s="6">
        <v>0</v>
      </c>
      <c r="S4" s="11">
        <v>6.5000000000000002E-2</v>
      </c>
      <c r="T4" s="6">
        <v>5</v>
      </c>
      <c r="U4" s="6">
        <v>2</v>
      </c>
      <c r="V4" s="6">
        <v>1</v>
      </c>
      <c r="W4" s="6">
        <v>5</v>
      </c>
      <c r="X4" s="6">
        <v>2</v>
      </c>
      <c r="Y4" s="10">
        <v>1458361000</v>
      </c>
      <c r="Z4" s="6" t="s">
        <v>38</v>
      </c>
      <c r="AA4" s="6" t="s">
        <v>39</v>
      </c>
      <c r="AB4" s="6">
        <v>0.53</v>
      </c>
      <c r="AC4" s="6">
        <v>2</v>
      </c>
      <c r="AD4" s="6">
        <v>3</v>
      </c>
      <c r="AE4" s="6">
        <v>4</v>
      </c>
      <c r="AF4" s="6">
        <v>5</v>
      </c>
      <c r="AG4" s="6" t="s">
        <v>40</v>
      </c>
      <c r="AH4" s="12" cm="1">
        <f t="array" ref="AH4">MAX(_xlfn._xlws.FILTER(Invoice[TransactionDate],(Invoice[TaxpayerID]=Taxpayer[[#This Row],[ID]]),0))-INDEX(MIN(_xlfn._xlws.FILTER(Invoice[TransactionDate],(Invoice[TaxpayerID]=Taxpayer[[#This Row],[ID]]),0)),1)</f>
        <v>3</v>
      </c>
      <c r="AI4" s="12" cm="1">
        <f t="array" aca="1" ref="AI4" ca="1">IF(ISERROR(MAX(_xlfn._xlws.FILTER(#REF!,(#REF!=Taxpayer[[#This Row],[ID]])*(#REF!="Inactive"),""))), 0,TODAY()-MAX(_xlfn._xlws.FILTER(#REF!,(#REF!=Taxpayer[[#This Row],[ID]])*(#REF!="Inactive"),"")))</f>
        <v>0</v>
      </c>
      <c r="AJ4" s="12" t="s">
        <v>207</v>
      </c>
      <c r="AK4" s="12" t="s">
        <v>208</v>
      </c>
      <c r="AL4" s="12">
        <v>1.1974110032362458E-2</v>
      </c>
      <c r="AM4" s="12">
        <v>1.1974110032362458E-2</v>
      </c>
      <c r="AN4" s="13"/>
      <c r="AO4"/>
      <c r="AR4"/>
    </row>
    <row r="5" spans="1:44" s="6" customFormat="1" x14ac:dyDescent="0.45">
      <c r="A5" s="6" t="s">
        <v>45</v>
      </c>
      <c r="B5" s="6" t="str">
        <f>CONCATENATE("Taxpayer ",Taxpayer[[#This Row],[TaxpayerID]]," in ", Taxpayer[[#This Row],[TPState]])</f>
        <v>Taxpayer BEJ-20246949-I in Sur Datum</v>
      </c>
      <c r="C5" s="8">
        <v>43983</v>
      </c>
      <c r="D5" s="6">
        <v>10</v>
      </c>
      <c r="E5" s="6">
        <f>COUNTIFS(Invoice[TransactionDay],"=Friday",Invoice[TaxpayerID],CONCATENATE("=",Taxpayer[[#This Row],[TaxpayerID]]))</f>
        <v>0</v>
      </c>
      <c r="F5" s="6">
        <f>IFERROR(AVERAGEIFS(Invoice[NetInvoice],Invoice[TransactionDay],"=Sunday",Invoice[TaxpayerID],CONCATENATE("=",Taxpayer[[#This Row],[TaxpayerID]])),0)</f>
        <v>0</v>
      </c>
      <c r="G5" s="6" t="s">
        <v>45</v>
      </c>
      <c r="H5" s="6" t="s">
        <v>7</v>
      </c>
      <c r="I5" s="9" t="s">
        <v>46</v>
      </c>
      <c r="J5" s="6" t="s">
        <v>47</v>
      </c>
      <c r="K5" s="10">
        <v>240498400</v>
      </c>
      <c r="L5" s="10">
        <v>293408000</v>
      </c>
      <c r="M5" s="6" t="s">
        <v>38</v>
      </c>
      <c r="N5" s="10">
        <v>52909640</v>
      </c>
      <c r="O5" s="10" t="s">
        <v>178</v>
      </c>
      <c r="P5" s="10" t="s">
        <v>179</v>
      </c>
      <c r="Q5" s="6">
        <v>1913</v>
      </c>
      <c r="R5" s="6">
        <v>94</v>
      </c>
      <c r="S5" s="11">
        <v>8.0000000000000002E-3</v>
      </c>
      <c r="T5" s="6">
        <v>2</v>
      </c>
      <c r="U5" s="6">
        <v>5</v>
      </c>
      <c r="V5" s="6">
        <v>1</v>
      </c>
      <c r="W5" s="6">
        <v>3</v>
      </c>
      <c r="X5" s="6">
        <v>4</v>
      </c>
      <c r="Y5" s="10">
        <v>1173632000</v>
      </c>
      <c r="Z5" s="6" t="s">
        <v>38</v>
      </c>
      <c r="AA5" s="6" t="s">
        <v>39</v>
      </c>
      <c r="AB5" s="6">
        <v>0.06</v>
      </c>
      <c r="AC5" s="6">
        <v>2</v>
      </c>
      <c r="AD5" s="6">
        <v>3</v>
      </c>
      <c r="AE5" s="6">
        <v>4</v>
      </c>
      <c r="AF5" s="6">
        <v>5</v>
      </c>
      <c r="AG5" s="6" t="s">
        <v>40</v>
      </c>
      <c r="AH5" s="12" cm="1">
        <f t="array" ref="AH5">MAX(_xlfn._xlws.FILTER(Invoice[TransactionDate],(Invoice[TaxpayerID]=Taxpayer[[#This Row],[ID]]),0))-INDEX(MIN(_xlfn._xlws.FILTER(Invoice[TransactionDate],(Invoice[TaxpayerID]=Taxpayer[[#This Row],[ID]]),0)),1)</f>
        <v>3</v>
      </c>
      <c r="AI5" s="12" cm="1">
        <f t="array" aca="1" ref="AI5" ca="1">IF(ISERROR(MAX(_xlfn._xlws.FILTER(#REF!,(#REF!=Taxpayer[[#This Row],[ID]])*(#REF!="Inactive"),""))), 0,TODAY()-MAX(_xlfn._xlws.FILTER(#REF!,(#REF!=Taxpayer[[#This Row],[ID]])*(#REF!="Inactive"),"")))</f>
        <v>0</v>
      </c>
      <c r="AJ5" s="12" t="s">
        <v>207</v>
      </c>
      <c r="AK5" s="12" t="s">
        <v>209</v>
      </c>
      <c r="AL5" s="12">
        <v>0.14837648993012739</v>
      </c>
      <c r="AM5" s="12">
        <v>0.14837648993012739</v>
      </c>
      <c r="AN5" s="13"/>
      <c r="AO5"/>
      <c r="AR5"/>
    </row>
    <row r="6" spans="1:44" s="6" customFormat="1" x14ac:dyDescent="0.45">
      <c r="A6" s="6" t="s">
        <v>48</v>
      </c>
      <c r="B6" s="6" t="str">
        <f>CONCATENATE("Taxpayer ",Taxpayer[[#This Row],[TaxpayerID]]," in ", Taxpayer[[#This Row],[TPState]])</f>
        <v>Taxpayer FYJ-21328257-K in Sur Datum</v>
      </c>
      <c r="C6" s="8">
        <v>43983</v>
      </c>
      <c r="D6" s="6">
        <v>4</v>
      </c>
      <c r="E6" s="6">
        <f>COUNTIFS(Invoice[TransactionDay],"=Friday",Invoice[TaxpayerID],CONCATENATE("=",Taxpayer[[#This Row],[TaxpayerID]]))</f>
        <v>0</v>
      </c>
      <c r="F6" s="6">
        <f>IFERROR(AVERAGEIFS(Invoice[NetInvoice],Invoice[TransactionDay],"=Sunday",Invoice[TaxpayerID],CONCATENATE("=",Taxpayer[[#This Row],[TaxpayerID]])),0)</f>
        <v>0</v>
      </c>
      <c r="G6" s="6" t="s">
        <v>48</v>
      </c>
      <c r="H6" s="6" t="s">
        <v>7</v>
      </c>
      <c r="I6" s="9" t="s">
        <v>49</v>
      </c>
      <c r="J6" s="6" t="s">
        <v>47</v>
      </c>
      <c r="K6" s="10">
        <v>228615300</v>
      </c>
      <c r="L6" s="10">
        <v>278910700</v>
      </c>
      <c r="M6" s="6" t="s">
        <v>38</v>
      </c>
      <c r="N6" s="10">
        <v>50295380</v>
      </c>
      <c r="O6" s="10" t="s">
        <v>178</v>
      </c>
      <c r="P6" s="10" t="s">
        <v>180</v>
      </c>
      <c r="Q6" s="6">
        <v>1457</v>
      </c>
      <c r="R6" s="6">
        <v>94</v>
      </c>
      <c r="S6" s="11">
        <v>0.72</v>
      </c>
      <c r="T6" s="6">
        <v>1</v>
      </c>
      <c r="U6" s="6">
        <v>4</v>
      </c>
      <c r="V6" s="6">
        <v>5</v>
      </c>
      <c r="W6" s="6">
        <v>5</v>
      </c>
      <c r="X6" s="6">
        <v>2</v>
      </c>
      <c r="Y6" s="10">
        <v>1115643000</v>
      </c>
      <c r="Z6" s="6" t="s">
        <v>38</v>
      </c>
      <c r="AA6" s="6" t="s">
        <v>50</v>
      </c>
      <c r="AB6" s="6">
        <v>0.6</v>
      </c>
      <c r="AC6" s="6">
        <v>2</v>
      </c>
      <c r="AD6" s="6">
        <v>3</v>
      </c>
      <c r="AE6" s="6">
        <v>4</v>
      </c>
      <c r="AF6" s="6">
        <v>5</v>
      </c>
      <c r="AG6" s="6" t="s">
        <v>40</v>
      </c>
      <c r="AH6" s="12" cm="1">
        <f t="array" ref="AH6">MAX(_xlfn._xlws.FILTER(Invoice[TransactionDate],(Invoice[TaxpayerID]=Taxpayer[[#This Row],[ID]]),0))-INDEX(MIN(_xlfn._xlws.FILTER(Invoice[TransactionDate],(Invoice[TaxpayerID]=Taxpayer[[#This Row],[ID]]),0)),1)</f>
        <v>3</v>
      </c>
      <c r="AI6" s="12" cm="1">
        <f t="array" aca="1" ref="AI6" ca="1">IF(ISERROR(MAX(_xlfn._xlws.FILTER(#REF!,(#REF!=Taxpayer[[#This Row],[ID]])*(#REF!="Inactive"),""))), 0,TODAY()-MAX(_xlfn._xlws.FILTER(#REF!,(#REF!=Taxpayer[[#This Row],[ID]])*(#REF!="Inactive"),"")))</f>
        <v>0</v>
      </c>
      <c r="AJ6" s="12" t="s">
        <v>208</v>
      </c>
      <c r="AK6" s="12" t="s">
        <v>207</v>
      </c>
      <c r="AL6" s="12">
        <v>1.7257039055404176E-2</v>
      </c>
      <c r="AM6" s="12">
        <v>1.7257039055404176E-2</v>
      </c>
      <c r="AN6" s="13"/>
      <c r="AO6"/>
      <c r="AR6"/>
    </row>
    <row r="7" spans="1:44" s="6" customFormat="1" x14ac:dyDescent="0.45">
      <c r="A7" s="6" t="s">
        <v>51</v>
      </c>
      <c r="B7" s="6" t="str">
        <f>CONCATENATE("Taxpayer ",Taxpayer[[#This Row],[TaxpayerID]]," in ", Taxpayer[[#This Row],[TPState]])</f>
        <v>Taxpayer TYH-25136477-R in Sur Datum</v>
      </c>
      <c r="C7" s="8">
        <v>43983</v>
      </c>
      <c r="D7" s="6">
        <v>16</v>
      </c>
      <c r="E7" s="6">
        <f>COUNTIFS(Invoice[TransactionDay],"=Friday",Invoice[TaxpayerID],CONCATENATE("=",Taxpayer[[#This Row],[TaxpayerID]]))</f>
        <v>1</v>
      </c>
      <c r="F7" s="6">
        <f>IFERROR(AVERAGEIFS(Invoice[NetInvoice],Invoice[TransactionDay],"=Sunday",Invoice[TaxpayerID],CONCATENATE("=",Taxpayer[[#This Row],[TaxpayerID]])),0)</f>
        <v>0</v>
      </c>
      <c r="G7" s="6" t="s">
        <v>51</v>
      </c>
      <c r="H7" s="6" t="s">
        <v>7</v>
      </c>
      <c r="I7" s="9" t="s">
        <v>52</v>
      </c>
      <c r="J7" s="6" t="s">
        <v>37</v>
      </c>
      <c r="K7" s="10">
        <v>224211900</v>
      </c>
      <c r="L7" s="10">
        <v>273538500</v>
      </c>
      <c r="M7" s="6" t="s">
        <v>53</v>
      </c>
      <c r="N7" s="10">
        <v>49326610</v>
      </c>
      <c r="O7" s="10" t="s">
        <v>178</v>
      </c>
      <c r="P7" s="10" t="s">
        <v>180</v>
      </c>
      <c r="Q7" s="6">
        <v>437</v>
      </c>
      <c r="R7" s="6">
        <v>56</v>
      </c>
      <c r="S7" s="11">
        <v>4.9000000000000002E-2</v>
      </c>
      <c r="T7" s="6">
        <v>5</v>
      </c>
      <c r="U7" s="6">
        <v>5</v>
      </c>
      <c r="V7" s="6">
        <v>5</v>
      </c>
      <c r="W7" s="6">
        <v>2</v>
      </c>
      <c r="X7" s="6">
        <v>1</v>
      </c>
      <c r="Y7" s="10">
        <v>1094154000</v>
      </c>
      <c r="Z7" s="6" t="s">
        <v>53</v>
      </c>
      <c r="AA7" s="6" t="s">
        <v>53</v>
      </c>
      <c r="AB7" s="6">
        <v>0.24</v>
      </c>
      <c r="AC7" s="6">
        <v>2</v>
      </c>
      <c r="AD7" s="6">
        <v>3</v>
      </c>
      <c r="AE7" s="6">
        <v>4</v>
      </c>
      <c r="AF7" s="6">
        <v>5</v>
      </c>
      <c r="AG7" s="6" t="s">
        <v>40</v>
      </c>
      <c r="AH7" s="12" cm="1">
        <f t="array" ref="AH7">MAX(_xlfn._xlws.FILTER(Invoice[TransactionDate],(Invoice[TaxpayerID]=Taxpayer[[#This Row],[ID]]),0))-INDEX(MIN(_xlfn._xlws.FILTER(Invoice[TransactionDate],(Invoice[TaxpayerID]=Taxpayer[[#This Row],[ID]]),0)),1)</f>
        <v>3</v>
      </c>
      <c r="AI7" s="12" cm="1">
        <f t="array" aca="1" ref="AI7" ca="1">IF(ISERROR(MAX(_xlfn._xlws.FILTER(#REF!,(#REF!=Taxpayer[[#This Row],[ID]])*(#REF!="Inactive"),""))), 0,TODAY()-MAX(_xlfn._xlws.FILTER(#REF!,(#REF!=Taxpayer[[#This Row],[ID]])*(#REF!="Inactive"),"")))</f>
        <v>0</v>
      </c>
      <c r="AJ7" s="12" t="s">
        <v>209</v>
      </c>
      <c r="AK7" s="12" t="s">
        <v>209</v>
      </c>
      <c r="AL7" s="12">
        <v>0.90550462899621476</v>
      </c>
      <c r="AM7" s="12">
        <v>0.90550462899621476</v>
      </c>
      <c r="AN7" s="13"/>
      <c r="AO7"/>
      <c r="AR7"/>
    </row>
    <row r="8" spans="1:44" s="6" customFormat="1" x14ac:dyDescent="0.45">
      <c r="A8" s="6" t="s">
        <v>54</v>
      </c>
      <c r="B8" s="6" t="str">
        <f>CONCATENATE("Taxpayer ",Taxpayer[[#This Row],[TaxpayerID]]," in ", Taxpayer[[#This Row],[TPState]])</f>
        <v>Taxpayer RXP-37585756-E in Sur Datum</v>
      </c>
      <c r="C8" s="8">
        <v>43983</v>
      </c>
      <c r="D8" s="6">
        <v>374</v>
      </c>
      <c r="E8" s="6">
        <f>COUNTIFS(Invoice[TransactionDay],"=Friday",Invoice[TaxpayerID],CONCATENATE("=",Taxpayer[[#This Row],[TaxpayerID]]))</f>
        <v>0</v>
      </c>
      <c r="F8" s="6">
        <f>IFERROR(AVERAGEIFS(Invoice[NetInvoice],Invoice[TransactionDay],"=Sunday",Invoice[TaxpayerID],CONCATENATE("=",Taxpayer[[#This Row],[TaxpayerID]])),0)</f>
        <v>1748</v>
      </c>
      <c r="G8" s="6" t="s">
        <v>54</v>
      </c>
      <c r="H8" s="6" t="s">
        <v>7</v>
      </c>
      <c r="I8" s="9" t="s">
        <v>55</v>
      </c>
      <c r="J8" s="6" t="s">
        <v>37</v>
      </c>
      <c r="K8" s="10">
        <v>170335800</v>
      </c>
      <c r="L8" s="10">
        <v>207809600</v>
      </c>
      <c r="M8" s="6" t="s">
        <v>38</v>
      </c>
      <c r="N8" s="10">
        <v>37473870</v>
      </c>
      <c r="O8" s="10" t="s">
        <v>178</v>
      </c>
      <c r="P8" s="10" t="s">
        <v>179</v>
      </c>
      <c r="Q8" s="6">
        <v>6</v>
      </c>
      <c r="R8" s="6">
        <v>0</v>
      </c>
      <c r="S8" s="11">
        <v>0.09</v>
      </c>
      <c r="T8" s="6">
        <v>4</v>
      </c>
      <c r="U8" s="6">
        <v>2</v>
      </c>
      <c r="V8" s="6">
        <v>2</v>
      </c>
      <c r="W8" s="6">
        <v>1</v>
      </c>
      <c r="X8" s="6">
        <v>4</v>
      </c>
      <c r="Y8" s="10">
        <v>831238500</v>
      </c>
      <c r="Z8" s="6" t="s">
        <v>38</v>
      </c>
      <c r="AA8" s="6" t="s">
        <v>39</v>
      </c>
      <c r="AB8" s="6">
        <v>0.62</v>
      </c>
      <c r="AC8" s="6">
        <v>2</v>
      </c>
      <c r="AD8" s="6">
        <v>3</v>
      </c>
      <c r="AE8" s="6">
        <v>4</v>
      </c>
      <c r="AF8" s="6">
        <v>5</v>
      </c>
      <c r="AG8" s="6" t="s">
        <v>40</v>
      </c>
      <c r="AH8" s="12" cm="1">
        <f t="array" ref="AH8">MAX(_xlfn._xlws.FILTER(Invoice[TransactionDate],(Invoice[TaxpayerID]=Taxpayer[[#This Row],[ID]]),0))-INDEX(MIN(_xlfn._xlws.FILTER(Invoice[TransactionDate],(Invoice[TaxpayerID]=Taxpayer[[#This Row],[ID]]),0)),1)</f>
        <v>3</v>
      </c>
      <c r="AI8" s="12" cm="1">
        <f t="array" aca="1" ref="AI8" ca="1">IF(ISERROR(MAX(_xlfn._xlws.FILTER(#REF!,(#REF!=Taxpayer[[#This Row],[ID]])*(#REF!="Inactive"),""))), 0,TODAY()-MAX(_xlfn._xlws.FILTER(#REF!,(#REF!=Taxpayer[[#This Row],[ID]])*(#REF!="Inactive"),"")))</f>
        <v>0</v>
      </c>
      <c r="AJ8" s="12" t="s">
        <v>209</v>
      </c>
      <c r="AK8" s="12" t="s">
        <v>208</v>
      </c>
      <c r="AL8" s="12">
        <v>0.33527508090614883</v>
      </c>
      <c r="AM8" s="12">
        <v>0.33527508090614883</v>
      </c>
      <c r="AN8" s="13"/>
      <c r="AO8"/>
      <c r="AR8"/>
    </row>
    <row r="9" spans="1:44" s="6" customFormat="1" x14ac:dyDescent="0.45">
      <c r="A9" s="6" t="s">
        <v>56</v>
      </c>
      <c r="B9" s="6" t="str">
        <f>CONCATENATE("Taxpayer ",Taxpayer[[#This Row],[TaxpayerID]]," in ", Taxpayer[[#This Row],[TPState]])</f>
        <v>Taxpayer 9EE-FAD01527-B in Ceara</v>
      </c>
      <c r="C9" s="8">
        <v>43983</v>
      </c>
      <c r="D9" s="6">
        <v>375</v>
      </c>
      <c r="E9" s="6">
        <f>COUNTIFS(Invoice[TransactionDay],"=Friday",Invoice[TaxpayerID],CONCATENATE("=",Taxpayer[[#This Row],[TaxpayerID]]))</f>
        <v>1</v>
      </c>
      <c r="F9" s="6">
        <f>IFERROR(AVERAGEIFS(Invoice[NetInvoice],Invoice[TransactionDay],"=Sunday",Invoice[TaxpayerID],CONCATENATE("=",Taxpayer[[#This Row],[TaxpayerID]])),0)</f>
        <v>0</v>
      </c>
      <c r="G9" s="6" t="s">
        <v>56</v>
      </c>
      <c r="H9" s="6" t="s">
        <v>216</v>
      </c>
      <c r="I9" s="9" t="s">
        <v>57</v>
      </c>
      <c r="J9" s="6" t="s">
        <v>47</v>
      </c>
      <c r="K9" s="10">
        <v>46314950</v>
      </c>
      <c r="L9" s="10">
        <v>56504240</v>
      </c>
      <c r="M9" s="6" t="s">
        <v>38</v>
      </c>
      <c r="N9" s="10">
        <v>10189290</v>
      </c>
      <c r="O9" s="10" t="s">
        <v>178</v>
      </c>
      <c r="P9" s="10" t="s">
        <v>179</v>
      </c>
      <c r="Q9" s="6">
        <v>2721</v>
      </c>
      <c r="R9" s="6">
        <v>95</v>
      </c>
      <c r="S9" s="11">
        <v>5.1999999999999998E-2</v>
      </c>
      <c r="T9" s="6">
        <v>3</v>
      </c>
      <c r="U9" s="6">
        <v>3</v>
      </c>
      <c r="V9" s="6">
        <v>3</v>
      </c>
      <c r="W9" s="6">
        <v>1</v>
      </c>
      <c r="X9" s="6">
        <v>1</v>
      </c>
      <c r="Y9" s="10">
        <v>226017000</v>
      </c>
      <c r="Z9" s="6" t="s">
        <v>58</v>
      </c>
      <c r="AA9" s="6" t="s">
        <v>39</v>
      </c>
      <c r="AB9" s="6">
        <v>0.67</v>
      </c>
      <c r="AC9" s="6">
        <v>2</v>
      </c>
      <c r="AD9" s="6">
        <v>3</v>
      </c>
      <c r="AE9" s="6">
        <v>4</v>
      </c>
      <c r="AF9" s="6">
        <v>5</v>
      </c>
      <c r="AG9" s="6" t="s">
        <v>40</v>
      </c>
      <c r="AH9" s="12" cm="1">
        <f t="array" ref="AH9">MAX(_xlfn._xlws.FILTER(Invoice[TransactionDate],(Invoice[TaxpayerID]=Taxpayer[[#This Row],[ID]]),0))-INDEX(MIN(_xlfn._xlws.FILTER(Invoice[TransactionDate],(Invoice[TaxpayerID]=Taxpayer[[#This Row],[ID]]),0)),1)</f>
        <v>3</v>
      </c>
      <c r="AI9" s="12" cm="1">
        <f t="array" aca="1" ref="AI9" ca="1">IF(ISERROR(MAX(_xlfn._xlws.FILTER(#REF!,(#REF!=Taxpayer[[#This Row],[ID]])*(#REF!="Inactive"),""))), 0,TODAY()-MAX(_xlfn._xlws.FILTER(#REF!,(#REF!=Taxpayer[[#This Row],[ID]])*(#REF!="Inactive"),"")))</f>
        <v>0</v>
      </c>
      <c r="AJ9" s="12" t="s">
        <v>209</v>
      </c>
      <c r="AK9" s="12" t="s">
        <v>207</v>
      </c>
      <c r="AL9" s="12">
        <v>0.2533333333333333</v>
      </c>
      <c r="AM9" s="12">
        <v>0.2533333333333333</v>
      </c>
      <c r="AN9" s="13"/>
      <c r="AO9"/>
      <c r="AR9"/>
    </row>
    <row r="10" spans="1:44" s="6" customFormat="1" x14ac:dyDescent="0.45">
      <c r="A10" s="6" t="s">
        <v>59</v>
      </c>
      <c r="B10" s="6" t="str">
        <f>CONCATENATE("Taxpayer ",Taxpayer[[#This Row],[TaxpayerID]]," in ", Taxpayer[[#This Row],[TPState]])</f>
        <v>Taxpayer LWD-20785753-R in Sur Datum</v>
      </c>
      <c r="C10" s="8">
        <v>43983</v>
      </c>
      <c r="D10" s="6">
        <v>2</v>
      </c>
      <c r="E10" s="6">
        <f>COUNTIFS(Invoice[TransactionDay],"=Friday",Invoice[TaxpayerID],CONCATENATE("=",Taxpayer[[#This Row],[TaxpayerID]]))</f>
        <v>0</v>
      </c>
      <c r="F10" s="6">
        <f>IFERROR(AVERAGEIFS(Invoice[NetInvoice],Invoice[TransactionDay],"=Sunday",Invoice[TaxpayerID],CONCATENATE("=",Taxpayer[[#This Row],[TaxpayerID]])),0)</f>
        <v>0</v>
      </c>
      <c r="G10" s="6" t="s">
        <v>59</v>
      </c>
      <c r="H10" s="6" t="s">
        <v>7</v>
      </c>
      <c r="I10" s="9" t="s">
        <v>60</v>
      </c>
      <c r="J10" s="6" t="s">
        <v>47</v>
      </c>
      <c r="K10" s="10">
        <v>184441500</v>
      </c>
      <c r="L10" s="10">
        <v>225018700</v>
      </c>
      <c r="M10" s="6" t="s">
        <v>38</v>
      </c>
      <c r="N10" s="10">
        <v>40577140</v>
      </c>
      <c r="O10" s="10" t="s">
        <v>178</v>
      </c>
      <c r="P10" s="10" t="s">
        <v>179</v>
      </c>
      <c r="Q10" s="6">
        <v>2065</v>
      </c>
      <c r="R10" s="6">
        <v>94</v>
      </c>
      <c r="S10" s="11">
        <v>5.6000000000000001E-2</v>
      </c>
      <c r="T10" s="6">
        <v>2</v>
      </c>
      <c r="U10" s="6">
        <v>1</v>
      </c>
      <c r="V10" s="6">
        <v>4</v>
      </c>
      <c r="W10" s="6">
        <v>2</v>
      </c>
      <c r="X10" s="6">
        <v>1</v>
      </c>
      <c r="Y10" s="10">
        <v>90007460</v>
      </c>
      <c r="Z10" s="6" t="s">
        <v>61</v>
      </c>
      <c r="AA10" s="6" t="s">
        <v>39</v>
      </c>
      <c r="AB10" s="6">
        <v>0.43</v>
      </c>
      <c r="AC10" s="6">
        <v>2</v>
      </c>
      <c r="AD10" s="6">
        <v>3</v>
      </c>
      <c r="AE10" s="6">
        <v>4</v>
      </c>
      <c r="AF10" s="6">
        <v>5</v>
      </c>
      <c r="AG10" s="6" t="s">
        <v>40</v>
      </c>
      <c r="AH10" s="12" cm="1">
        <f t="array" ref="AH10">MAX(_xlfn._xlws.FILTER(Invoice[TransactionDate],(Invoice[TaxpayerID]=Taxpayer[[#This Row],[ID]]),0))-INDEX(MIN(_xlfn._xlws.FILTER(Invoice[TransactionDate],(Invoice[TaxpayerID]=Taxpayer[[#This Row],[ID]]),0)),1)</f>
        <v>2</v>
      </c>
      <c r="AI10" s="12" cm="1">
        <f t="array" aca="1" ref="AI10" ca="1">IF(ISERROR(MAX(_xlfn._xlws.FILTER(#REF!,(#REF!=Taxpayer[[#This Row],[ID]])*(#REF!="Inactive"),""))), 0,TODAY()-MAX(_xlfn._xlws.FILTER(#REF!,(#REF!=Taxpayer[[#This Row],[ID]])*(#REF!="Inactive"),"")))</f>
        <v>0</v>
      </c>
      <c r="AJ10" s="12" t="s">
        <v>207</v>
      </c>
      <c r="AK10" s="12" t="s">
        <v>207</v>
      </c>
      <c r="AL10" s="12">
        <v>9.1654606849975832E-3</v>
      </c>
      <c r="AM10" s="12">
        <v>9.1654606849975832E-3</v>
      </c>
      <c r="AN10" s="13"/>
      <c r="AO10"/>
      <c r="AR10"/>
    </row>
    <row r="11" spans="1:44" s="6" customFormat="1" x14ac:dyDescent="0.45">
      <c r="A11" s="6" t="s">
        <v>62</v>
      </c>
      <c r="B11" s="6" t="str">
        <f>CONCATENATE("Taxpayer ",Taxpayer[[#This Row],[TaxpayerID]]," in ", Taxpayer[[#This Row],[TPState]])</f>
        <v>Taxpayer YRF-515517117-T in Sur Datum</v>
      </c>
      <c r="C11" s="8">
        <v>43983</v>
      </c>
      <c r="D11" s="6">
        <v>38</v>
      </c>
      <c r="E11" s="6">
        <f>COUNTIFS(Invoice[TransactionDay],"=Friday",Invoice[TaxpayerID],CONCATENATE("=",Taxpayer[[#This Row],[TaxpayerID]]))</f>
        <v>0</v>
      </c>
      <c r="F11" s="6">
        <f>IFERROR(AVERAGEIFS(Invoice[NetInvoice],Invoice[TransactionDay],"=Sunday",Invoice[TaxpayerID],CONCATENATE("=",Taxpayer[[#This Row],[TaxpayerID]])),0)</f>
        <v>5097</v>
      </c>
      <c r="G11" s="6" t="s">
        <v>62</v>
      </c>
      <c r="H11" s="6" t="s">
        <v>7</v>
      </c>
      <c r="I11" s="9" t="s">
        <v>63</v>
      </c>
      <c r="J11" s="6" t="s">
        <v>47</v>
      </c>
      <c r="K11" s="10">
        <v>12176.1</v>
      </c>
      <c r="L11" s="10">
        <v>14854.84</v>
      </c>
      <c r="M11" s="6" t="s">
        <v>64</v>
      </c>
      <c r="N11" s="10">
        <v>2678.74</v>
      </c>
      <c r="O11" s="10" t="s">
        <v>177</v>
      </c>
      <c r="P11" s="10" t="s">
        <v>180</v>
      </c>
      <c r="Q11" s="6">
        <v>1</v>
      </c>
      <c r="R11" s="6">
        <v>0</v>
      </c>
      <c r="S11" s="11">
        <v>0.05</v>
      </c>
      <c r="T11" s="6">
        <v>3</v>
      </c>
      <c r="U11" s="6">
        <v>1</v>
      </c>
      <c r="V11" s="6">
        <v>1</v>
      </c>
      <c r="W11" s="6">
        <v>3</v>
      </c>
      <c r="X11" s="6">
        <v>4</v>
      </c>
      <c r="Y11" s="10">
        <v>59419.37</v>
      </c>
      <c r="Z11" s="6" t="s">
        <v>64</v>
      </c>
      <c r="AA11" s="6" t="s">
        <v>39</v>
      </c>
      <c r="AB11" s="6">
        <v>0.51</v>
      </c>
      <c r="AC11" s="6">
        <v>2</v>
      </c>
      <c r="AD11" s="6">
        <v>3</v>
      </c>
      <c r="AE11" s="6">
        <v>4</v>
      </c>
      <c r="AF11" s="6">
        <v>5</v>
      </c>
      <c r="AG11" s="6" t="s">
        <v>40</v>
      </c>
      <c r="AH11" s="12" cm="1">
        <f t="array" ref="AH11">MAX(_xlfn._xlws.FILTER(Invoice[TransactionDate],(Invoice[TaxpayerID]=Taxpayer[[#This Row],[ID]]),0))-INDEX(MIN(_xlfn._xlws.FILTER(Invoice[TransactionDate],(Invoice[TaxpayerID]=Taxpayer[[#This Row],[ID]]),0)),1)</f>
        <v>1</v>
      </c>
      <c r="AI11" s="12" cm="1">
        <f t="array" aca="1" ref="AI11" ca="1">IF(ISERROR(MAX(_xlfn._xlws.FILTER(#REF!,(#REF!=Taxpayer[[#This Row],[ID]])*(#REF!="Inactive"),""))), 0,TODAY()-MAX(_xlfn._xlws.FILTER(#REF!,(#REF!=Taxpayer[[#This Row],[ID]])*(#REF!="Inactive"),"")))</f>
        <v>0</v>
      </c>
      <c r="AJ11" s="12" t="s">
        <v>207</v>
      </c>
      <c r="AK11" s="12" t="s">
        <v>209</v>
      </c>
      <c r="AL11" s="12">
        <v>0.14837648993012739</v>
      </c>
      <c r="AM11" s="12">
        <v>0.14837648993012739</v>
      </c>
      <c r="AN11" s="13"/>
      <c r="AO11"/>
      <c r="AR11"/>
    </row>
    <row r="12" spans="1:44" s="6" customFormat="1" x14ac:dyDescent="0.45">
      <c r="A12" s="6" t="s">
        <v>65</v>
      </c>
      <c r="B12" s="6" t="str">
        <f>CONCATENATE("Taxpayer ",Taxpayer[[#This Row],[TaxpayerID]]," in ", Taxpayer[[#This Row],[TPState]])</f>
        <v>Taxpayer FTH-715824-A in Ceara</v>
      </c>
      <c r="C12" s="8">
        <v>43983</v>
      </c>
      <c r="D12" s="6">
        <v>203</v>
      </c>
      <c r="E12" s="6">
        <f>COUNTIFS(Invoice[TransactionDay],"=Friday",Invoice[TaxpayerID],CONCATENATE("=",Taxpayer[[#This Row],[TaxpayerID]]))</f>
        <v>0</v>
      </c>
      <c r="F12" s="6">
        <f>IFERROR(AVERAGEIFS(Invoice[NetInvoice],Invoice[TransactionDay],"=Sunday",Invoice[TaxpayerID],CONCATENATE("=",Taxpayer[[#This Row],[TaxpayerID]])),0)</f>
        <v>0</v>
      </c>
      <c r="G12" s="6" t="s">
        <v>65</v>
      </c>
      <c r="H12" s="6" t="s">
        <v>216</v>
      </c>
      <c r="I12" s="9" t="s">
        <v>66</v>
      </c>
      <c r="J12" s="6" t="s">
        <v>47</v>
      </c>
      <c r="K12" s="10">
        <v>1181.73</v>
      </c>
      <c r="L12" s="10">
        <v>1441.71</v>
      </c>
      <c r="M12" s="6" t="s">
        <v>53</v>
      </c>
      <c r="N12" s="10">
        <v>259.98</v>
      </c>
      <c r="O12" s="10" t="s">
        <v>177</v>
      </c>
      <c r="P12" s="10" t="s">
        <v>179</v>
      </c>
      <c r="Q12" s="6">
        <v>9</v>
      </c>
      <c r="R12" s="6">
        <v>0</v>
      </c>
      <c r="S12" s="11">
        <v>5.1999999999999998E-2</v>
      </c>
      <c r="T12" s="6">
        <v>4</v>
      </c>
      <c r="U12" s="6">
        <v>1</v>
      </c>
      <c r="V12" s="6">
        <v>1</v>
      </c>
      <c r="W12" s="6">
        <v>4</v>
      </c>
      <c r="X12" s="6">
        <v>1</v>
      </c>
      <c r="Y12" s="10">
        <v>5766.84</v>
      </c>
      <c r="Z12" s="6" t="s">
        <v>53</v>
      </c>
      <c r="AA12" s="6" t="s">
        <v>53</v>
      </c>
      <c r="AB12" s="6">
        <v>0.55000000000000004</v>
      </c>
      <c r="AC12" s="6">
        <v>2</v>
      </c>
      <c r="AD12" s="6">
        <v>3</v>
      </c>
      <c r="AE12" s="6">
        <v>4</v>
      </c>
      <c r="AF12" s="6">
        <v>5</v>
      </c>
      <c r="AG12" s="6" t="s">
        <v>40</v>
      </c>
      <c r="AH12" s="12" cm="1">
        <f t="array" ref="AH12">MAX(_xlfn._xlws.FILTER(Invoice[TransactionDate],(Invoice[TaxpayerID]=Taxpayer[[#This Row],[ID]]),0))-INDEX(MIN(_xlfn._xlws.FILTER(Invoice[TransactionDate],(Invoice[TaxpayerID]=Taxpayer[[#This Row],[ID]]),0)),1)</f>
        <v>0</v>
      </c>
      <c r="AI12" s="12" cm="1">
        <f t="array" aca="1" ref="AI12" ca="1">IF(ISERROR(MAX(_xlfn._xlws.FILTER(#REF!,(#REF!=Taxpayer[[#This Row],[ID]])*(#REF!="Inactive"),""))), 0,TODAY()-MAX(_xlfn._xlws.FILTER(#REF!,(#REF!=Taxpayer[[#This Row],[ID]])*(#REF!="Inactive"),"")))</f>
        <v>0</v>
      </c>
      <c r="AJ12" s="12" t="s">
        <v>208</v>
      </c>
      <c r="AK12" s="12" t="s">
        <v>208</v>
      </c>
      <c r="AL12" s="12">
        <v>5.4161438728565457E-2</v>
      </c>
      <c r="AM12" s="12">
        <v>5.4161438728565457E-2</v>
      </c>
      <c r="AN12" s="13"/>
      <c r="AO12"/>
      <c r="AR12"/>
    </row>
    <row r="13" spans="1:44" s="6" customFormat="1" x14ac:dyDescent="0.45">
      <c r="A13" s="6" t="s">
        <v>67</v>
      </c>
      <c r="B13" s="6" t="str">
        <f>CONCATENATE("Taxpayer ",Taxpayer[[#This Row],[TaxpayerID]]," in ", Taxpayer[[#This Row],[TPState]])</f>
        <v>Taxpayer JYN-78615326-O in Sur Datum</v>
      </c>
      <c r="C13" s="8">
        <v>43983</v>
      </c>
      <c r="D13" s="6">
        <v>160</v>
      </c>
      <c r="E13" s="6">
        <f>COUNTIFS(Invoice[TransactionDay],"=Friday",Invoice[TaxpayerID],CONCATENATE("=",Taxpayer[[#This Row],[TaxpayerID]]))</f>
        <v>0</v>
      </c>
      <c r="F13" s="6">
        <f>IFERROR(AVERAGEIFS(Invoice[NetInvoice],Invoice[TransactionDay],"=Sunday",Invoice[TaxpayerID],CONCATENATE("=",Taxpayer[[#This Row],[TaxpayerID]])),0)</f>
        <v>0</v>
      </c>
      <c r="G13" s="6" t="s">
        <v>67</v>
      </c>
      <c r="H13" s="6" t="s">
        <v>7</v>
      </c>
      <c r="I13" s="9" t="s">
        <v>68</v>
      </c>
      <c r="J13" s="6" t="s">
        <v>47</v>
      </c>
      <c r="K13" s="10">
        <v>225</v>
      </c>
      <c r="L13" s="10">
        <v>274.5</v>
      </c>
      <c r="M13" s="6" t="s">
        <v>64</v>
      </c>
      <c r="N13" s="10">
        <v>49.5</v>
      </c>
      <c r="O13" s="10" t="s">
        <v>177</v>
      </c>
      <c r="P13" s="10" t="s">
        <v>179</v>
      </c>
      <c r="Q13" s="6">
        <v>1</v>
      </c>
      <c r="R13" s="6">
        <v>0</v>
      </c>
      <c r="S13" s="11">
        <v>4.3999999999999997E-2</v>
      </c>
      <c r="T13" s="6">
        <v>2</v>
      </c>
      <c r="U13" s="6">
        <v>4</v>
      </c>
      <c r="V13" s="6">
        <v>5</v>
      </c>
      <c r="W13" s="6">
        <v>4</v>
      </c>
      <c r="X13" s="6">
        <v>2</v>
      </c>
      <c r="Y13" s="10">
        <v>1098</v>
      </c>
      <c r="Z13" s="6" t="s">
        <v>64</v>
      </c>
      <c r="AA13" s="6" t="s">
        <v>39</v>
      </c>
      <c r="AB13" s="6">
        <v>0.12</v>
      </c>
      <c r="AC13" s="6">
        <v>2</v>
      </c>
      <c r="AD13" s="6">
        <v>3</v>
      </c>
      <c r="AE13" s="6">
        <v>4</v>
      </c>
      <c r="AF13" s="6">
        <v>5</v>
      </c>
      <c r="AG13" s="6" t="s">
        <v>40</v>
      </c>
      <c r="AH13" s="12" cm="1">
        <f t="array" ref="AH13">MAX(_xlfn._xlws.FILTER(Invoice[TransactionDate],(Invoice[TaxpayerID]=Taxpayer[[#This Row],[ID]]),0))-INDEX(MIN(_xlfn._xlws.FILTER(Invoice[TransactionDate],(Invoice[TaxpayerID]=Taxpayer[[#This Row],[ID]]),0)),1)</f>
        <v>0</v>
      </c>
      <c r="AI13" s="12" cm="1">
        <f t="array" aca="1" ref="AI13" ca="1">IF(ISERROR(MAX(_xlfn._xlws.FILTER(#REF!,(#REF!=Taxpayer[[#This Row],[ID]])*(#REF!="Inactive"),""))), 0,TODAY()-MAX(_xlfn._xlws.FILTER(#REF!,(#REF!=Taxpayer[[#This Row],[ID]])*(#REF!="Inactive"),"")))</f>
        <v>0</v>
      </c>
      <c r="AJ13" s="12" t="s">
        <v>208</v>
      </c>
      <c r="AK13" s="12" t="s">
        <v>208</v>
      </c>
      <c r="AL13" s="12">
        <v>5.4161438728565457E-2</v>
      </c>
      <c r="AM13" s="12">
        <v>5.4161438728565457E-2</v>
      </c>
      <c r="AN13" s="13"/>
      <c r="AO13"/>
      <c r="AR13"/>
    </row>
    <row r="14" spans="1:44" s="6" customFormat="1" x14ac:dyDescent="0.45">
      <c r="A14" s="6" t="s">
        <v>69</v>
      </c>
      <c r="B14" s="6" t="str">
        <f>CONCATENATE("Taxpayer ",Taxpayer[[#This Row],[TaxpayerID]]," in ", Taxpayer[[#This Row],[TPState]])</f>
        <v>Taxpayer AGZ-2035104-I in Sur Datum</v>
      </c>
      <c r="C14" s="8">
        <v>43984</v>
      </c>
      <c r="D14" s="6">
        <v>11</v>
      </c>
      <c r="E14" s="6">
        <f>COUNTIFS(Invoice[TransactionDay],"=Friday",Invoice[TaxpayerID],CONCATENATE("=",Taxpayer[[#This Row],[TaxpayerID]]))</f>
        <v>0</v>
      </c>
      <c r="F14" s="6">
        <f>IFERROR(AVERAGEIFS(Invoice[NetInvoice],Invoice[TransactionDay],"=Sunday",Invoice[TaxpayerID],CONCATENATE("=",Taxpayer[[#This Row],[TaxpayerID]])),0)</f>
        <v>0</v>
      </c>
      <c r="G14" s="6" t="s">
        <v>69</v>
      </c>
      <c r="H14" s="6" t="s">
        <v>7</v>
      </c>
      <c r="I14" s="9" t="s">
        <v>70</v>
      </c>
      <c r="J14" s="6" t="s">
        <v>37</v>
      </c>
      <c r="K14" s="10">
        <v>790039100</v>
      </c>
      <c r="L14" s="10">
        <v>963847700</v>
      </c>
      <c r="M14" s="6" t="s">
        <v>38</v>
      </c>
      <c r="N14" s="10">
        <v>173808600</v>
      </c>
      <c r="O14" s="10" t="s">
        <v>177</v>
      </c>
      <c r="P14" s="10" t="s">
        <v>180</v>
      </c>
      <c r="Q14" s="6">
        <v>956</v>
      </c>
      <c r="R14" s="6">
        <v>78</v>
      </c>
      <c r="S14" s="11">
        <v>4.2999999999999997E-2</v>
      </c>
      <c r="T14" s="6">
        <v>2</v>
      </c>
      <c r="U14" s="6">
        <v>4</v>
      </c>
      <c r="V14" s="6">
        <v>4</v>
      </c>
      <c r="W14" s="6">
        <v>3</v>
      </c>
      <c r="X14" s="6">
        <v>4</v>
      </c>
      <c r="Y14" s="10">
        <v>3855391000</v>
      </c>
      <c r="Z14" s="6" t="s">
        <v>38</v>
      </c>
      <c r="AA14" s="6" t="s">
        <v>39</v>
      </c>
      <c r="AB14" s="6">
        <v>0.35</v>
      </c>
      <c r="AC14" s="6">
        <v>2</v>
      </c>
      <c r="AD14" s="6">
        <v>3</v>
      </c>
      <c r="AE14" s="6">
        <v>4</v>
      </c>
      <c r="AF14" s="6">
        <v>5</v>
      </c>
      <c r="AG14" s="6" t="s">
        <v>71</v>
      </c>
      <c r="AH14" s="12" cm="1">
        <f t="array" ref="AH14">MAX(_xlfn._xlws.FILTER(Invoice[TransactionDate],(Invoice[TaxpayerID]=Taxpayer[[#This Row],[ID]]),0))-INDEX(MIN(_xlfn._xlws.FILTER(Invoice[TransactionDate],(Invoice[TaxpayerID]=Taxpayer[[#This Row],[ID]]),0)),1)</f>
        <v>0</v>
      </c>
      <c r="AI14" s="12" cm="1">
        <f t="array" aca="1" ref="AI14" ca="1">IF(ISERROR(MAX(_xlfn._xlws.FILTER(#REF!,(#REF!=Taxpayer[[#This Row],[ID]])*(#REF!="Inactive"),""))), 0,TODAY()-MAX(_xlfn._xlws.FILTER(#REF!,(#REF!=Taxpayer[[#This Row],[ID]])*(#REF!="Inactive"),"")))</f>
        <v>0</v>
      </c>
      <c r="AJ14" s="12" t="s">
        <v>209</v>
      </c>
      <c r="AK14" s="12" t="s">
        <v>207</v>
      </c>
      <c r="AL14" s="12">
        <v>0.2533333333333333</v>
      </c>
      <c r="AM14" s="12">
        <v>0.2533333333333333</v>
      </c>
      <c r="AN14" s="13"/>
      <c r="AO14"/>
      <c r="AR14"/>
    </row>
    <row r="15" spans="1:44" s="6" customFormat="1" x14ac:dyDescent="0.45">
      <c r="A15" s="6" t="s">
        <v>35</v>
      </c>
      <c r="B15" s="6" t="str">
        <f>CONCATENATE("Taxpayer ",Taxpayer[[#This Row],[TaxpayerID]]," in ", Taxpayer[[#This Row],[TPState]])</f>
        <v>Taxpayer RER-37356263-G in Sur Datum</v>
      </c>
      <c r="C15" s="8">
        <v>43984</v>
      </c>
      <c r="D15" s="6">
        <v>372</v>
      </c>
      <c r="E15" s="6">
        <f>COUNTIFS(Invoice[TransactionDay],"=Friday",Invoice[TaxpayerID],CONCATENATE("=",Taxpayer[[#This Row],[TaxpayerID]]))</f>
        <v>1</v>
      </c>
      <c r="F15" s="6">
        <f>IFERROR(AVERAGEIFS(Invoice[NetInvoice],Invoice[TransactionDay],"=Sunday",Invoice[TaxpayerID],CONCATENATE("=",Taxpayer[[#This Row],[TaxpayerID]])),0)</f>
        <v>0</v>
      </c>
      <c r="G15" s="6" t="s">
        <v>35</v>
      </c>
      <c r="H15" s="6" t="s">
        <v>7</v>
      </c>
      <c r="I15" s="9" t="s">
        <v>36</v>
      </c>
      <c r="J15" s="6" t="s">
        <v>37</v>
      </c>
      <c r="K15" s="10">
        <v>643765200</v>
      </c>
      <c r="L15" s="10">
        <v>785393500</v>
      </c>
      <c r="M15" s="6" t="s">
        <v>38</v>
      </c>
      <c r="N15" s="10">
        <v>141628300</v>
      </c>
      <c r="O15" s="10" t="s">
        <v>178</v>
      </c>
      <c r="P15" s="10" t="s">
        <v>179</v>
      </c>
      <c r="Q15" s="6">
        <v>129</v>
      </c>
      <c r="R15" s="6">
        <v>0</v>
      </c>
      <c r="S15" s="11">
        <v>1.7999999999999999E-2</v>
      </c>
      <c r="T15" s="6">
        <v>1</v>
      </c>
      <c r="U15" s="6">
        <v>2</v>
      </c>
      <c r="V15" s="6">
        <v>1</v>
      </c>
      <c r="W15" s="6">
        <v>5</v>
      </c>
      <c r="X15" s="6">
        <v>1</v>
      </c>
      <c r="Y15" s="10">
        <v>3141574000</v>
      </c>
      <c r="Z15" s="6" t="s">
        <v>38</v>
      </c>
      <c r="AA15" s="6" t="s">
        <v>39</v>
      </c>
      <c r="AB15" s="6">
        <v>0.41</v>
      </c>
      <c r="AC15" s="6">
        <v>2</v>
      </c>
      <c r="AD15" s="6">
        <v>3</v>
      </c>
      <c r="AE15" s="6">
        <v>4</v>
      </c>
      <c r="AF15" s="6">
        <v>5</v>
      </c>
      <c r="AG15" s="6" t="s">
        <v>40</v>
      </c>
      <c r="AH15" s="12" cm="1">
        <f t="array" ref="AH15">MAX(_xlfn._xlws.FILTER(Invoice[TransactionDate],(Invoice[TaxpayerID]=Taxpayer[[#This Row],[ID]]),0))-INDEX(MIN(_xlfn._xlws.FILTER(Invoice[TransactionDate],(Invoice[TaxpayerID]=Taxpayer[[#This Row],[ID]]),0)),1)</f>
        <v>2</v>
      </c>
      <c r="AI15" s="12" cm="1">
        <f t="array" aca="1" ref="AI15" ca="1">IF(ISERROR(MAX(_xlfn._xlws.FILTER(#REF!,(#REF!=Taxpayer[[#This Row],[ID]])*(#REF!="Inactive"),""))), 0,TODAY()-MAX(_xlfn._xlws.FILTER(#REF!,(#REF!=Taxpayer[[#This Row],[ID]])*(#REF!="Inactive"),"")))</f>
        <v>0</v>
      </c>
      <c r="AJ15" s="12" t="s">
        <v>208</v>
      </c>
      <c r="AK15" s="12" t="s">
        <v>207</v>
      </c>
      <c r="AL15" s="12"/>
      <c r="AM15" s="12">
        <v>1.7257039055404176E-2</v>
      </c>
      <c r="AN15" s="13"/>
      <c r="AO15"/>
    </row>
    <row r="16" spans="1:44" x14ac:dyDescent="0.45">
      <c r="A16" s="6" t="s">
        <v>41</v>
      </c>
      <c r="B16" s="6" t="str">
        <f>CONCATENATE("Taxpayer ",Taxpayer[[#This Row],[TaxpayerID]]," in ", Taxpayer[[#This Row],[TPState]])</f>
        <v>Taxpayer OHL-5316450-N in Sur Datum</v>
      </c>
      <c r="C16" s="8">
        <v>43984</v>
      </c>
      <c r="D16" s="6">
        <v>15</v>
      </c>
      <c r="E16" s="6">
        <f>COUNTIFS(Invoice[TransactionDay],"=Friday",Invoice[TaxpayerID],CONCATENATE("=",Taxpayer[[#This Row],[TaxpayerID]]))</f>
        <v>0</v>
      </c>
      <c r="F16" s="6">
        <f>IFERROR(AVERAGEIFS(Invoice[NetInvoice],Invoice[TransactionDay],"=Sunday",Invoice[TaxpayerID],CONCATENATE("=",Taxpayer[[#This Row],[TaxpayerID]])),0)</f>
        <v>8988</v>
      </c>
      <c r="G16" s="6" t="s">
        <v>41</v>
      </c>
      <c r="H16" s="6" t="s">
        <v>7</v>
      </c>
      <c r="I16" s="9" t="s">
        <v>42</v>
      </c>
      <c r="J16" s="6" t="s">
        <v>37</v>
      </c>
      <c r="K16" s="10">
        <v>534193900</v>
      </c>
      <c r="L16" s="10">
        <v>651716500</v>
      </c>
      <c r="M16" s="6" t="s">
        <v>38</v>
      </c>
      <c r="N16" s="10">
        <v>117522700</v>
      </c>
      <c r="O16" s="10" t="s">
        <v>178</v>
      </c>
      <c r="P16" s="10" t="s">
        <v>180</v>
      </c>
      <c r="Q16" s="6">
        <v>1987</v>
      </c>
      <c r="R16" s="6">
        <v>93</v>
      </c>
      <c r="S16" s="11">
        <v>4.4999999999999998E-2</v>
      </c>
      <c r="T16" s="6">
        <v>4</v>
      </c>
      <c r="U16" s="6">
        <v>2</v>
      </c>
      <c r="V16" s="6">
        <v>5</v>
      </c>
      <c r="W16" s="6">
        <v>1</v>
      </c>
      <c r="X16" s="6">
        <v>2</v>
      </c>
      <c r="Y16" s="10">
        <v>2606866000</v>
      </c>
      <c r="Z16" s="6" t="s">
        <v>38</v>
      </c>
      <c r="AA16" s="6" t="s">
        <v>39</v>
      </c>
      <c r="AB16" s="6">
        <v>0.18</v>
      </c>
      <c r="AC16" s="6">
        <v>2</v>
      </c>
      <c r="AD16" s="6">
        <v>3</v>
      </c>
      <c r="AE16" s="6">
        <v>4</v>
      </c>
      <c r="AF16" s="6">
        <v>5</v>
      </c>
      <c r="AG16" s="6" t="s">
        <v>40</v>
      </c>
      <c r="AH16" s="12" cm="1">
        <f t="array" ref="AH16">MAX(_xlfn._xlws.FILTER(Invoice[TransactionDate],(Invoice[TaxpayerID]=Taxpayer[[#This Row],[ID]]),0))-INDEX(MIN(_xlfn._xlws.FILTER(Invoice[TransactionDate],(Invoice[TaxpayerID]=Taxpayer[[#This Row],[ID]]),0)),1)</f>
        <v>3</v>
      </c>
      <c r="AI16" s="12" cm="1">
        <f t="array" aca="1" ref="AI16" ca="1">IF(ISERROR(MAX(_xlfn._xlws.FILTER(#REF!,(#REF!=Taxpayer[[#This Row],[ID]])*(#REF!="Inactive"),""))), 0,TODAY()-MAX(_xlfn._xlws.FILTER(#REF!,(#REF!=Taxpayer[[#This Row],[ID]])*(#REF!="Inactive"),"")))</f>
        <v>0</v>
      </c>
      <c r="AJ16" s="12" t="s">
        <v>209</v>
      </c>
      <c r="AK16" s="12" t="s">
        <v>209</v>
      </c>
      <c r="AL16" s="12"/>
      <c r="AM16" s="12">
        <v>0.90550462899621476</v>
      </c>
      <c r="AN16" s="13"/>
    </row>
    <row r="17" spans="1:40" x14ac:dyDescent="0.45">
      <c r="A17" s="6" t="s">
        <v>43</v>
      </c>
      <c r="B17" s="6" t="str">
        <f>CONCATENATE("Taxpayer ",Taxpayer[[#This Row],[TaxpayerID]]," in ", Taxpayer[[#This Row],[TPState]])</f>
        <v>Taxpayer NQB-37497966-N in Sur Datum</v>
      </c>
      <c r="C17" s="8">
        <v>43984</v>
      </c>
      <c r="D17" s="6">
        <v>373</v>
      </c>
      <c r="E17" s="6">
        <f>COUNTIFS(Invoice[TransactionDay],"=Friday",Invoice[TaxpayerID],CONCATENATE("=",Taxpayer[[#This Row],[TaxpayerID]]))</f>
        <v>0</v>
      </c>
      <c r="F17" s="6">
        <f>IFERROR(AVERAGEIFS(Invoice[NetInvoice],Invoice[TransactionDay],"=Sunday",Invoice[TaxpayerID],CONCATENATE("=",Taxpayer[[#This Row],[TaxpayerID]])),0)</f>
        <v>0</v>
      </c>
      <c r="G17" s="6" t="s">
        <v>43</v>
      </c>
      <c r="H17" s="6" t="s">
        <v>7</v>
      </c>
      <c r="I17" s="9" t="s">
        <v>44</v>
      </c>
      <c r="J17" s="6" t="s">
        <v>37</v>
      </c>
      <c r="K17" s="10">
        <v>298844500</v>
      </c>
      <c r="L17" s="10">
        <v>364590300</v>
      </c>
      <c r="M17" s="6" t="s">
        <v>38</v>
      </c>
      <c r="N17" s="10">
        <v>65745800</v>
      </c>
      <c r="O17" s="10" t="s">
        <v>178</v>
      </c>
      <c r="P17" s="10" t="s">
        <v>180</v>
      </c>
      <c r="Q17" s="6">
        <v>59</v>
      </c>
      <c r="R17" s="6">
        <v>0</v>
      </c>
      <c r="S17" s="11">
        <v>6.5000000000000002E-2</v>
      </c>
      <c r="T17" s="6">
        <v>5</v>
      </c>
      <c r="U17" s="6">
        <v>2</v>
      </c>
      <c r="V17" s="6">
        <v>1</v>
      </c>
      <c r="W17" s="6">
        <v>5</v>
      </c>
      <c r="X17" s="6">
        <v>2</v>
      </c>
      <c r="Y17" s="10">
        <v>1458361000</v>
      </c>
      <c r="Z17" s="6" t="s">
        <v>38</v>
      </c>
      <c r="AA17" s="6" t="s">
        <v>39</v>
      </c>
      <c r="AB17" s="6">
        <v>0.53</v>
      </c>
      <c r="AC17" s="6">
        <v>2</v>
      </c>
      <c r="AD17" s="6">
        <v>3</v>
      </c>
      <c r="AE17" s="6">
        <v>4</v>
      </c>
      <c r="AF17" s="6">
        <v>5</v>
      </c>
      <c r="AG17" s="6" t="s">
        <v>40</v>
      </c>
      <c r="AH17" s="12" cm="1">
        <f t="array" ref="AH17">MAX(_xlfn._xlws.FILTER(Invoice[TransactionDate],(Invoice[TaxpayerID]=Taxpayer[[#This Row],[ID]]),0))-INDEX(MIN(_xlfn._xlws.FILTER(Invoice[TransactionDate],(Invoice[TaxpayerID]=Taxpayer[[#This Row],[ID]]),0)),1)</f>
        <v>3</v>
      </c>
      <c r="AI17" s="12" cm="1">
        <f t="array" aca="1" ref="AI17" ca="1">IF(ISERROR(MAX(_xlfn._xlws.FILTER(#REF!,(#REF!=Taxpayer[[#This Row],[ID]])*(#REF!="Inactive"),""))), 0,TODAY()-MAX(_xlfn._xlws.FILTER(#REF!,(#REF!=Taxpayer[[#This Row],[ID]])*(#REF!="Inactive"),"")))</f>
        <v>0</v>
      </c>
      <c r="AJ17" s="12" t="s">
        <v>207</v>
      </c>
      <c r="AK17" s="12" t="s">
        <v>208</v>
      </c>
      <c r="AL17" s="12"/>
      <c r="AM17" s="12">
        <v>1.1974110032362458E-2</v>
      </c>
      <c r="AN17" s="13"/>
    </row>
    <row r="18" spans="1:40" x14ac:dyDescent="0.45">
      <c r="A18" s="6" t="s">
        <v>45</v>
      </c>
      <c r="B18" s="6" t="str">
        <f>CONCATENATE("Taxpayer ",Taxpayer[[#This Row],[TaxpayerID]]," in ", Taxpayer[[#This Row],[TPState]])</f>
        <v>Taxpayer BEJ-20246949-I in Sur Datum</v>
      </c>
      <c r="C18" s="8">
        <v>43984</v>
      </c>
      <c r="D18" s="6">
        <v>10</v>
      </c>
      <c r="E18" s="6">
        <f>COUNTIFS(Invoice[TransactionDay],"=Friday",Invoice[TaxpayerID],CONCATENATE("=",Taxpayer[[#This Row],[TaxpayerID]]))</f>
        <v>0</v>
      </c>
      <c r="F18" s="6">
        <f>IFERROR(AVERAGEIFS(Invoice[NetInvoice],Invoice[TransactionDay],"=Sunday",Invoice[TaxpayerID],CONCATENATE("=",Taxpayer[[#This Row],[TaxpayerID]])),0)</f>
        <v>0</v>
      </c>
      <c r="G18" s="6" t="s">
        <v>45</v>
      </c>
      <c r="H18" s="6" t="s">
        <v>7</v>
      </c>
      <c r="I18" s="9" t="s">
        <v>46</v>
      </c>
      <c r="J18" s="6" t="s">
        <v>47</v>
      </c>
      <c r="K18" s="10">
        <v>240498400</v>
      </c>
      <c r="L18" s="10">
        <v>293408000</v>
      </c>
      <c r="M18" s="6" t="s">
        <v>38</v>
      </c>
      <c r="N18" s="10">
        <v>52909640</v>
      </c>
      <c r="O18" s="10" t="s">
        <v>178</v>
      </c>
      <c r="P18" s="10" t="s">
        <v>179</v>
      </c>
      <c r="Q18" s="6">
        <v>1913</v>
      </c>
      <c r="R18" s="6">
        <v>94</v>
      </c>
      <c r="S18" s="11">
        <v>8.0000000000000002E-3</v>
      </c>
      <c r="T18" s="6">
        <v>2</v>
      </c>
      <c r="U18" s="6">
        <v>5</v>
      </c>
      <c r="V18" s="6">
        <v>1</v>
      </c>
      <c r="W18" s="6">
        <v>3</v>
      </c>
      <c r="X18" s="6">
        <v>4</v>
      </c>
      <c r="Y18" s="10">
        <v>1173632000</v>
      </c>
      <c r="Z18" s="6" t="s">
        <v>38</v>
      </c>
      <c r="AA18" s="6" t="s">
        <v>39</v>
      </c>
      <c r="AB18" s="6">
        <v>0.06</v>
      </c>
      <c r="AC18" s="6">
        <v>2</v>
      </c>
      <c r="AD18" s="6">
        <v>3</v>
      </c>
      <c r="AE18" s="6">
        <v>4</v>
      </c>
      <c r="AF18" s="6">
        <v>5</v>
      </c>
      <c r="AG18" s="6" t="s">
        <v>40</v>
      </c>
      <c r="AH18" s="12" cm="1">
        <f t="array" ref="AH18">MAX(_xlfn._xlws.FILTER(Invoice[TransactionDate],(Invoice[TaxpayerID]=Taxpayer[[#This Row],[ID]]),0))-INDEX(MIN(_xlfn._xlws.FILTER(Invoice[TransactionDate],(Invoice[TaxpayerID]=Taxpayer[[#This Row],[ID]]),0)),1)</f>
        <v>3</v>
      </c>
      <c r="AI18" s="12" cm="1">
        <f t="array" aca="1" ref="AI18" ca="1">IF(ISERROR(MAX(_xlfn._xlws.FILTER(#REF!,(#REF!=Taxpayer[[#This Row],[ID]])*(#REF!="Inactive"),""))), 0,TODAY()-MAX(_xlfn._xlws.FILTER(#REF!,(#REF!=Taxpayer[[#This Row],[ID]])*(#REF!="Inactive"),"")))</f>
        <v>0</v>
      </c>
      <c r="AJ18" s="12" t="s">
        <v>207</v>
      </c>
      <c r="AK18" s="12" t="s">
        <v>209</v>
      </c>
      <c r="AL18" s="12"/>
      <c r="AM18" s="12">
        <v>0.14837648993012739</v>
      </c>
      <c r="AN18" s="13"/>
    </row>
    <row r="19" spans="1:40" x14ac:dyDescent="0.45">
      <c r="A19" s="6" t="s">
        <v>48</v>
      </c>
      <c r="B19" s="6" t="str">
        <f>CONCATENATE("Taxpayer ",Taxpayer[[#This Row],[TaxpayerID]]," in ", Taxpayer[[#This Row],[TPState]])</f>
        <v>Taxpayer FYJ-21328257-K in Sur Datum</v>
      </c>
      <c r="C19" s="8">
        <v>43984</v>
      </c>
      <c r="D19" s="6">
        <v>4</v>
      </c>
      <c r="E19" s="6">
        <f>COUNTIFS(Invoice[TransactionDay],"=Friday",Invoice[TaxpayerID],CONCATENATE("=",Taxpayer[[#This Row],[TaxpayerID]]))</f>
        <v>0</v>
      </c>
      <c r="F19" s="6">
        <f>IFERROR(AVERAGEIFS(Invoice[NetInvoice],Invoice[TransactionDay],"=Sunday",Invoice[TaxpayerID],CONCATENATE("=",Taxpayer[[#This Row],[TaxpayerID]])),0)</f>
        <v>0</v>
      </c>
      <c r="G19" s="6" t="s">
        <v>48</v>
      </c>
      <c r="H19" s="6" t="s">
        <v>7</v>
      </c>
      <c r="I19" s="9" t="s">
        <v>49</v>
      </c>
      <c r="J19" s="6" t="s">
        <v>47</v>
      </c>
      <c r="K19" s="10">
        <v>228615300</v>
      </c>
      <c r="L19" s="10">
        <v>278910700</v>
      </c>
      <c r="M19" s="6" t="s">
        <v>38</v>
      </c>
      <c r="N19" s="10">
        <v>50295380</v>
      </c>
      <c r="O19" s="10" t="s">
        <v>178</v>
      </c>
      <c r="P19" s="10" t="s">
        <v>180</v>
      </c>
      <c r="Q19" s="6">
        <v>1457</v>
      </c>
      <c r="R19" s="6">
        <v>94</v>
      </c>
      <c r="S19" s="11">
        <v>0.72</v>
      </c>
      <c r="T19" s="6">
        <v>1</v>
      </c>
      <c r="U19" s="6">
        <v>4</v>
      </c>
      <c r="V19" s="6">
        <v>5</v>
      </c>
      <c r="W19" s="6">
        <v>5</v>
      </c>
      <c r="X19" s="6">
        <v>2</v>
      </c>
      <c r="Y19" s="10">
        <v>1115643000</v>
      </c>
      <c r="Z19" s="6" t="s">
        <v>38</v>
      </c>
      <c r="AA19" s="6" t="s">
        <v>50</v>
      </c>
      <c r="AB19" s="6">
        <v>0.6</v>
      </c>
      <c r="AC19" s="6">
        <v>2</v>
      </c>
      <c r="AD19" s="6">
        <v>3</v>
      </c>
      <c r="AE19" s="6">
        <v>4</v>
      </c>
      <c r="AF19" s="6">
        <v>5</v>
      </c>
      <c r="AG19" s="6" t="s">
        <v>40</v>
      </c>
      <c r="AH19" s="12" cm="1">
        <f t="array" ref="AH19">MAX(_xlfn._xlws.FILTER(Invoice[TransactionDate],(Invoice[TaxpayerID]=Taxpayer[[#This Row],[ID]]),0))-INDEX(MIN(_xlfn._xlws.FILTER(Invoice[TransactionDate],(Invoice[TaxpayerID]=Taxpayer[[#This Row],[ID]]),0)),1)</f>
        <v>3</v>
      </c>
      <c r="AI19" s="12" cm="1">
        <f t="array" aca="1" ref="AI19" ca="1">IF(ISERROR(MAX(_xlfn._xlws.FILTER(#REF!,(#REF!=Taxpayer[[#This Row],[ID]])*(#REF!="Inactive"),""))), 0,TODAY()-MAX(_xlfn._xlws.FILTER(#REF!,(#REF!=Taxpayer[[#This Row],[ID]])*(#REF!="Inactive"),"")))</f>
        <v>0</v>
      </c>
      <c r="AJ19" s="12" t="s">
        <v>208</v>
      </c>
      <c r="AK19" s="12" t="s">
        <v>207</v>
      </c>
      <c r="AL19" s="12"/>
      <c r="AM19" s="12">
        <v>1.7257039055404176E-2</v>
      </c>
      <c r="AN19" s="13"/>
    </row>
    <row r="20" spans="1:40" x14ac:dyDescent="0.45">
      <c r="A20" s="6" t="s">
        <v>51</v>
      </c>
      <c r="B20" s="6" t="str">
        <f>CONCATENATE("Taxpayer ",Taxpayer[[#This Row],[TaxpayerID]]," in ", Taxpayer[[#This Row],[TPState]])</f>
        <v>Taxpayer TYH-25136477-R in Sur Datum</v>
      </c>
      <c r="C20" s="8">
        <v>43984</v>
      </c>
      <c r="D20" s="6">
        <v>16</v>
      </c>
      <c r="E20" s="6">
        <f>COUNTIFS(Invoice[TransactionDay],"=Friday",Invoice[TaxpayerID],CONCATENATE("=",Taxpayer[[#This Row],[TaxpayerID]]))</f>
        <v>1</v>
      </c>
      <c r="F20" s="6">
        <f>IFERROR(AVERAGEIFS(Invoice[NetInvoice],Invoice[TransactionDay],"=Sunday",Invoice[TaxpayerID],CONCATENATE("=",Taxpayer[[#This Row],[TaxpayerID]])),0)</f>
        <v>0</v>
      </c>
      <c r="G20" s="6" t="s">
        <v>51</v>
      </c>
      <c r="H20" s="6" t="s">
        <v>7</v>
      </c>
      <c r="I20" s="9" t="s">
        <v>52</v>
      </c>
      <c r="J20" s="6" t="s">
        <v>37</v>
      </c>
      <c r="K20" s="10">
        <v>224211900</v>
      </c>
      <c r="L20" s="10">
        <v>273538500</v>
      </c>
      <c r="M20" s="6" t="s">
        <v>53</v>
      </c>
      <c r="N20" s="10">
        <v>49326610</v>
      </c>
      <c r="O20" s="10" t="s">
        <v>178</v>
      </c>
      <c r="P20" s="10" t="s">
        <v>180</v>
      </c>
      <c r="Q20" s="6">
        <v>437</v>
      </c>
      <c r="R20" s="6">
        <v>56</v>
      </c>
      <c r="S20" s="11">
        <v>4.9000000000000002E-2</v>
      </c>
      <c r="T20" s="6">
        <v>5</v>
      </c>
      <c r="U20" s="6">
        <v>5</v>
      </c>
      <c r="V20" s="6">
        <v>5</v>
      </c>
      <c r="W20" s="6">
        <v>2</v>
      </c>
      <c r="X20" s="6">
        <v>1</v>
      </c>
      <c r="Y20" s="10">
        <v>1094154000</v>
      </c>
      <c r="Z20" s="6" t="s">
        <v>53</v>
      </c>
      <c r="AA20" s="6" t="s">
        <v>53</v>
      </c>
      <c r="AB20" s="6">
        <v>0.24</v>
      </c>
      <c r="AC20" s="6">
        <v>2</v>
      </c>
      <c r="AD20" s="6">
        <v>3</v>
      </c>
      <c r="AE20" s="6">
        <v>4</v>
      </c>
      <c r="AF20" s="6">
        <v>5</v>
      </c>
      <c r="AG20" s="6" t="s">
        <v>40</v>
      </c>
      <c r="AH20" s="12" cm="1">
        <f t="array" ref="AH20">MAX(_xlfn._xlws.FILTER(Invoice[TransactionDate],(Invoice[TaxpayerID]=Taxpayer[[#This Row],[ID]]),0))-INDEX(MIN(_xlfn._xlws.FILTER(Invoice[TransactionDate],(Invoice[TaxpayerID]=Taxpayer[[#This Row],[ID]]),0)),1)</f>
        <v>3</v>
      </c>
      <c r="AI20" s="12" cm="1">
        <f t="array" aca="1" ref="AI20" ca="1">IF(ISERROR(MAX(_xlfn._xlws.FILTER(#REF!,(#REF!=Taxpayer[[#This Row],[ID]])*(#REF!="Inactive"),""))), 0,TODAY()-MAX(_xlfn._xlws.FILTER(#REF!,(#REF!=Taxpayer[[#This Row],[ID]])*(#REF!="Inactive"),"")))</f>
        <v>0</v>
      </c>
      <c r="AJ20" s="12" t="s">
        <v>209</v>
      </c>
      <c r="AK20" s="12" t="s">
        <v>209</v>
      </c>
      <c r="AL20" s="12"/>
      <c r="AM20" s="12">
        <v>0.90550462899621476</v>
      </c>
      <c r="AN20" s="13"/>
    </row>
    <row r="21" spans="1:40" x14ac:dyDescent="0.45">
      <c r="A21" s="6" t="s">
        <v>54</v>
      </c>
      <c r="B21" s="6" t="str">
        <f>CONCATENATE("Taxpayer ",Taxpayer[[#This Row],[TaxpayerID]]," in ", Taxpayer[[#This Row],[TPState]])</f>
        <v>Taxpayer RXP-37585756-E in Sur Datum</v>
      </c>
      <c r="C21" s="8">
        <v>43984</v>
      </c>
      <c r="D21" s="6">
        <v>374</v>
      </c>
      <c r="E21" s="6">
        <f>COUNTIFS(Invoice[TransactionDay],"=Friday",Invoice[TaxpayerID],CONCATENATE("=",Taxpayer[[#This Row],[TaxpayerID]]))</f>
        <v>0</v>
      </c>
      <c r="F21" s="6">
        <f>IFERROR(AVERAGEIFS(Invoice[NetInvoice],Invoice[TransactionDay],"=Sunday",Invoice[TaxpayerID],CONCATENATE("=",Taxpayer[[#This Row],[TaxpayerID]])),0)</f>
        <v>1748</v>
      </c>
      <c r="G21" s="6" t="s">
        <v>54</v>
      </c>
      <c r="H21" s="6" t="s">
        <v>7</v>
      </c>
      <c r="I21" s="9" t="s">
        <v>55</v>
      </c>
      <c r="J21" s="6" t="s">
        <v>37</v>
      </c>
      <c r="K21" s="10">
        <v>170335800</v>
      </c>
      <c r="L21" s="10">
        <v>207809600</v>
      </c>
      <c r="M21" s="6" t="s">
        <v>38</v>
      </c>
      <c r="N21" s="10">
        <v>37473870</v>
      </c>
      <c r="O21" s="10" t="s">
        <v>178</v>
      </c>
      <c r="P21" s="10" t="s">
        <v>179</v>
      </c>
      <c r="Q21" s="6">
        <v>6</v>
      </c>
      <c r="R21" s="6">
        <v>0</v>
      </c>
      <c r="S21" s="11">
        <v>0.09</v>
      </c>
      <c r="T21" s="6">
        <v>4</v>
      </c>
      <c r="U21" s="6">
        <v>2</v>
      </c>
      <c r="V21" s="6">
        <v>2</v>
      </c>
      <c r="W21" s="6">
        <v>1</v>
      </c>
      <c r="X21" s="6">
        <v>4</v>
      </c>
      <c r="Y21" s="10">
        <v>831238500</v>
      </c>
      <c r="Z21" s="6" t="s">
        <v>38</v>
      </c>
      <c r="AA21" s="6" t="s">
        <v>39</v>
      </c>
      <c r="AB21" s="6">
        <v>0.62</v>
      </c>
      <c r="AC21" s="6">
        <v>2</v>
      </c>
      <c r="AD21" s="6">
        <v>3</v>
      </c>
      <c r="AE21" s="6">
        <v>4</v>
      </c>
      <c r="AF21" s="6">
        <v>5</v>
      </c>
      <c r="AG21" s="6" t="s">
        <v>40</v>
      </c>
      <c r="AH21" s="12" cm="1">
        <f t="array" ref="AH21">MAX(_xlfn._xlws.FILTER(Invoice[TransactionDate],(Invoice[TaxpayerID]=Taxpayer[[#This Row],[ID]]),0))-INDEX(MIN(_xlfn._xlws.FILTER(Invoice[TransactionDate],(Invoice[TaxpayerID]=Taxpayer[[#This Row],[ID]]),0)),1)</f>
        <v>3</v>
      </c>
      <c r="AI21" s="12" cm="1">
        <f t="array" aca="1" ref="AI21" ca="1">IF(ISERROR(MAX(_xlfn._xlws.FILTER(#REF!,(#REF!=Taxpayer[[#This Row],[ID]])*(#REF!="Inactive"),""))), 0,TODAY()-MAX(_xlfn._xlws.FILTER(#REF!,(#REF!=Taxpayer[[#This Row],[ID]])*(#REF!="Inactive"),"")))</f>
        <v>0</v>
      </c>
      <c r="AJ21" s="12" t="s">
        <v>209</v>
      </c>
      <c r="AK21" s="12" t="s">
        <v>208</v>
      </c>
      <c r="AL21" s="12"/>
      <c r="AM21" s="12">
        <v>0.33527508090614883</v>
      </c>
      <c r="AN21" s="13"/>
    </row>
    <row r="22" spans="1:40" x14ac:dyDescent="0.45">
      <c r="A22" s="6" t="s">
        <v>56</v>
      </c>
      <c r="B22" s="6" t="str">
        <f>CONCATENATE("Taxpayer ",Taxpayer[[#This Row],[TaxpayerID]]," in ", Taxpayer[[#This Row],[TPState]])</f>
        <v>Taxpayer 9EE-FAD01527-B in Ceara</v>
      </c>
      <c r="C22" s="8">
        <v>43984</v>
      </c>
      <c r="D22" s="6">
        <v>375</v>
      </c>
      <c r="E22" s="6">
        <f>COUNTIFS(Invoice[TransactionDay],"=Friday",Invoice[TaxpayerID],CONCATENATE("=",Taxpayer[[#This Row],[TaxpayerID]]))</f>
        <v>1</v>
      </c>
      <c r="F22" s="6">
        <f>IFERROR(AVERAGEIFS(Invoice[NetInvoice],Invoice[TransactionDay],"=Sunday",Invoice[TaxpayerID],CONCATENATE("=",Taxpayer[[#This Row],[TaxpayerID]])),0)</f>
        <v>0</v>
      </c>
      <c r="G22" s="6" t="s">
        <v>56</v>
      </c>
      <c r="H22" s="6" t="s">
        <v>216</v>
      </c>
      <c r="I22" s="9" t="s">
        <v>57</v>
      </c>
      <c r="J22" s="6" t="s">
        <v>47</v>
      </c>
      <c r="K22" s="10">
        <v>46314950</v>
      </c>
      <c r="L22" s="10">
        <v>56504240</v>
      </c>
      <c r="M22" s="6" t="s">
        <v>38</v>
      </c>
      <c r="N22" s="10">
        <v>10189290</v>
      </c>
      <c r="O22" s="10" t="s">
        <v>178</v>
      </c>
      <c r="P22" s="10" t="s">
        <v>179</v>
      </c>
      <c r="Q22" s="6">
        <v>2721</v>
      </c>
      <c r="R22" s="6">
        <v>95</v>
      </c>
      <c r="S22" s="11">
        <v>5.1999999999999998E-2</v>
      </c>
      <c r="T22" s="6">
        <v>3</v>
      </c>
      <c r="U22" s="6">
        <v>3</v>
      </c>
      <c r="V22" s="6">
        <v>3</v>
      </c>
      <c r="W22" s="6">
        <v>1</v>
      </c>
      <c r="X22" s="6">
        <v>1</v>
      </c>
      <c r="Y22" s="10">
        <v>226017000</v>
      </c>
      <c r="Z22" s="6" t="s">
        <v>58</v>
      </c>
      <c r="AA22" s="6" t="s">
        <v>39</v>
      </c>
      <c r="AB22" s="6">
        <v>0.67</v>
      </c>
      <c r="AC22" s="6">
        <v>2</v>
      </c>
      <c r="AD22" s="6">
        <v>3</v>
      </c>
      <c r="AE22" s="6">
        <v>4</v>
      </c>
      <c r="AF22" s="6">
        <v>5</v>
      </c>
      <c r="AG22" s="6" t="s">
        <v>40</v>
      </c>
      <c r="AH22" s="12" cm="1">
        <f t="array" ref="AH22">MAX(_xlfn._xlws.FILTER(Invoice[TransactionDate],(Invoice[TaxpayerID]=Taxpayer[[#This Row],[ID]]),0))-INDEX(MIN(_xlfn._xlws.FILTER(Invoice[TransactionDate],(Invoice[TaxpayerID]=Taxpayer[[#This Row],[ID]]),0)),1)</f>
        <v>3</v>
      </c>
      <c r="AI22" s="12" cm="1">
        <f t="array" aca="1" ref="AI22" ca="1">IF(ISERROR(MAX(_xlfn._xlws.FILTER(#REF!,(#REF!=Taxpayer[[#This Row],[ID]])*(#REF!="Inactive"),""))), 0,TODAY()-MAX(_xlfn._xlws.FILTER(#REF!,(#REF!=Taxpayer[[#This Row],[ID]])*(#REF!="Inactive"),"")))</f>
        <v>0</v>
      </c>
      <c r="AJ22" s="12" t="s">
        <v>209</v>
      </c>
      <c r="AK22" s="12" t="s">
        <v>207</v>
      </c>
      <c r="AL22" s="12"/>
      <c r="AM22" s="12">
        <v>0.2533333333333333</v>
      </c>
      <c r="AN22" s="13"/>
    </row>
    <row r="23" spans="1:40" x14ac:dyDescent="0.45">
      <c r="A23" s="6" t="s">
        <v>59</v>
      </c>
      <c r="B23" s="6" t="str">
        <f>CONCATENATE("Taxpayer ",Taxpayer[[#This Row],[TaxpayerID]]," in ", Taxpayer[[#This Row],[TPState]])</f>
        <v>Taxpayer LWD-20785753-R in Sur Datum</v>
      </c>
      <c r="C23" s="8">
        <v>43984</v>
      </c>
      <c r="D23" s="6">
        <v>2</v>
      </c>
      <c r="E23" s="6">
        <f>COUNTIFS(Invoice[TransactionDay],"=Friday",Invoice[TaxpayerID],CONCATENATE("=",Taxpayer[[#This Row],[TaxpayerID]]))</f>
        <v>0</v>
      </c>
      <c r="F23" s="6">
        <f>IFERROR(AVERAGEIFS(Invoice[NetInvoice],Invoice[TransactionDay],"=Sunday",Invoice[TaxpayerID],CONCATENATE("=",Taxpayer[[#This Row],[TaxpayerID]])),0)</f>
        <v>0</v>
      </c>
      <c r="G23" s="6" t="s">
        <v>59</v>
      </c>
      <c r="H23" s="6" t="s">
        <v>7</v>
      </c>
      <c r="I23" s="9" t="s">
        <v>60</v>
      </c>
      <c r="J23" s="6" t="s">
        <v>47</v>
      </c>
      <c r="K23" s="10">
        <v>184441500</v>
      </c>
      <c r="L23" s="10">
        <v>225018700</v>
      </c>
      <c r="M23" s="6" t="s">
        <v>38</v>
      </c>
      <c r="N23" s="10">
        <v>40577140</v>
      </c>
      <c r="O23" s="10" t="s">
        <v>178</v>
      </c>
      <c r="P23" s="10" t="s">
        <v>179</v>
      </c>
      <c r="Q23" s="6">
        <v>2065</v>
      </c>
      <c r="R23" s="6">
        <v>94</v>
      </c>
      <c r="S23" s="11">
        <v>5.6000000000000001E-2</v>
      </c>
      <c r="T23" s="6">
        <v>2</v>
      </c>
      <c r="U23" s="6">
        <v>1</v>
      </c>
      <c r="V23" s="6">
        <v>4</v>
      </c>
      <c r="W23" s="6">
        <v>2</v>
      </c>
      <c r="X23" s="6">
        <v>1</v>
      </c>
      <c r="Y23" s="10">
        <v>90007460</v>
      </c>
      <c r="Z23" s="6" t="s">
        <v>61</v>
      </c>
      <c r="AA23" s="6" t="s">
        <v>39</v>
      </c>
      <c r="AB23" s="6">
        <v>0.43</v>
      </c>
      <c r="AC23" s="6">
        <v>2</v>
      </c>
      <c r="AD23" s="6">
        <v>3</v>
      </c>
      <c r="AE23" s="6">
        <v>4</v>
      </c>
      <c r="AF23" s="6">
        <v>5</v>
      </c>
      <c r="AG23" s="6" t="s">
        <v>40</v>
      </c>
      <c r="AH23" s="12" cm="1">
        <f t="array" ref="AH23">MAX(_xlfn._xlws.FILTER(Invoice[TransactionDate],(Invoice[TaxpayerID]=Taxpayer[[#This Row],[ID]]),0))-INDEX(MIN(_xlfn._xlws.FILTER(Invoice[TransactionDate],(Invoice[TaxpayerID]=Taxpayer[[#This Row],[ID]]),0)),1)</f>
        <v>2</v>
      </c>
      <c r="AI23" s="12" cm="1">
        <f t="array" aca="1" ref="AI23" ca="1">IF(ISERROR(MAX(_xlfn._xlws.FILTER(#REF!,(#REF!=Taxpayer[[#This Row],[ID]])*(#REF!="Inactive"),""))), 0,TODAY()-MAX(_xlfn._xlws.FILTER(#REF!,(#REF!=Taxpayer[[#This Row],[ID]])*(#REF!="Inactive"),"")))</f>
        <v>0</v>
      </c>
      <c r="AJ23" s="12" t="s">
        <v>207</v>
      </c>
      <c r="AK23" s="12" t="s">
        <v>207</v>
      </c>
      <c r="AL23" s="12"/>
      <c r="AM23" s="12">
        <v>9.1654606849975832E-3</v>
      </c>
      <c r="AN23" s="13"/>
    </row>
    <row r="24" spans="1:40" x14ac:dyDescent="0.45">
      <c r="A24" s="6" t="s">
        <v>62</v>
      </c>
      <c r="B24" s="6" t="str">
        <f>CONCATENATE("Taxpayer ",Taxpayer[[#This Row],[TaxpayerID]]," in ", Taxpayer[[#This Row],[TPState]])</f>
        <v>Taxpayer YRF-515517117-T in Sur Datum</v>
      </c>
      <c r="C24" s="8">
        <v>43984</v>
      </c>
      <c r="D24" s="6">
        <v>38</v>
      </c>
      <c r="E24" s="6">
        <f>COUNTIFS(Invoice[TransactionDay],"=Friday",Invoice[TaxpayerID],CONCATENATE("=",Taxpayer[[#This Row],[TaxpayerID]]))</f>
        <v>0</v>
      </c>
      <c r="F24" s="6">
        <f>IFERROR(AVERAGEIFS(Invoice[NetInvoice],Invoice[TransactionDay],"=Sunday",Invoice[TaxpayerID],CONCATENATE("=",Taxpayer[[#This Row],[TaxpayerID]])),0)</f>
        <v>5097</v>
      </c>
      <c r="G24" s="6" t="s">
        <v>62</v>
      </c>
      <c r="H24" s="6" t="s">
        <v>7</v>
      </c>
      <c r="I24" s="9" t="s">
        <v>63</v>
      </c>
      <c r="J24" s="6" t="s">
        <v>47</v>
      </c>
      <c r="K24" s="10">
        <v>12176.1</v>
      </c>
      <c r="L24" s="10">
        <v>14854.84</v>
      </c>
      <c r="M24" s="6" t="s">
        <v>64</v>
      </c>
      <c r="N24" s="10">
        <v>2678.74</v>
      </c>
      <c r="O24" s="10" t="s">
        <v>177</v>
      </c>
      <c r="P24" s="10" t="s">
        <v>180</v>
      </c>
      <c r="Q24" s="6">
        <v>1</v>
      </c>
      <c r="R24" s="6">
        <v>0</v>
      </c>
      <c r="S24" s="11">
        <v>0.05</v>
      </c>
      <c r="T24" s="6">
        <v>3</v>
      </c>
      <c r="U24" s="6">
        <v>1</v>
      </c>
      <c r="V24" s="6">
        <v>1</v>
      </c>
      <c r="W24" s="6">
        <v>3</v>
      </c>
      <c r="X24" s="6">
        <v>4</v>
      </c>
      <c r="Y24" s="10">
        <v>59419.37</v>
      </c>
      <c r="Z24" s="6" t="s">
        <v>64</v>
      </c>
      <c r="AA24" s="6" t="s">
        <v>39</v>
      </c>
      <c r="AB24" s="6">
        <v>0.51</v>
      </c>
      <c r="AC24" s="6">
        <v>2</v>
      </c>
      <c r="AD24" s="6">
        <v>3</v>
      </c>
      <c r="AE24" s="6">
        <v>4</v>
      </c>
      <c r="AF24" s="6">
        <v>5</v>
      </c>
      <c r="AG24" s="6" t="s">
        <v>40</v>
      </c>
      <c r="AH24" s="12" cm="1">
        <f t="array" ref="AH24">MAX(_xlfn._xlws.FILTER(Invoice[TransactionDate],(Invoice[TaxpayerID]=Taxpayer[[#This Row],[ID]]),0))-INDEX(MIN(_xlfn._xlws.FILTER(Invoice[TransactionDate],(Invoice[TaxpayerID]=Taxpayer[[#This Row],[ID]]),0)),1)</f>
        <v>1</v>
      </c>
      <c r="AI24" s="12" cm="1">
        <f t="array" aca="1" ref="AI24" ca="1">IF(ISERROR(MAX(_xlfn._xlws.FILTER(#REF!,(#REF!=Taxpayer[[#This Row],[ID]])*(#REF!="Inactive"),""))), 0,TODAY()-MAX(_xlfn._xlws.FILTER(#REF!,(#REF!=Taxpayer[[#This Row],[ID]])*(#REF!="Inactive"),"")))</f>
        <v>0</v>
      </c>
      <c r="AJ24" s="12" t="s">
        <v>207</v>
      </c>
      <c r="AK24" s="12" t="s">
        <v>209</v>
      </c>
      <c r="AL24" s="12"/>
      <c r="AM24" s="12">
        <v>0.14837648993012739</v>
      </c>
      <c r="AN24" s="13"/>
    </row>
    <row r="25" spans="1:40" x14ac:dyDescent="0.45">
      <c r="A25" s="6" t="s">
        <v>65</v>
      </c>
      <c r="B25" s="6" t="str">
        <f>CONCATENATE("Taxpayer ",Taxpayer[[#This Row],[TaxpayerID]]," in ", Taxpayer[[#This Row],[TPState]])</f>
        <v>Taxpayer FTH-715824-A in Ceara</v>
      </c>
      <c r="C25" s="8">
        <v>43984</v>
      </c>
      <c r="D25" s="6">
        <v>203</v>
      </c>
      <c r="E25" s="6">
        <f>COUNTIFS(Invoice[TransactionDay],"=Friday",Invoice[TaxpayerID],CONCATENATE("=",Taxpayer[[#This Row],[TaxpayerID]]))</f>
        <v>0</v>
      </c>
      <c r="F25" s="6">
        <f>IFERROR(AVERAGEIFS(Invoice[NetInvoice],Invoice[TransactionDay],"=Sunday",Invoice[TaxpayerID],CONCATENATE("=",Taxpayer[[#This Row],[TaxpayerID]])),0)</f>
        <v>0</v>
      </c>
      <c r="G25" s="6" t="s">
        <v>65</v>
      </c>
      <c r="H25" s="6" t="s">
        <v>216</v>
      </c>
      <c r="I25" s="9" t="s">
        <v>66</v>
      </c>
      <c r="J25" s="6" t="s">
        <v>47</v>
      </c>
      <c r="K25" s="10">
        <v>1181.73</v>
      </c>
      <c r="L25" s="10">
        <v>1441.71</v>
      </c>
      <c r="M25" s="6" t="s">
        <v>53</v>
      </c>
      <c r="N25" s="10">
        <v>259.98</v>
      </c>
      <c r="O25" s="10" t="s">
        <v>177</v>
      </c>
      <c r="P25" s="10" t="s">
        <v>179</v>
      </c>
      <c r="Q25" s="6">
        <v>9</v>
      </c>
      <c r="R25" s="6">
        <v>0</v>
      </c>
      <c r="S25" s="11">
        <v>5.1999999999999998E-2</v>
      </c>
      <c r="T25" s="6">
        <v>4</v>
      </c>
      <c r="U25" s="6">
        <v>1</v>
      </c>
      <c r="V25" s="6">
        <v>1</v>
      </c>
      <c r="W25" s="6">
        <v>4</v>
      </c>
      <c r="X25" s="6">
        <v>1</v>
      </c>
      <c r="Y25" s="10">
        <v>5766.84</v>
      </c>
      <c r="Z25" s="6" t="s">
        <v>53</v>
      </c>
      <c r="AA25" s="6" t="s">
        <v>53</v>
      </c>
      <c r="AB25" s="6">
        <v>0.55000000000000004</v>
      </c>
      <c r="AC25" s="6">
        <v>2</v>
      </c>
      <c r="AD25" s="6">
        <v>3</v>
      </c>
      <c r="AE25" s="6">
        <v>4</v>
      </c>
      <c r="AF25" s="6">
        <v>5</v>
      </c>
      <c r="AG25" s="6" t="s">
        <v>40</v>
      </c>
      <c r="AH25" s="12" cm="1">
        <f t="array" ref="AH25">MAX(_xlfn._xlws.FILTER(Invoice[TransactionDate],(Invoice[TaxpayerID]=Taxpayer[[#This Row],[ID]]),0))-INDEX(MIN(_xlfn._xlws.FILTER(Invoice[TransactionDate],(Invoice[TaxpayerID]=Taxpayer[[#This Row],[ID]]),0)),1)</f>
        <v>0</v>
      </c>
      <c r="AI25" s="12" cm="1">
        <f t="array" aca="1" ref="AI25" ca="1">IF(ISERROR(MAX(_xlfn._xlws.FILTER(#REF!,(#REF!=Taxpayer[[#This Row],[ID]])*(#REF!="Inactive"),""))), 0,TODAY()-MAX(_xlfn._xlws.FILTER(#REF!,(#REF!=Taxpayer[[#This Row],[ID]])*(#REF!="Inactive"),"")))</f>
        <v>0</v>
      </c>
      <c r="AJ25" s="12" t="s">
        <v>208</v>
      </c>
      <c r="AK25" s="12" t="s">
        <v>208</v>
      </c>
      <c r="AL25" s="12"/>
      <c r="AM25" s="12">
        <v>5.4161438728565457E-2</v>
      </c>
      <c r="AN25" s="13"/>
    </row>
    <row r="26" spans="1:40" x14ac:dyDescent="0.45">
      <c r="A26" s="6" t="s">
        <v>67</v>
      </c>
      <c r="B26" s="6" t="str">
        <f>CONCATENATE("Taxpayer ",Taxpayer[[#This Row],[TaxpayerID]]," in ", Taxpayer[[#This Row],[TPState]])</f>
        <v>Taxpayer JYN-78615326-O in Sur Datum</v>
      </c>
      <c r="C26" s="8">
        <v>43984</v>
      </c>
      <c r="D26" s="6">
        <v>160</v>
      </c>
      <c r="E26" s="6">
        <f>COUNTIFS(Invoice[TransactionDay],"=Friday",Invoice[TaxpayerID],CONCATENATE("=",Taxpayer[[#This Row],[TaxpayerID]]))</f>
        <v>0</v>
      </c>
      <c r="F26" s="6">
        <f>IFERROR(AVERAGEIFS(Invoice[NetInvoice],Invoice[TransactionDay],"=Sunday",Invoice[TaxpayerID],CONCATENATE("=",Taxpayer[[#This Row],[TaxpayerID]])),0)</f>
        <v>0</v>
      </c>
      <c r="G26" s="6" t="s">
        <v>67</v>
      </c>
      <c r="H26" s="6" t="s">
        <v>7</v>
      </c>
      <c r="I26" s="9" t="s">
        <v>68</v>
      </c>
      <c r="J26" s="6" t="s">
        <v>47</v>
      </c>
      <c r="K26" s="10">
        <v>225</v>
      </c>
      <c r="L26" s="10">
        <v>274.5</v>
      </c>
      <c r="M26" s="6" t="s">
        <v>64</v>
      </c>
      <c r="N26" s="10">
        <v>49.5</v>
      </c>
      <c r="O26" s="10" t="s">
        <v>177</v>
      </c>
      <c r="P26" s="10" t="s">
        <v>179</v>
      </c>
      <c r="Q26" s="6">
        <v>1</v>
      </c>
      <c r="R26" s="6">
        <v>0</v>
      </c>
      <c r="S26" s="11">
        <v>4.3999999999999997E-2</v>
      </c>
      <c r="T26" s="6">
        <v>2</v>
      </c>
      <c r="U26" s="6">
        <v>4</v>
      </c>
      <c r="V26" s="6">
        <v>5</v>
      </c>
      <c r="W26" s="6">
        <v>4</v>
      </c>
      <c r="X26" s="6">
        <v>2</v>
      </c>
      <c r="Y26" s="10">
        <v>1098</v>
      </c>
      <c r="Z26" s="6" t="s">
        <v>64</v>
      </c>
      <c r="AA26" s="6" t="s">
        <v>39</v>
      </c>
      <c r="AB26" s="6">
        <v>0.12</v>
      </c>
      <c r="AC26" s="6">
        <v>2</v>
      </c>
      <c r="AD26" s="6">
        <v>3</v>
      </c>
      <c r="AE26" s="6">
        <v>4</v>
      </c>
      <c r="AF26" s="6">
        <v>5</v>
      </c>
      <c r="AG26" s="6" t="s">
        <v>40</v>
      </c>
      <c r="AH26" s="12" cm="1">
        <f t="array" ref="AH26">MAX(_xlfn._xlws.FILTER(Invoice[TransactionDate],(Invoice[TaxpayerID]=Taxpayer[[#This Row],[ID]]),0))-INDEX(MIN(_xlfn._xlws.FILTER(Invoice[TransactionDate],(Invoice[TaxpayerID]=Taxpayer[[#This Row],[ID]]),0)),1)</f>
        <v>0</v>
      </c>
      <c r="AI26" s="12" cm="1">
        <f t="array" aca="1" ref="AI26" ca="1">IF(ISERROR(MAX(_xlfn._xlws.FILTER(#REF!,(#REF!=Taxpayer[[#This Row],[ID]])*(#REF!="Inactive"),""))), 0,TODAY()-MAX(_xlfn._xlws.FILTER(#REF!,(#REF!=Taxpayer[[#This Row],[ID]])*(#REF!="Inactive"),"")))</f>
        <v>0</v>
      </c>
      <c r="AJ26" s="12" t="s">
        <v>208</v>
      </c>
      <c r="AK26" s="12" t="s">
        <v>208</v>
      </c>
      <c r="AL26" s="12"/>
      <c r="AM26" s="12">
        <v>5.4161438728565457E-2</v>
      </c>
      <c r="AN26" s="13"/>
    </row>
    <row r="27" spans="1:40" x14ac:dyDescent="0.45">
      <c r="A27" s="6" t="s">
        <v>69</v>
      </c>
      <c r="B27" s="6" t="str">
        <f>CONCATENATE("Taxpayer ",Taxpayer[[#This Row],[TaxpayerID]]," in ", Taxpayer[[#This Row],[TPState]])</f>
        <v>Taxpayer AGZ-2035104-I in Sur Datum</v>
      </c>
      <c r="C27" s="8">
        <v>43985</v>
      </c>
      <c r="D27" s="6">
        <v>11</v>
      </c>
      <c r="E27" s="6">
        <f>COUNTIFS(Invoice[TransactionDay],"=Friday",Invoice[TaxpayerID],CONCATENATE("=",Taxpayer[[#This Row],[TaxpayerID]]))</f>
        <v>0</v>
      </c>
      <c r="F27" s="6">
        <f>IFERROR(AVERAGEIFS(Invoice[NetInvoice],Invoice[TransactionDay],"=Sunday",Invoice[TaxpayerID],CONCATENATE("=",Taxpayer[[#This Row],[TaxpayerID]])),0)</f>
        <v>0</v>
      </c>
      <c r="G27" s="6" t="s">
        <v>69</v>
      </c>
      <c r="H27" s="6" t="s">
        <v>7</v>
      </c>
      <c r="I27" s="9" t="s">
        <v>70</v>
      </c>
      <c r="J27" s="6" t="s">
        <v>37</v>
      </c>
      <c r="K27" s="10">
        <v>790039100</v>
      </c>
      <c r="L27" s="10">
        <v>963847700</v>
      </c>
      <c r="M27" s="6" t="s">
        <v>38</v>
      </c>
      <c r="N27" s="10">
        <v>173808600</v>
      </c>
      <c r="O27" s="10" t="s">
        <v>177</v>
      </c>
      <c r="P27" s="10" t="s">
        <v>180</v>
      </c>
      <c r="Q27" s="6">
        <v>956</v>
      </c>
      <c r="R27" s="6">
        <v>78</v>
      </c>
      <c r="S27" s="11">
        <v>4.2999999999999997E-2</v>
      </c>
      <c r="T27" s="6">
        <v>2</v>
      </c>
      <c r="U27" s="6">
        <v>4</v>
      </c>
      <c r="V27" s="6">
        <v>4</v>
      </c>
      <c r="W27" s="6">
        <v>3</v>
      </c>
      <c r="X27" s="6">
        <v>4</v>
      </c>
      <c r="Y27" s="10">
        <v>3855391000</v>
      </c>
      <c r="Z27" s="6" t="s">
        <v>38</v>
      </c>
      <c r="AA27" s="6" t="s">
        <v>39</v>
      </c>
      <c r="AB27" s="6">
        <v>0.35</v>
      </c>
      <c r="AC27" s="6">
        <v>2</v>
      </c>
      <c r="AD27" s="6">
        <v>3</v>
      </c>
      <c r="AE27" s="6">
        <v>4</v>
      </c>
      <c r="AF27" s="6">
        <v>5</v>
      </c>
      <c r="AG27" s="6" t="s">
        <v>71</v>
      </c>
      <c r="AH27" s="12" cm="1">
        <f t="array" ref="AH27">MAX(_xlfn._xlws.FILTER(Invoice[TransactionDate],(Invoice[TaxpayerID]=Taxpayer[[#This Row],[ID]]),0))-INDEX(MIN(_xlfn._xlws.FILTER(Invoice[TransactionDate],(Invoice[TaxpayerID]=Taxpayer[[#This Row],[ID]]),0)),1)</f>
        <v>0</v>
      </c>
      <c r="AI27" s="12" cm="1">
        <f t="array" aca="1" ref="AI27" ca="1">IF(ISERROR(MAX(_xlfn._xlws.FILTER(#REF!,(#REF!=Taxpayer[[#This Row],[ID]])*(#REF!="Inactive"),""))), 0,TODAY()-MAX(_xlfn._xlws.FILTER(#REF!,(#REF!=Taxpayer[[#This Row],[ID]])*(#REF!="Inactive"),"")))</f>
        <v>0</v>
      </c>
      <c r="AJ27" s="12" t="s">
        <v>209</v>
      </c>
      <c r="AK27" s="12" t="s">
        <v>207</v>
      </c>
      <c r="AL27" s="12"/>
      <c r="AM27" s="12">
        <v>0.2533333333333333</v>
      </c>
      <c r="AN27" s="13"/>
    </row>
    <row r="28" spans="1:40" x14ac:dyDescent="0.45">
      <c r="A28" s="6" t="s">
        <v>69</v>
      </c>
      <c r="B28" s="6" t="str">
        <f>CONCATENATE("Taxpayer ",Taxpayer[[#This Row],[TaxpayerID]]," in ", Taxpayer[[#This Row],[TPState]])</f>
        <v>Taxpayer AGZ-2035104-I in Sur Datum</v>
      </c>
      <c r="C28" s="8">
        <v>43985</v>
      </c>
      <c r="D28" s="6">
        <v>11</v>
      </c>
      <c r="E28" s="6">
        <f>COUNTIFS(Invoice[TransactionDay],"=Friday",Invoice[TaxpayerID],CONCATENATE("=",Taxpayer[[#This Row],[TaxpayerID]]))</f>
        <v>0</v>
      </c>
      <c r="F28" s="6">
        <f>IFERROR(AVERAGEIFS(Invoice[NetInvoice],Invoice[TransactionDay],"=Sunday",Invoice[TaxpayerID],CONCATENATE("=",Taxpayer[[#This Row],[TaxpayerID]])),0)</f>
        <v>0</v>
      </c>
      <c r="G28" s="6" t="s">
        <v>69</v>
      </c>
      <c r="H28" s="6" t="s">
        <v>7</v>
      </c>
      <c r="I28" s="9" t="s">
        <v>70</v>
      </c>
      <c r="J28" s="6" t="s">
        <v>37</v>
      </c>
      <c r="K28" s="10">
        <v>790039100</v>
      </c>
      <c r="L28" s="10">
        <v>963847700</v>
      </c>
      <c r="M28" s="6" t="s">
        <v>38</v>
      </c>
      <c r="N28" s="10">
        <v>173808600</v>
      </c>
      <c r="O28" s="10" t="s">
        <v>177</v>
      </c>
      <c r="P28" s="10" t="s">
        <v>180</v>
      </c>
      <c r="Q28" s="6">
        <v>956</v>
      </c>
      <c r="R28" s="6">
        <v>78</v>
      </c>
      <c r="S28" s="11">
        <v>4.2999999999999997E-2</v>
      </c>
      <c r="T28" s="6">
        <v>2</v>
      </c>
      <c r="U28" s="6">
        <v>4</v>
      </c>
      <c r="V28" s="6">
        <v>4</v>
      </c>
      <c r="W28" s="6">
        <v>3</v>
      </c>
      <c r="X28" s="6">
        <v>4</v>
      </c>
      <c r="Y28" s="10">
        <v>3855391000</v>
      </c>
      <c r="Z28" s="6" t="s">
        <v>38</v>
      </c>
      <c r="AA28" s="6" t="s">
        <v>39</v>
      </c>
      <c r="AB28" s="6">
        <v>0.35</v>
      </c>
      <c r="AC28" s="6">
        <v>2</v>
      </c>
      <c r="AD28" s="6">
        <v>3</v>
      </c>
      <c r="AE28" s="6">
        <v>4</v>
      </c>
      <c r="AF28" s="6">
        <v>5</v>
      </c>
      <c r="AG28" s="6" t="s">
        <v>71</v>
      </c>
      <c r="AH28" s="12" cm="1">
        <f t="array" ref="AH28">MAX(_xlfn._xlws.FILTER(Invoice[TransactionDate],(Invoice[TaxpayerID]=Taxpayer[[#This Row],[ID]]),0))-INDEX(MIN(_xlfn._xlws.FILTER(Invoice[TransactionDate],(Invoice[TaxpayerID]=Taxpayer[[#This Row],[ID]]),0)),1)</f>
        <v>0</v>
      </c>
      <c r="AI28" s="12" cm="1">
        <f t="array" aca="1" ref="AI28" ca="1">IF(ISERROR(MAX(_xlfn._xlws.FILTER(#REF!,(#REF!=Taxpayer[[#This Row],[ID]])*(#REF!="Inactive"),""))), 0,TODAY()-MAX(_xlfn._xlws.FILTER(#REF!,(#REF!=Taxpayer[[#This Row],[ID]])*(#REF!="Inactive"),"")))</f>
        <v>0</v>
      </c>
      <c r="AJ28" s="12" t="s">
        <v>209</v>
      </c>
      <c r="AK28" s="12" t="s">
        <v>207</v>
      </c>
      <c r="AL28" s="12"/>
      <c r="AM28" s="12">
        <v>0.2533333333333333</v>
      </c>
      <c r="AN28" s="13"/>
    </row>
    <row r="29" spans="1:40" x14ac:dyDescent="0.45">
      <c r="A29" s="6" t="s">
        <v>35</v>
      </c>
      <c r="B29" s="6" t="str">
        <f>CONCATENATE("Taxpayer ",Taxpayer[[#This Row],[TaxpayerID]]," in ", Taxpayer[[#This Row],[TPState]])</f>
        <v>Taxpayer RER-37356263-G in Sur Datum</v>
      </c>
      <c r="C29" s="8">
        <v>43985</v>
      </c>
      <c r="D29" s="6">
        <v>372</v>
      </c>
      <c r="E29" s="6">
        <f>COUNTIFS(Invoice[TransactionDay],"=Friday",Invoice[TaxpayerID],CONCATENATE("=",Taxpayer[[#This Row],[TaxpayerID]]))</f>
        <v>1</v>
      </c>
      <c r="F29" s="6">
        <f>IFERROR(AVERAGEIFS(Invoice[NetInvoice],Invoice[TransactionDay],"=Sunday",Invoice[TaxpayerID],CONCATENATE("=",Taxpayer[[#This Row],[TaxpayerID]])),0)</f>
        <v>0</v>
      </c>
      <c r="G29" s="6" t="s">
        <v>35</v>
      </c>
      <c r="H29" s="6" t="s">
        <v>7</v>
      </c>
      <c r="I29" s="9" t="s">
        <v>36</v>
      </c>
      <c r="J29" s="6" t="s">
        <v>37</v>
      </c>
      <c r="K29" s="10">
        <v>643765200</v>
      </c>
      <c r="L29" s="10">
        <v>785393500</v>
      </c>
      <c r="M29" s="6" t="s">
        <v>38</v>
      </c>
      <c r="N29" s="10">
        <v>141628300</v>
      </c>
      <c r="O29" s="10" t="s">
        <v>178</v>
      </c>
      <c r="P29" s="10" t="s">
        <v>179</v>
      </c>
      <c r="Q29" s="6">
        <v>129</v>
      </c>
      <c r="R29" s="6">
        <v>0</v>
      </c>
      <c r="S29" s="11">
        <v>1.7999999999999999E-2</v>
      </c>
      <c r="T29" s="6">
        <v>1</v>
      </c>
      <c r="U29" s="6">
        <v>2</v>
      </c>
      <c r="V29" s="6">
        <v>1</v>
      </c>
      <c r="W29" s="6">
        <v>5</v>
      </c>
      <c r="X29" s="6">
        <v>1</v>
      </c>
      <c r="Y29" s="10">
        <v>3141574000</v>
      </c>
      <c r="Z29" s="6" t="s">
        <v>38</v>
      </c>
      <c r="AA29" s="6" t="s">
        <v>39</v>
      </c>
      <c r="AB29" s="6">
        <v>0.41</v>
      </c>
      <c r="AC29" s="6">
        <v>2</v>
      </c>
      <c r="AD29" s="6">
        <v>3</v>
      </c>
      <c r="AE29" s="6">
        <v>4</v>
      </c>
      <c r="AF29" s="6">
        <v>5</v>
      </c>
      <c r="AG29" s="6" t="s">
        <v>40</v>
      </c>
      <c r="AH29" s="12" cm="1">
        <f t="array" ref="AH29">MAX(_xlfn._xlws.FILTER(Invoice[TransactionDate],(Invoice[TaxpayerID]=Taxpayer[[#This Row],[ID]]),0))-INDEX(MIN(_xlfn._xlws.FILTER(Invoice[TransactionDate],(Invoice[TaxpayerID]=Taxpayer[[#This Row],[ID]]),0)),1)</f>
        <v>2</v>
      </c>
      <c r="AI29" s="12" cm="1">
        <f t="array" aca="1" ref="AI29" ca="1">IF(ISERROR(MAX(_xlfn._xlws.FILTER(#REF!,(#REF!=Taxpayer[[#This Row],[ID]])*(#REF!="Inactive"),""))), 0,TODAY()-MAX(_xlfn._xlws.FILTER(#REF!,(#REF!=Taxpayer[[#This Row],[ID]])*(#REF!="Inactive"),"")))</f>
        <v>0</v>
      </c>
      <c r="AJ29" s="12" t="s">
        <v>208</v>
      </c>
      <c r="AK29" s="12" t="s">
        <v>207</v>
      </c>
      <c r="AL29" s="12"/>
      <c r="AM29" s="12">
        <v>1.7257039055404176E-2</v>
      </c>
      <c r="AN29" s="13"/>
    </row>
    <row r="30" spans="1:40" x14ac:dyDescent="0.45">
      <c r="A30" s="6" t="s">
        <v>41</v>
      </c>
      <c r="B30" s="6" t="str">
        <f>CONCATENATE("Taxpayer ",Taxpayer[[#This Row],[TaxpayerID]]," in ", Taxpayer[[#This Row],[TPState]])</f>
        <v>Taxpayer OHL-5316450-N in Sur Datum</v>
      </c>
      <c r="C30" s="8">
        <v>43985</v>
      </c>
      <c r="D30" s="6">
        <v>15</v>
      </c>
      <c r="E30" s="6">
        <f>COUNTIFS(Invoice[TransactionDay],"=Friday",Invoice[TaxpayerID],CONCATENATE("=",Taxpayer[[#This Row],[TaxpayerID]]))</f>
        <v>0</v>
      </c>
      <c r="F30" s="6">
        <f>IFERROR(AVERAGEIFS(Invoice[NetInvoice],Invoice[TransactionDay],"=Sunday",Invoice[TaxpayerID],CONCATENATE("=",Taxpayer[[#This Row],[TaxpayerID]])),0)</f>
        <v>8988</v>
      </c>
      <c r="G30" s="6" t="s">
        <v>41</v>
      </c>
      <c r="H30" s="6" t="s">
        <v>7</v>
      </c>
      <c r="I30" s="9" t="s">
        <v>42</v>
      </c>
      <c r="J30" s="6" t="s">
        <v>37</v>
      </c>
      <c r="K30" s="10">
        <v>534193900</v>
      </c>
      <c r="L30" s="10">
        <v>651716500</v>
      </c>
      <c r="M30" s="6" t="s">
        <v>38</v>
      </c>
      <c r="N30" s="10">
        <v>117522700</v>
      </c>
      <c r="O30" s="10" t="s">
        <v>178</v>
      </c>
      <c r="P30" s="10" t="s">
        <v>180</v>
      </c>
      <c r="Q30" s="6">
        <v>1987</v>
      </c>
      <c r="R30" s="6">
        <v>93</v>
      </c>
      <c r="S30" s="11">
        <v>4.4999999999999998E-2</v>
      </c>
      <c r="T30" s="6">
        <v>4</v>
      </c>
      <c r="U30" s="6">
        <v>2</v>
      </c>
      <c r="V30" s="6">
        <v>5</v>
      </c>
      <c r="W30" s="6">
        <v>1</v>
      </c>
      <c r="X30" s="6">
        <v>2</v>
      </c>
      <c r="Y30" s="10">
        <v>2606866000</v>
      </c>
      <c r="Z30" s="6" t="s">
        <v>38</v>
      </c>
      <c r="AA30" s="6" t="s">
        <v>39</v>
      </c>
      <c r="AB30" s="6">
        <v>0.18</v>
      </c>
      <c r="AC30" s="6">
        <v>2</v>
      </c>
      <c r="AD30" s="6">
        <v>3</v>
      </c>
      <c r="AE30" s="6">
        <v>4</v>
      </c>
      <c r="AF30" s="6">
        <v>5</v>
      </c>
      <c r="AG30" s="6" t="s">
        <v>40</v>
      </c>
      <c r="AH30" s="12" cm="1">
        <f t="array" ref="AH30">MAX(_xlfn._xlws.FILTER(Invoice[TransactionDate],(Invoice[TaxpayerID]=Taxpayer[[#This Row],[ID]]),0))-INDEX(MIN(_xlfn._xlws.FILTER(Invoice[TransactionDate],(Invoice[TaxpayerID]=Taxpayer[[#This Row],[ID]]),0)),1)</f>
        <v>3</v>
      </c>
      <c r="AI30" s="12" cm="1">
        <f t="array" aca="1" ref="AI30" ca="1">IF(ISERROR(MAX(_xlfn._xlws.FILTER(#REF!,(#REF!=Taxpayer[[#This Row],[ID]])*(#REF!="Inactive"),""))), 0,TODAY()-MAX(_xlfn._xlws.FILTER(#REF!,(#REF!=Taxpayer[[#This Row],[ID]])*(#REF!="Inactive"),"")))</f>
        <v>0</v>
      </c>
      <c r="AJ30" s="12" t="s">
        <v>209</v>
      </c>
      <c r="AK30" s="12" t="s">
        <v>209</v>
      </c>
      <c r="AL30" s="12"/>
      <c r="AM30" s="12">
        <v>0.90550462899621476</v>
      </c>
      <c r="AN30" s="13"/>
    </row>
    <row r="31" spans="1:40" x14ac:dyDescent="0.45">
      <c r="A31" s="6" t="s">
        <v>43</v>
      </c>
      <c r="B31" s="6" t="str">
        <f>CONCATENATE("Taxpayer ",Taxpayer[[#This Row],[TaxpayerID]]," in ", Taxpayer[[#This Row],[TPState]])</f>
        <v>Taxpayer NQB-37497966-N in Sur Datum</v>
      </c>
      <c r="C31" s="8">
        <v>43985</v>
      </c>
      <c r="D31" s="6">
        <v>373</v>
      </c>
      <c r="E31" s="6">
        <f>COUNTIFS(Invoice[TransactionDay],"=Friday",Invoice[TaxpayerID],CONCATENATE("=",Taxpayer[[#This Row],[TaxpayerID]]))</f>
        <v>0</v>
      </c>
      <c r="F31" s="6">
        <f>IFERROR(AVERAGEIFS(Invoice[NetInvoice],Invoice[TransactionDay],"=Sunday",Invoice[TaxpayerID],CONCATENATE("=",Taxpayer[[#This Row],[TaxpayerID]])),0)</f>
        <v>0</v>
      </c>
      <c r="G31" s="6" t="s">
        <v>43</v>
      </c>
      <c r="H31" s="6" t="s">
        <v>7</v>
      </c>
      <c r="I31" s="9" t="s">
        <v>44</v>
      </c>
      <c r="J31" s="6" t="s">
        <v>37</v>
      </c>
      <c r="K31" s="10">
        <v>298844500</v>
      </c>
      <c r="L31" s="10">
        <v>364590300</v>
      </c>
      <c r="M31" s="6" t="s">
        <v>38</v>
      </c>
      <c r="N31" s="10">
        <v>65745800</v>
      </c>
      <c r="O31" s="10" t="s">
        <v>178</v>
      </c>
      <c r="P31" s="10" t="s">
        <v>180</v>
      </c>
      <c r="Q31" s="6">
        <v>59</v>
      </c>
      <c r="R31" s="6">
        <v>0</v>
      </c>
      <c r="S31" s="11">
        <v>6.5000000000000002E-2</v>
      </c>
      <c r="T31" s="6">
        <v>5</v>
      </c>
      <c r="U31" s="6">
        <v>2</v>
      </c>
      <c r="V31" s="6">
        <v>1</v>
      </c>
      <c r="W31" s="6">
        <v>5</v>
      </c>
      <c r="X31" s="6">
        <v>2</v>
      </c>
      <c r="Y31" s="10">
        <v>1458361000</v>
      </c>
      <c r="Z31" s="6" t="s">
        <v>38</v>
      </c>
      <c r="AA31" s="6" t="s">
        <v>39</v>
      </c>
      <c r="AB31" s="6">
        <v>0.53</v>
      </c>
      <c r="AC31" s="6">
        <v>2</v>
      </c>
      <c r="AD31" s="6">
        <v>3</v>
      </c>
      <c r="AE31" s="6">
        <v>4</v>
      </c>
      <c r="AF31" s="6">
        <v>5</v>
      </c>
      <c r="AG31" s="6" t="s">
        <v>40</v>
      </c>
      <c r="AH31" s="12" cm="1">
        <f t="array" ref="AH31">MAX(_xlfn._xlws.FILTER(Invoice[TransactionDate],(Invoice[TaxpayerID]=Taxpayer[[#This Row],[ID]]),0))-INDEX(MIN(_xlfn._xlws.FILTER(Invoice[TransactionDate],(Invoice[TaxpayerID]=Taxpayer[[#This Row],[ID]]),0)),1)</f>
        <v>3</v>
      </c>
      <c r="AI31" s="12" cm="1">
        <f t="array" aca="1" ref="AI31" ca="1">IF(ISERROR(MAX(_xlfn._xlws.FILTER(#REF!,(#REF!=Taxpayer[[#This Row],[ID]])*(#REF!="Inactive"),""))), 0,TODAY()-MAX(_xlfn._xlws.FILTER(#REF!,(#REF!=Taxpayer[[#This Row],[ID]])*(#REF!="Inactive"),"")))</f>
        <v>0</v>
      </c>
      <c r="AJ31" s="12" t="s">
        <v>207</v>
      </c>
      <c r="AK31" s="12" t="s">
        <v>208</v>
      </c>
      <c r="AL31" s="12"/>
      <c r="AM31" s="12">
        <v>1.1974110032362458E-2</v>
      </c>
      <c r="AN31" s="13"/>
    </row>
    <row r="32" spans="1:40" x14ac:dyDescent="0.45">
      <c r="A32" s="6" t="s">
        <v>45</v>
      </c>
      <c r="B32" s="6" t="str">
        <f>CONCATENATE("Taxpayer ",Taxpayer[[#This Row],[TaxpayerID]]," in ", Taxpayer[[#This Row],[TPState]])</f>
        <v>Taxpayer BEJ-20246949-I in Sur Datum</v>
      </c>
      <c r="C32" s="8">
        <v>43985</v>
      </c>
      <c r="D32" s="6">
        <v>10</v>
      </c>
      <c r="E32" s="6">
        <f>COUNTIFS(Invoice[TransactionDay],"=Friday",Invoice[TaxpayerID],CONCATENATE("=",Taxpayer[[#This Row],[TaxpayerID]]))</f>
        <v>0</v>
      </c>
      <c r="F32" s="6">
        <f>IFERROR(AVERAGEIFS(Invoice[NetInvoice],Invoice[TransactionDay],"=Sunday",Invoice[TaxpayerID],CONCATENATE("=",Taxpayer[[#This Row],[TaxpayerID]])),0)</f>
        <v>0</v>
      </c>
      <c r="G32" s="6" t="s">
        <v>45</v>
      </c>
      <c r="H32" s="6" t="s">
        <v>7</v>
      </c>
      <c r="I32" s="9" t="s">
        <v>46</v>
      </c>
      <c r="J32" s="6" t="s">
        <v>47</v>
      </c>
      <c r="K32" s="10">
        <v>240498400</v>
      </c>
      <c r="L32" s="10">
        <v>293408000</v>
      </c>
      <c r="M32" s="6" t="s">
        <v>38</v>
      </c>
      <c r="N32" s="10">
        <v>52909640</v>
      </c>
      <c r="O32" s="10" t="s">
        <v>178</v>
      </c>
      <c r="P32" s="10" t="s">
        <v>179</v>
      </c>
      <c r="Q32" s="6">
        <v>1913</v>
      </c>
      <c r="R32" s="6">
        <v>94</v>
      </c>
      <c r="S32" s="11">
        <v>8.0000000000000002E-3</v>
      </c>
      <c r="T32" s="6">
        <v>2</v>
      </c>
      <c r="U32" s="6">
        <v>5</v>
      </c>
      <c r="V32" s="6">
        <v>1</v>
      </c>
      <c r="W32" s="6">
        <v>3</v>
      </c>
      <c r="X32" s="6">
        <v>4</v>
      </c>
      <c r="Y32" s="10">
        <v>1173632000</v>
      </c>
      <c r="Z32" s="6" t="s">
        <v>38</v>
      </c>
      <c r="AA32" s="6" t="s">
        <v>39</v>
      </c>
      <c r="AB32" s="6">
        <v>0.06</v>
      </c>
      <c r="AC32" s="6">
        <v>2</v>
      </c>
      <c r="AD32" s="6">
        <v>3</v>
      </c>
      <c r="AE32" s="6">
        <v>4</v>
      </c>
      <c r="AF32" s="6">
        <v>5</v>
      </c>
      <c r="AG32" s="6" t="s">
        <v>40</v>
      </c>
      <c r="AH32" s="12" cm="1">
        <f t="array" ref="AH32">MAX(_xlfn._xlws.FILTER(Invoice[TransactionDate],(Invoice[TaxpayerID]=Taxpayer[[#This Row],[ID]]),0))-INDEX(MIN(_xlfn._xlws.FILTER(Invoice[TransactionDate],(Invoice[TaxpayerID]=Taxpayer[[#This Row],[ID]]),0)),1)</f>
        <v>3</v>
      </c>
      <c r="AI32" s="12" cm="1">
        <f t="array" aca="1" ref="AI32" ca="1">IF(ISERROR(MAX(_xlfn._xlws.FILTER(#REF!,(#REF!=Taxpayer[[#This Row],[ID]])*(#REF!="Inactive"),""))), 0,TODAY()-MAX(_xlfn._xlws.FILTER(#REF!,(#REF!=Taxpayer[[#This Row],[ID]])*(#REF!="Inactive"),"")))</f>
        <v>0</v>
      </c>
      <c r="AJ32" s="12" t="s">
        <v>207</v>
      </c>
      <c r="AK32" s="12" t="s">
        <v>209</v>
      </c>
      <c r="AL32" s="12"/>
      <c r="AM32" s="12">
        <v>0.14837648993012739</v>
      </c>
      <c r="AN32" s="13"/>
    </row>
    <row r="33" spans="1:40" x14ac:dyDescent="0.45">
      <c r="A33" s="6" t="s">
        <v>48</v>
      </c>
      <c r="B33" s="6" t="str">
        <f>CONCATENATE("Taxpayer ",Taxpayer[[#This Row],[TaxpayerID]]," in ", Taxpayer[[#This Row],[TPState]])</f>
        <v>Taxpayer FYJ-21328257-K in Sur Datum</v>
      </c>
      <c r="C33" s="8">
        <v>43985</v>
      </c>
      <c r="D33" s="6">
        <v>4</v>
      </c>
      <c r="E33" s="6">
        <f>COUNTIFS(Invoice[TransactionDay],"=Friday",Invoice[TaxpayerID],CONCATENATE("=",Taxpayer[[#This Row],[TaxpayerID]]))</f>
        <v>0</v>
      </c>
      <c r="F33" s="6">
        <f>IFERROR(AVERAGEIFS(Invoice[NetInvoice],Invoice[TransactionDay],"=Sunday",Invoice[TaxpayerID],CONCATENATE("=",Taxpayer[[#This Row],[TaxpayerID]])),0)</f>
        <v>0</v>
      </c>
      <c r="G33" s="6" t="s">
        <v>48</v>
      </c>
      <c r="H33" s="6" t="s">
        <v>7</v>
      </c>
      <c r="I33" s="9" t="s">
        <v>49</v>
      </c>
      <c r="J33" s="6" t="s">
        <v>47</v>
      </c>
      <c r="K33" s="10">
        <v>228615300</v>
      </c>
      <c r="L33" s="10">
        <v>278910700</v>
      </c>
      <c r="M33" s="6" t="s">
        <v>38</v>
      </c>
      <c r="N33" s="10">
        <v>50295380</v>
      </c>
      <c r="O33" s="10" t="s">
        <v>178</v>
      </c>
      <c r="P33" s="10" t="s">
        <v>180</v>
      </c>
      <c r="Q33" s="6">
        <v>1457</v>
      </c>
      <c r="R33" s="6">
        <v>94</v>
      </c>
      <c r="S33" s="11">
        <v>0.72</v>
      </c>
      <c r="T33" s="6">
        <v>1</v>
      </c>
      <c r="U33" s="6">
        <v>4</v>
      </c>
      <c r="V33" s="6">
        <v>5</v>
      </c>
      <c r="W33" s="6">
        <v>5</v>
      </c>
      <c r="X33" s="6">
        <v>2</v>
      </c>
      <c r="Y33" s="10">
        <v>1115643000</v>
      </c>
      <c r="Z33" s="6" t="s">
        <v>38</v>
      </c>
      <c r="AA33" s="6" t="s">
        <v>50</v>
      </c>
      <c r="AB33" s="6">
        <v>0.6</v>
      </c>
      <c r="AC33" s="6">
        <v>2</v>
      </c>
      <c r="AD33" s="6">
        <v>3</v>
      </c>
      <c r="AE33" s="6">
        <v>4</v>
      </c>
      <c r="AF33" s="6">
        <v>5</v>
      </c>
      <c r="AG33" s="6" t="s">
        <v>40</v>
      </c>
      <c r="AH33" s="12" cm="1">
        <f t="array" ref="AH33">MAX(_xlfn._xlws.FILTER(Invoice[TransactionDate],(Invoice[TaxpayerID]=Taxpayer[[#This Row],[ID]]),0))-INDEX(MIN(_xlfn._xlws.FILTER(Invoice[TransactionDate],(Invoice[TaxpayerID]=Taxpayer[[#This Row],[ID]]),0)),1)</f>
        <v>3</v>
      </c>
      <c r="AI33" s="12" cm="1">
        <f t="array" aca="1" ref="AI33" ca="1">IF(ISERROR(MAX(_xlfn._xlws.FILTER(#REF!,(#REF!=Taxpayer[[#This Row],[ID]])*(#REF!="Inactive"),""))), 0,TODAY()-MAX(_xlfn._xlws.FILTER(#REF!,(#REF!=Taxpayer[[#This Row],[ID]])*(#REF!="Inactive"),"")))</f>
        <v>0</v>
      </c>
      <c r="AJ33" s="12" t="s">
        <v>208</v>
      </c>
      <c r="AK33" s="12" t="s">
        <v>207</v>
      </c>
      <c r="AL33" s="12"/>
      <c r="AM33" s="12">
        <v>1.7257039055404176E-2</v>
      </c>
      <c r="AN33" s="13"/>
    </row>
    <row r="34" spans="1:40" x14ac:dyDescent="0.45">
      <c r="A34" s="6" t="s">
        <v>51</v>
      </c>
      <c r="B34" s="6" t="str">
        <f>CONCATENATE("Taxpayer ",Taxpayer[[#This Row],[TaxpayerID]]," in ", Taxpayer[[#This Row],[TPState]])</f>
        <v>Taxpayer TYH-25136477-R in Sur Datum</v>
      </c>
      <c r="C34" s="8">
        <v>43985</v>
      </c>
      <c r="D34" s="6">
        <v>16</v>
      </c>
      <c r="E34" s="6">
        <f>COUNTIFS(Invoice[TransactionDay],"=Friday",Invoice[TaxpayerID],CONCATENATE("=",Taxpayer[[#This Row],[TaxpayerID]]))</f>
        <v>1</v>
      </c>
      <c r="F34" s="6">
        <f>IFERROR(AVERAGEIFS(Invoice[NetInvoice],Invoice[TransactionDay],"=Sunday",Invoice[TaxpayerID],CONCATENATE("=",Taxpayer[[#This Row],[TaxpayerID]])),0)</f>
        <v>0</v>
      </c>
      <c r="G34" s="6" t="s">
        <v>51</v>
      </c>
      <c r="H34" s="6" t="s">
        <v>7</v>
      </c>
      <c r="I34" s="9" t="s">
        <v>52</v>
      </c>
      <c r="J34" s="6" t="s">
        <v>37</v>
      </c>
      <c r="K34" s="10">
        <v>224211900</v>
      </c>
      <c r="L34" s="10">
        <v>273538500</v>
      </c>
      <c r="M34" s="6" t="s">
        <v>53</v>
      </c>
      <c r="N34" s="10">
        <v>49326610</v>
      </c>
      <c r="O34" s="10" t="s">
        <v>178</v>
      </c>
      <c r="P34" s="10" t="s">
        <v>180</v>
      </c>
      <c r="Q34" s="6">
        <v>437</v>
      </c>
      <c r="R34" s="6">
        <v>56</v>
      </c>
      <c r="S34" s="11">
        <v>4.9000000000000002E-2</v>
      </c>
      <c r="T34" s="6">
        <v>5</v>
      </c>
      <c r="U34" s="6">
        <v>5</v>
      </c>
      <c r="V34" s="6">
        <v>5</v>
      </c>
      <c r="W34" s="6">
        <v>2</v>
      </c>
      <c r="X34" s="6">
        <v>1</v>
      </c>
      <c r="Y34" s="10">
        <v>1094154000</v>
      </c>
      <c r="Z34" s="6" t="s">
        <v>53</v>
      </c>
      <c r="AA34" s="6" t="s">
        <v>53</v>
      </c>
      <c r="AB34" s="6">
        <v>0.24</v>
      </c>
      <c r="AC34" s="6">
        <v>2</v>
      </c>
      <c r="AD34" s="6">
        <v>3</v>
      </c>
      <c r="AE34" s="6">
        <v>4</v>
      </c>
      <c r="AF34" s="6">
        <v>5</v>
      </c>
      <c r="AG34" s="6" t="s">
        <v>40</v>
      </c>
      <c r="AH34" s="12" cm="1">
        <f t="array" ref="AH34">MAX(_xlfn._xlws.FILTER(Invoice[TransactionDate],(Invoice[TaxpayerID]=Taxpayer[[#This Row],[ID]]),0))-INDEX(MIN(_xlfn._xlws.FILTER(Invoice[TransactionDate],(Invoice[TaxpayerID]=Taxpayer[[#This Row],[ID]]),0)),1)</f>
        <v>3</v>
      </c>
      <c r="AI34" s="12" cm="1">
        <f t="array" aca="1" ref="AI34" ca="1">IF(ISERROR(MAX(_xlfn._xlws.FILTER(#REF!,(#REF!=Taxpayer[[#This Row],[ID]])*(#REF!="Inactive"),""))), 0,TODAY()-MAX(_xlfn._xlws.FILTER(#REF!,(#REF!=Taxpayer[[#This Row],[ID]])*(#REF!="Inactive"),"")))</f>
        <v>0</v>
      </c>
      <c r="AJ34" s="12" t="s">
        <v>209</v>
      </c>
      <c r="AK34" s="12" t="s">
        <v>209</v>
      </c>
      <c r="AL34" s="12"/>
      <c r="AM34" s="12">
        <v>0.90550462899621476</v>
      </c>
      <c r="AN34" s="13"/>
    </row>
    <row r="35" spans="1:40" x14ac:dyDescent="0.45">
      <c r="A35" s="6" t="s">
        <v>54</v>
      </c>
      <c r="B35" s="6" t="str">
        <f>CONCATENATE("Taxpayer ",Taxpayer[[#This Row],[TaxpayerID]]," in ", Taxpayer[[#This Row],[TPState]])</f>
        <v>Taxpayer RXP-37585756-E in Sur Datum</v>
      </c>
      <c r="C35" s="8">
        <v>43985</v>
      </c>
      <c r="D35" s="6">
        <v>374</v>
      </c>
      <c r="E35" s="6">
        <f>COUNTIFS(Invoice[TransactionDay],"=Friday",Invoice[TaxpayerID],CONCATENATE("=",Taxpayer[[#This Row],[TaxpayerID]]))</f>
        <v>0</v>
      </c>
      <c r="F35" s="6">
        <f>IFERROR(AVERAGEIFS(Invoice[NetInvoice],Invoice[TransactionDay],"=Sunday",Invoice[TaxpayerID],CONCATENATE("=",Taxpayer[[#This Row],[TaxpayerID]])),0)</f>
        <v>1748</v>
      </c>
      <c r="G35" s="6" t="s">
        <v>54</v>
      </c>
      <c r="H35" s="6" t="s">
        <v>7</v>
      </c>
      <c r="I35" s="9" t="s">
        <v>55</v>
      </c>
      <c r="J35" s="6" t="s">
        <v>37</v>
      </c>
      <c r="K35" s="10">
        <v>170335800</v>
      </c>
      <c r="L35" s="10">
        <v>207809600</v>
      </c>
      <c r="M35" s="6" t="s">
        <v>38</v>
      </c>
      <c r="N35" s="10">
        <v>37473870</v>
      </c>
      <c r="O35" s="10" t="s">
        <v>178</v>
      </c>
      <c r="P35" s="10" t="s">
        <v>179</v>
      </c>
      <c r="Q35" s="6">
        <v>6</v>
      </c>
      <c r="R35" s="6">
        <v>0</v>
      </c>
      <c r="S35" s="11">
        <v>0.09</v>
      </c>
      <c r="T35" s="6">
        <v>4</v>
      </c>
      <c r="U35" s="6">
        <v>2</v>
      </c>
      <c r="V35" s="6">
        <v>2</v>
      </c>
      <c r="W35" s="6">
        <v>1</v>
      </c>
      <c r="X35" s="6">
        <v>4</v>
      </c>
      <c r="Y35" s="10">
        <v>831238500</v>
      </c>
      <c r="Z35" s="6" t="s">
        <v>38</v>
      </c>
      <c r="AA35" s="6" t="s">
        <v>39</v>
      </c>
      <c r="AB35" s="6">
        <v>0.62</v>
      </c>
      <c r="AC35" s="6">
        <v>2</v>
      </c>
      <c r="AD35" s="6">
        <v>3</v>
      </c>
      <c r="AE35" s="6">
        <v>4</v>
      </c>
      <c r="AF35" s="6">
        <v>5</v>
      </c>
      <c r="AG35" s="6" t="s">
        <v>40</v>
      </c>
      <c r="AH35" s="12" cm="1">
        <f t="array" ref="AH35">MAX(_xlfn._xlws.FILTER(Invoice[TransactionDate],(Invoice[TaxpayerID]=Taxpayer[[#This Row],[ID]]),0))-INDEX(MIN(_xlfn._xlws.FILTER(Invoice[TransactionDate],(Invoice[TaxpayerID]=Taxpayer[[#This Row],[ID]]),0)),1)</f>
        <v>3</v>
      </c>
      <c r="AI35" s="12" cm="1">
        <f t="array" aca="1" ref="AI35" ca="1">IF(ISERROR(MAX(_xlfn._xlws.FILTER(#REF!,(#REF!=Taxpayer[[#This Row],[ID]])*(#REF!="Inactive"),""))), 0,TODAY()-MAX(_xlfn._xlws.FILTER(#REF!,(#REF!=Taxpayer[[#This Row],[ID]])*(#REF!="Inactive"),"")))</f>
        <v>0</v>
      </c>
      <c r="AJ35" s="12" t="s">
        <v>209</v>
      </c>
      <c r="AK35" s="12" t="s">
        <v>208</v>
      </c>
      <c r="AL35" s="12"/>
      <c r="AM35" s="12">
        <v>0.33527508090614883</v>
      </c>
      <c r="AN35" s="13"/>
    </row>
    <row r="36" spans="1:40" x14ac:dyDescent="0.45">
      <c r="A36" s="6" t="s">
        <v>56</v>
      </c>
      <c r="B36" s="6" t="str">
        <f>CONCATENATE("Taxpayer ",Taxpayer[[#This Row],[TaxpayerID]]," in ", Taxpayer[[#This Row],[TPState]])</f>
        <v>Taxpayer 9EE-FAD01527-B in Ceara</v>
      </c>
      <c r="C36" s="8">
        <v>43985</v>
      </c>
      <c r="D36" s="6">
        <v>375</v>
      </c>
      <c r="E36" s="6">
        <f>COUNTIFS(Invoice[TransactionDay],"=Friday",Invoice[TaxpayerID],CONCATENATE("=",Taxpayer[[#This Row],[TaxpayerID]]))</f>
        <v>1</v>
      </c>
      <c r="F36" s="6">
        <f>IFERROR(AVERAGEIFS(Invoice[NetInvoice],Invoice[TransactionDay],"=Sunday",Invoice[TaxpayerID],CONCATENATE("=",Taxpayer[[#This Row],[TaxpayerID]])),0)</f>
        <v>0</v>
      </c>
      <c r="G36" s="6" t="s">
        <v>56</v>
      </c>
      <c r="H36" s="6" t="s">
        <v>216</v>
      </c>
      <c r="I36" s="9" t="s">
        <v>57</v>
      </c>
      <c r="J36" s="6" t="s">
        <v>47</v>
      </c>
      <c r="K36" s="10">
        <v>46314950</v>
      </c>
      <c r="L36" s="10">
        <v>56504240</v>
      </c>
      <c r="M36" s="6" t="s">
        <v>38</v>
      </c>
      <c r="N36" s="10">
        <v>10189290</v>
      </c>
      <c r="O36" s="10" t="s">
        <v>178</v>
      </c>
      <c r="P36" s="10" t="s">
        <v>179</v>
      </c>
      <c r="Q36" s="6">
        <v>2721</v>
      </c>
      <c r="R36" s="6">
        <v>95</v>
      </c>
      <c r="S36" s="11">
        <v>5.1999999999999998E-2</v>
      </c>
      <c r="T36" s="6">
        <v>3</v>
      </c>
      <c r="U36" s="6">
        <v>3</v>
      </c>
      <c r="V36" s="6">
        <v>3</v>
      </c>
      <c r="W36" s="6">
        <v>1</v>
      </c>
      <c r="X36" s="6">
        <v>1</v>
      </c>
      <c r="Y36" s="10">
        <v>226017000</v>
      </c>
      <c r="Z36" s="6" t="s">
        <v>58</v>
      </c>
      <c r="AA36" s="6" t="s">
        <v>39</v>
      </c>
      <c r="AB36" s="6">
        <v>0.67</v>
      </c>
      <c r="AC36" s="6">
        <v>2</v>
      </c>
      <c r="AD36" s="6">
        <v>3</v>
      </c>
      <c r="AE36" s="6">
        <v>4</v>
      </c>
      <c r="AF36" s="6">
        <v>5</v>
      </c>
      <c r="AG36" s="6" t="s">
        <v>40</v>
      </c>
      <c r="AH36" s="12" cm="1">
        <f t="array" ref="AH36">MAX(_xlfn._xlws.FILTER(Invoice[TransactionDate],(Invoice[TaxpayerID]=Taxpayer[[#This Row],[ID]]),0))-INDEX(MIN(_xlfn._xlws.FILTER(Invoice[TransactionDate],(Invoice[TaxpayerID]=Taxpayer[[#This Row],[ID]]),0)),1)</f>
        <v>3</v>
      </c>
      <c r="AI36" s="12" cm="1">
        <f t="array" aca="1" ref="AI36" ca="1">IF(ISERROR(MAX(_xlfn._xlws.FILTER(#REF!,(#REF!=Taxpayer[[#This Row],[ID]])*(#REF!="Inactive"),""))), 0,TODAY()-MAX(_xlfn._xlws.FILTER(#REF!,(#REF!=Taxpayer[[#This Row],[ID]])*(#REF!="Inactive"),"")))</f>
        <v>0</v>
      </c>
      <c r="AJ36" s="12" t="s">
        <v>209</v>
      </c>
      <c r="AK36" s="12" t="s">
        <v>207</v>
      </c>
      <c r="AL36" s="12"/>
      <c r="AM36" s="12">
        <v>0.2533333333333333</v>
      </c>
      <c r="AN36" s="13"/>
    </row>
    <row r="37" spans="1:40" x14ac:dyDescent="0.45">
      <c r="A37" s="6" t="s">
        <v>59</v>
      </c>
      <c r="B37" s="6" t="str">
        <f>CONCATENATE("Taxpayer ",Taxpayer[[#This Row],[TaxpayerID]]," in ", Taxpayer[[#This Row],[TPState]])</f>
        <v>Taxpayer LWD-20785753-R in Sur Datum</v>
      </c>
      <c r="C37" s="8">
        <v>43985</v>
      </c>
      <c r="D37" s="6">
        <v>2</v>
      </c>
      <c r="E37" s="6">
        <f>COUNTIFS(Invoice[TransactionDay],"=Friday",Invoice[TaxpayerID],CONCATENATE("=",Taxpayer[[#This Row],[TaxpayerID]]))</f>
        <v>0</v>
      </c>
      <c r="F37" s="6">
        <f>IFERROR(AVERAGEIFS(Invoice[NetInvoice],Invoice[TransactionDay],"=Sunday",Invoice[TaxpayerID],CONCATENATE("=",Taxpayer[[#This Row],[TaxpayerID]])),0)</f>
        <v>0</v>
      </c>
      <c r="G37" s="6" t="s">
        <v>59</v>
      </c>
      <c r="H37" s="6" t="s">
        <v>7</v>
      </c>
      <c r="I37" s="9" t="s">
        <v>60</v>
      </c>
      <c r="J37" s="6" t="s">
        <v>47</v>
      </c>
      <c r="K37" s="10">
        <v>184441500</v>
      </c>
      <c r="L37" s="10">
        <v>225018700</v>
      </c>
      <c r="M37" s="6" t="s">
        <v>38</v>
      </c>
      <c r="N37" s="10">
        <v>40577140</v>
      </c>
      <c r="O37" s="10" t="s">
        <v>178</v>
      </c>
      <c r="P37" s="10" t="s">
        <v>179</v>
      </c>
      <c r="Q37" s="6">
        <v>2065</v>
      </c>
      <c r="R37" s="6">
        <v>94</v>
      </c>
      <c r="S37" s="11">
        <v>5.6000000000000001E-2</v>
      </c>
      <c r="T37" s="6">
        <v>2</v>
      </c>
      <c r="U37" s="6">
        <v>1</v>
      </c>
      <c r="V37" s="6">
        <v>4</v>
      </c>
      <c r="W37" s="6">
        <v>2</v>
      </c>
      <c r="X37" s="6">
        <v>1</v>
      </c>
      <c r="Y37" s="10">
        <v>90007460</v>
      </c>
      <c r="Z37" s="6" t="s">
        <v>61</v>
      </c>
      <c r="AA37" s="6" t="s">
        <v>39</v>
      </c>
      <c r="AB37" s="6">
        <v>0.43</v>
      </c>
      <c r="AC37" s="6">
        <v>2</v>
      </c>
      <c r="AD37" s="6">
        <v>3</v>
      </c>
      <c r="AE37" s="6">
        <v>4</v>
      </c>
      <c r="AF37" s="6">
        <v>5</v>
      </c>
      <c r="AG37" s="6" t="s">
        <v>40</v>
      </c>
      <c r="AH37" s="12" cm="1">
        <f t="array" ref="AH37">MAX(_xlfn._xlws.FILTER(Invoice[TransactionDate],(Invoice[TaxpayerID]=Taxpayer[[#This Row],[ID]]),0))-INDEX(MIN(_xlfn._xlws.FILTER(Invoice[TransactionDate],(Invoice[TaxpayerID]=Taxpayer[[#This Row],[ID]]),0)),1)</f>
        <v>2</v>
      </c>
      <c r="AI37" s="12" cm="1">
        <f t="array" aca="1" ref="AI37" ca="1">IF(ISERROR(MAX(_xlfn._xlws.FILTER(#REF!,(#REF!=Taxpayer[[#This Row],[ID]])*(#REF!="Inactive"),""))), 0,TODAY()-MAX(_xlfn._xlws.FILTER(#REF!,(#REF!=Taxpayer[[#This Row],[ID]])*(#REF!="Inactive"),"")))</f>
        <v>0</v>
      </c>
      <c r="AJ37" s="12" t="s">
        <v>207</v>
      </c>
      <c r="AK37" s="12" t="s">
        <v>207</v>
      </c>
      <c r="AL37" s="12"/>
      <c r="AM37" s="12">
        <v>9.1654606849975832E-3</v>
      </c>
      <c r="AN37" s="13"/>
    </row>
    <row r="38" spans="1:40" x14ac:dyDescent="0.45">
      <c r="A38" s="6" t="s">
        <v>62</v>
      </c>
      <c r="B38" s="6" t="str">
        <f>CONCATENATE("Taxpayer ",Taxpayer[[#This Row],[TaxpayerID]]," in ", Taxpayer[[#This Row],[TPState]])</f>
        <v>Taxpayer YRF-515517117-T in Sur Datum</v>
      </c>
      <c r="C38" s="8">
        <v>43985</v>
      </c>
      <c r="D38" s="6">
        <v>38</v>
      </c>
      <c r="E38" s="6">
        <f>COUNTIFS(Invoice[TransactionDay],"=Friday",Invoice[TaxpayerID],CONCATENATE("=",Taxpayer[[#This Row],[TaxpayerID]]))</f>
        <v>0</v>
      </c>
      <c r="F38" s="6">
        <f>IFERROR(AVERAGEIFS(Invoice[NetInvoice],Invoice[TransactionDay],"=Sunday",Invoice[TaxpayerID],CONCATENATE("=",Taxpayer[[#This Row],[TaxpayerID]])),0)</f>
        <v>5097</v>
      </c>
      <c r="G38" s="6" t="s">
        <v>62</v>
      </c>
      <c r="H38" s="6" t="s">
        <v>7</v>
      </c>
      <c r="I38" s="9" t="s">
        <v>63</v>
      </c>
      <c r="J38" s="6" t="s">
        <v>47</v>
      </c>
      <c r="K38" s="10">
        <v>12176.1</v>
      </c>
      <c r="L38" s="10">
        <v>14854.84</v>
      </c>
      <c r="M38" s="6" t="s">
        <v>64</v>
      </c>
      <c r="N38" s="10">
        <v>2678.74</v>
      </c>
      <c r="O38" s="10" t="s">
        <v>177</v>
      </c>
      <c r="P38" s="10" t="s">
        <v>180</v>
      </c>
      <c r="Q38" s="6">
        <v>1</v>
      </c>
      <c r="R38" s="6">
        <v>0</v>
      </c>
      <c r="S38" s="11">
        <v>0.05</v>
      </c>
      <c r="T38" s="6">
        <v>3</v>
      </c>
      <c r="U38" s="6">
        <v>1</v>
      </c>
      <c r="V38" s="6">
        <v>1</v>
      </c>
      <c r="W38" s="6">
        <v>3</v>
      </c>
      <c r="X38" s="6">
        <v>4</v>
      </c>
      <c r="Y38" s="10">
        <v>59419.37</v>
      </c>
      <c r="Z38" s="6" t="s">
        <v>64</v>
      </c>
      <c r="AA38" s="6" t="s">
        <v>39</v>
      </c>
      <c r="AB38" s="6">
        <v>0.51</v>
      </c>
      <c r="AC38" s="6">
        <v>2</v>
      </c>
      <c r="AD38" s="6">
        <v>3</v>
      </c>
      <c r="AE38" s="6">
        <v>4</v>
      </c>
      <c r="AF38" s="6">
        <v>5</v>
      </c>
      <c r="AG38" s="6" t="s">
        <v>40</v>
      </c>
      <c r="AH38" s="12" cm="1">
        <f t="array" ref="AH38">MAX(_xlfn._xlws.FILTER(Invoice[TransactionDate],(Invoice[TaxpayerID]=Taxpayer[[#This Row],[ID]]),0))-INDEX(MIN(_xlfn._xlws.FILTER(Invoice[TransactionDate],(Invoice[TaxpayerID]=Taxpayer[[#This Row],[ID]]),0)),1)</f>
        <v>1</v>
      </c>
      <c r="AI38" s="12" cm="1">
        <f t="array" aca="1" ref="AI38" ca="1">IF(ISERROR(MAX(_xlfn._xlws.FILTER(#REF!,(#REF!=Taxpayer[[#This Row],[ID]])*(#REF!="Inactive"),""))), 0,TODAY()-MAX(_xlfn._xlws.FILTER(#REF!,(#REF!=Taxpayer[[#This Row],[ID]])*(#REF!="Inactive"),"")))</f>
        <v>0</v>
      </c>
      <c r="AJ38" s="12" t="s">
        <v>207</v>
      </c>
      <c r="AK38" s="12" t="s">
        <v>209</v>
      </c>
      <c r="AL38" s="12"/>
      <c r="AM38" s="12">
        <v>0.14837648993012739</v>
      </c>
      <c r="AN38" s="13"/>
    </row>
    <row r="39" spans="1:40" x14ac:dyDescent="0.45">
      <c r="A39" s="6" t="s">
        <v>65</v>
      </c>
      <c r="B39" s="6" t="str">
        <f>CONCATENATE("Taxpayer ",Taxpayer[[#This Row],[TaxpayerID]]," in ", Taxpayer[[#This Row],[TPState]])</f>
        <v>Taxpayer FTH-715824-A in Ceara</v>
      </c>
      <c r="C39" s="8">
        <v>43985</v>
      </c>
      <c r="D39" s="6">
        <v>203</v>
      </c>
      <c r="E39" s="6">
        <f>COUNTIFS(Invoice[TransactionDay],"=Friday",Invoice[TaxpayerID],CONCATENATE("=",Taxpayer[[#This Row],[TaxpayerID]]))</f>
        <v>0</v>
      </c>
      <c r="F39" s="6">
        <f>IFERROR(AVERAGEIFS(Invoice[NetInvoice],Invoice[TransactionDay],"=Sunday",Invoice[TaxpayerID],CONCATENATE("=",Taxpayer[[#This Row],[TaxpayerID]])),0)</f>
        <v>0</v>
      </c>
      <c r="G39" s="6" t="s">
        <v>65</v>
      </c>
      <c r="H39" s="6" t="s">
        <v>216</v>
      </c>
      <c r="I39" s="9" t="s">
        <v>66</v>
      </c>
      <c r="J39" s="6" t="s">
        <v>47</v>
      </c>
      <c r="K39" s="10">
        <v>1181.73</v>
      </c>
      <c r="L39" s="10">
        <v>1441.71</v>
      </c>
      <c r="M39" s="6" t="s">
        <v>53</v>
      </c>
      <c r="N39" s="10">
        <v>259.98</v>
      </c>
      <c r="O39" s="10" t="s">
        <v>177</v>
      </c>
      <c r="P39" s="10" t="s">
        <v>179</v>
      </c>
      <c r="Q39" s="6">
        <v>9</v>
      </c>
      <c r="R39" s="6">
        <v>0</v>
      </c>
      <c r="S39" s="11">
        <v>5.1999999999999998E-2</v>
      </c>
      <c r="T39" s="6">
        <v>4</v>
      </c>
      <c r="U39" s="6">
        <v>1</v>
      </c>
      <c r="V39" s="6">
        <v>1</v>
      </c>
      <c r="W39" s="6">
        <v>4</v>
      </c>
      <c r="X39" s="6">
        <v>1</v>
      </c>
      <c r="Y39" s="10">
        <v>5766.84</v>
      </c>
      <c r="Z39" s="6" t="s">
        <v>53</v>
      </c>
      <c r="AA39" s="6" t="s">
        <v>53</v>
      </c>
      <c r="AB39" s="6">
        <v>0.55000000000000004</v>
      </c>
      <c r="AC39" s="6">
        <v>2</v>
      </c>
      <c r="AD39" s="6">
        <v>3</v>
      </c>
      <c r="AE39" s="6">
        <v>4</v>
      </c>
      <c r="AF39" s="6">
        <v>5</v>
      </c>
      <c r="AG39" s="6" t="s">
        <v>40</v>
      </c>
      <c r="AH39" s="12" cm="1">
        <f t="array" ref="AH39">MAX(_xlfn._xlws.FILTER(Invoice[TransactionDate],(Invoice[TaxpayerID]=Taxpayer[[#This Row],[ID]]),0))-INDEX(MIN(_xlfn._xlws.FILTER(Invoice[TransactionDate],(Invoice[TaxpayerID]=Taxpayer[[#This Row],[ID]]),0)),1)</f>
        <v>0</v>
      </c>
      <c r="AI39" s="12" cm="1">
        <f t="array" aca="1" ref="AI39" ca="1">IF(ISERROR(MAX(_xlfn._xlws.FILTER(#REF!,(#REF!=Taxpayer[[#This Row],[ID]])*(#REF!="Inactive"),""))), 0,TODAY()-MAX(_xlfn._xlws.FILTER(#REF!,(#REF!=Taxpayer[[#This Row],[ID]])*(#REF!="Inactive"),"")))</f>
        <v>0</v>
      </c>
      <c r="AJ39" s="12" t="s">
        <v>208</v>
      </c>
      <c r="AK39" s="12" t="s">
        <v>208</v>
      </c>
      <c r="AL39" s="12"/>
      <c r="AM39" s="12">
        <v>5.4161438728565457E-2</v>
      </c>
      <c r="AN39" s="13"/>
    </row>
    <row r="40" spans="1:40" x14ac:dyDescent="0.45">
      <c r="A40" s="6" t="s">
        <v>67</v>
      </c>
      <c r="B40" s="6" t="str">
        <f>CONCATENATE("Taxpayer ",Taxpayer[[#This Row],[TaxpayerID]]," in ", Taxpayer[[#This Row],[TPState]])</f>
        <v>Taxpayer JYN-78615326-O in Sur Datum</v>
      </c>
      <c r="C40" s="8">
        <v>43985</v>
      </c>
      <c r="D40" s="6">
        <v>160</v>
      </c>
      <c r="E40" s="6">
        <f>COUNTIFS(Invoice[TransactionDay],"=Friday",Invoice[TaxpayerID],CONCATENATE("=",Taxpayer[[#This Row],[TaxpayerID]]))</f>
        <v>0</v>
      </c>
      <c r="F40" s="6">
        <f>IFERROR(AVERAGEIFS(Invoice[NetInvoice],Invoice[TransactionDay],"=Sunday",Invoice[TaxpayerID],CONCATENATE("=",Taxpayer[[#This Row],[TaxpayerID]])),0)</f>
        <v>0</v>
      </c>
      <c r="G40" s="6" t="s">
        <v>67</v>
      </c>
      <c r="H40" s="6" t="s">
        <v>7</v>
      </c>
      <c r="I40" s="9" t="s">
        <v>68</v>
      </c>
      <c r="J40" s="6" t="s">
        <v>47</v>
      </c>
      <c r="K40" s="10">
        <v>225</v>
      </c>
      <c r="L40" s="10">
        <v>274.5</v>
      </c>
      <c r="M40" s="6" t="s">
        <v>64</v>
      </c>
      <c r="N40" s="10">
        <v>49.5</v>
      </c>
      <c r="O40" s="10" t="s">
        <v>177</v>
      </c>
      <c r="P40" s="10" t="s">
        <v>179</v>
      </c>
      <c r="Q40" s="6">
        <v>1</v>
      </c>
      <c r="R40" s="6">
        <v>0</v>
      </c>
      <c r="S40" s="11">
        <v>4.3999999999999997E-2</v>
      </c>
      <c r="T40" s="6">
        <v>2</v>
      </c>
      <c r="U40" s="6">
        <v>4</v>
      </c>
      <c r="V40" s="6">
        <v>5</v>
      </c>
      <c r="W40" s="6">
        <v>4</v>
      </c>
      <c r="X40" s="6">
        <v>2</v>
      </c>
      <c r="Y40" s="10">
        <v>1098</v>
      </c>
      <c r="Z40" s="6" t="s">
        <v>64</v>
      </c>
      <c r="AA40" s="6" t="s">
        <v>39</v>
      </c>
      <c r="AB40" s="6">
        <v>0.12</v>
      </c>
      <c r="AC40" s="6">
        <v>2</v>
      </c>
      <c r="AD40" s="6">
        <v>3</v>
      </c>
      <c r="AE40" s="6">
        <v>4</v>
      </c>
      <c r="AF40" s="6">
        <v>5</v>
      </c>
      <c r="AG40" s="6" t="s">
        <v>40</v>
      </c>
      <c r="AH40" s="12" cm="1">
        <f t="array" ref="AH40">MAX(_xlfn._xlws.FILTER(Invoice[TransactionDate],(Invoice[TaxpayerID]=Taxpayer[[#This Row],[ID]]),0))-INDEX(MIN(_xlfn._xlws.FILTER(Invoice[TransactionDate],(Invoice[TaxpayerID]=Taxpayer[[#This Row],[ID]]),0)),1)</f>
        <v>0</v>
      </c>
      <c r="AI40" s="12" cm="1">
        <f t="array" aca="1" ref="AI40" ca="1">IF(ISERROR(MAX(_xlfn._xlws.FILTER(#REF!,(#REF!=Taxpayer[[#This Row],[ID]])*(#REF!="Inactive"),""))), 0,TODAY()-MAX(_xlfn._xlws.FILTER(#REF!,(#REF!=Taxpayer[[#This Row],[ID]])*(#REF!="Inactive"),"")))</f>
        <v>0</v>
      </c>
      <c r="AJ40" s="12" t="s">
        <v>208</v>
      </c>
      <c r="AK40" s="12" t="s">
        <v>208</v>
      </c>
      <c r="AL40" s="12"/>
      <c r="AM40" s="12">
        <v>5.4161438728565457E-2</v>
      </c>
      <c r="AN40" s="13"/>
    </row>
    <row r="41" spans="1:40" x14ac:dyDescent="0.45">
      <c r="A41" s="6" t="s">
        <v>69</v>
      </c>
      <c r="B41" s="6" t="str">
        <f>CONCATENATE("Taxpayer ",Taxpayer[[#This Row],[TaxpayerID]]," in ", Taxpayer[[#This Row],[TPState]])</f>
        <v>Taxpayer AGZ-2035104-I in Sur Datum</v>
      </c>
      <c r="C41" s="8">
        <v>43986</v>
      </c>
      <c r="D41" s="6">
        <v>11</v>
      </c>
      <c r="E41" s="6">
        <f>COUNTIFS(Invoice[TransactionDay],"=Friday",Invoice[TaxpayerID],CONCATENATE("=",Taxpayer[[#This Row],[TaxpayerID]]))</f>
        <v>0</v>
      </c>
      <c r="F41" s="6">
        <f>IFERROR(AVERAGEIFS(Invoice[NetInvoice],Invoice[TransactionDay],"=Sunday",Invoice[TaxpayerID],CONCATENATE("=",Taxpayer[[#This Row],[TaxpayerID]])),0)</f>
        <v>0</v>
      </c>
      <c r="G41" s="6" t="s">
        <v>69</v>
      </c>
      <c r="H41" s="6" t="s">
        <v>7</v>
      </c>
      <c r="I41" s="9" t="s">
        <v>70</v>
      </c>
      <c r="J41" s="6" t="s">
        <v>37</v>
      </c>
      <c r="K41" s="10">
        <v>790039100</v>
      </c>
      <c r="L41" s="10">
        <v>963847700</v>
      </c>
      <c r="M41" s="6" t="s">
        <v>38</v>
      </c>
      <c r="N41" s="10">
        <v>173808600</v>
      </c>
      <c r="O41" s="10" t="s">
        <v>177</v>
      </c>
      <c r="P41" s="10" t="s">
        <v>180</v>
      </c>
      <c r="Q41" s="6">
        <v>956</v>
      </c>
      <c r="R41" s="6">
        <v>78</v>
      </c>
      <c r="S41" s="11">
        <v>4.2999999999999997E-2</v>
      </c>
      <c r="T41" s="6">
        <v>2</v>
      </c>
      <c r="U41" s="6">
        <v>4</v>
      </c>
      <c r="V41" s="6">
        <v>4</v>
      </c>
      <c r="W41" s="6">
        <v>3</v>
      </c>
      <c r="X41" s="6">
        <v>4</v>
      </c>
      <c r="Y41" s="10">
        <v>3855391000</v>
      </c>
      <c r="Z41" s="6" t="s">
        <v>38</v>
      </c>
      <c r="AA41" s="6" t="s">
        <v>39</v>
      </c>
      <c r="AB41" s="6">
        <v>0.35</v>
      </c>
      <c r="AC41" s="6">
        <v>2</v>
      </c>
      <c r="AD41" s="6">
        <v>3</v>
      </c>
      <c r="AE41" s="6">
        <v>4</v>
      </c>
      <c r="AF41" s="6">
        <v>5</v>
      </c>
      <c r="AG41" s="6" t="s">
        <v>71</v>
      </c>
      <c r="AH41" s="12" cm="1">
        <f t="array" ref="AH41">MAX(_xlfn._xlws.FILTER(Invoice[TransactionDate],(Invoice[TaxpayerID]=Taxpayer[[#This Row],[ID]]),0))-INDEX(MIN(_xlfn._xlws.FILTER(Invoice[TransactionDate],(Invoice[TaxpayerID]=Taxpayer[[#This Row],[ID]]),0)),1)</f>
        <v>0</v>
      </c>
      <c r="AI41" s="12" cm="1">
        <f t="array" aca="1" ref="AI41" ca="1">IF(ISERROR(MAX(_xlfn._xlws.FILTER(#REF!,(#REF!=Taxpayer[[#This Row],[ID]])*(#REF!="Inactive"),""))), 0,TODAY()-MAX(_xlfn._xlws.FILTER(#REF!,(#REF!=Taxpayer[[#This Row],[ID]])*(#REF!="Inactive"),"")))</f>
        <v>0</v>
      </c>
      <c r="AJ41" s="12" t="s">
        <v>209</v>
      </c>
      <c r="AK41" s="12" t="s">
        <v>207</v>
      </c>
      <c r="AL41" s="12"/>
      <c r="AM41" s="12">
        <v>0.2533333333333333</v>
      </c>
      <c r="AN41" s="13"/>
    </row>
    <row r="42" spans="1:40" x14ac:dyDescent="0.45">
      <c r="A42" s="6" t="s">
        <v>69</v>
      </c>
      <c r="B42" s="6" t="str">
        <f>CONCATENATE("Taxpayer ",Taxpayer[[#This Row],[TaxpayerID]]," in ", Taxpayer[[#This Row],[TPState]])</f>
        <v>Taxpayer AGZ-2035104-I in Sur Datum</v>
      </c>
      <c r="C42" s="8">
        <v>43987</v>
      </c>
      <c r="D42" s="6">
        <v>11</v>
      </c>
      <c r="E42" s="6">
        <f>COUNTIFS(Invoice[TransactionDay],"=Friday",Invoice[TaxpayerID],CONCATENATE("=",Taxpayer[[#This Row],[TaxpayerID]]))</f>
        <v>0</v>
      </c>
      <c r="F42" s="6">
        <f>IFERROR(AVERAGEIFS(Invoice[NetInvoice],Invoice[TransactionDay],"=Sunday",Invoice[TaxpayerID],CONCATENATE("=",Taxpayer[[#This Row],[TaxpayerID]])),0)</f>
        <v>0</v>
      </c>
      <c r="G42" s="6" t="s">
        <v>69</v>
      </c>
      <c r="H42" s="6" t="s">
        <v>7</v>
      </c>
      <c r="I42" s="9" t="s">
        <v>70</v>
      </c>
      <c r="J42" s="6" t="s">
        <v>37</v>
      </c>
      <c r="K42" s="10">
        <v>790039100</v>
      </c>
      <c r="L42" s="10">
        <v>963847700</v>
      </c>
      <c r="M42" s="6" t="s">
        <v>38</v>
      </c>
      <c r="N42" s="10">
        <v>173808600</v>
      </c>
      <c r="O42" s="10" t="s">
        <v>177</v>
      </c>
      <c r="P42" s="10" t="s">
        <v>180</v>
      </c>
      <c r="Q42" s="6">
        <v>956</v>
      </c>
      <c r="R42" s="6">
        <v>78</v>
      </c>
      <c r="S42" s="11">
        <v>4.2999999999999997E-2</v>
      </c>
      <c r="T42" s="6">
        <v>2</v>
      </c>
      <c r="U42" s="6">
        <v>4</v>
      </c>
      <c r="V42" s="6">
        <v>4</v>
      </c>
      <c r="W42" s="6">
        <v>3</v>
      </c>
      <c r="X42" s="6">
        <v>4</v>
      </c>
      <c r="Y42" s="10">
        <v>3855391000</v>
      </c>
      <c r="Z42" s="6" t="s">
        <v>38</v>
      </c>
      <c r="AA42" s="6" t="s">
        <v>39</v>
      </c>
      <c r="AB42" s="6">
        <v>0.35</v>
      </c>
      <c r="AC42" s="6">
        <v>2</v>
      </c>
      <c r="AD42" s="6">
        <v>3</v>
      </c>
      <c r="AE42" s="6">
        <v>4</v>
      </c>
      <c r="AF42" s="6">
        <v>5</v>
      </c>
      <c r="AG42" s="6" t="s">
        <v>71</v>
      </c>
      <c r="AH42" s="12" cm="1">
        <f t="array" ref="AH42">MAX(_xlfn._xlws.FILTER(Invoice[TransactionDate],(Invoice[TaxpayerID]=Taxpayer[[#This Row],[ID]]),0))-INDEX(MIN(_xlfn._xlws.FILTER(Invoice[TransactionDate],(Invoice[TaxpayerID]=Taxpayer[[#This Row],[ID]]),0)),1)</f>
        <v>0</v>
      </c>
      <c r="AI42" s="12" cm="1">
        <f t="array" aca="1" ref="AI42" ca="1">IF(ISERROR(MAX(_xlfn._xlws.FILTER(#REF!,(#REF!=Taxpayer[[#This Row],[ID]])*(#REF!="Inactive"),""))), 0,TODAY()-MAX(_xlfn._xlws.FILTER(#REF!,(#REF!=Taxpayer[[#This Row],[ID]])*(#REF!="Inactive"),"")))</f>
        <v>0</v>
      </c>
      <c r="AJ42" s="12" t="s">
        <v>209</v>
      </c>
      <c r="AK42" s="12" t="s">
        <v>207</v>
      </c>
      <c r="AL42" s="12"/>
      <c r="AM42" s="12">
        <v>0.2533333333333333</v>
      </c>
      <c r="AN42" s="13"/>
    </row>
    <row r="43" spans="1:40" x14ac:dyDescent="0.45">
      <c r="A43" s="6" t="s">
        <v>69</v>
      </c>
      <c r="B43" s="6" t="str">
        <f>CONCATENATE("Taxpayer ",Taxpayer[[#This Row],[TaxpayerID]]," in ", Taxpayer[[#This Row],[TPState]])</f>
        <v>Taxpayer AGZ-2035104-I in Sur Datum</v>
      </c>
      <c r="C43" s="8">
        <v>43987</v>
      </c>
      <c r="D43" s="6">
        <v>11</v>
      </c>
      <c r="E43" s="6">
        <f>COUNTIFS(Invoice[TransactionDay],"=Friday",Invoice[TaxpayerID],CONCATENATE("=",Taxpayer[[#This Row],[TaxpayerID]]))</f>
        <v>0</v>
      </c>
      <c r="F43" s="6">
        <f>IFERROR(AVERAGEIFS(Invoice[NetInvoice],Invoice[TransactionDay],"=Sunday",Invoice[TaxpayerID],CONCATENATE("=",Taxpayer[[#This Row],[TaxpayerID]])),0)</f>
        <v>0</v>
      </c>
      <c r="G43" s="6" t="s">
        <v>69</v>
      </c>
      <c r="H43" s="6" t="s">
        <v>7</v>
      </c>
      <c r="I43" s="9" t="s">
        <v>70</v>
      </c>
      <c r="J43" s="6" t="s">
        <v>37</v>
      </c>
      <c r="K43" s="10">
        <v>790039100</v>
      </c>
      <c r="L43" s="10">
        <v>963847700</v>
      </c>
      <c r="M43" s="6" t="s">
        <v>38</v>
      </c>
      <c r="N43" s="10">
        <v>173808600</v>
      </c>
      <c r="O43" s="10" t="s">
        <v>177</v>
      </c>
      <c r="P43" s="10" t="s">
        <v>180</v>
      </c>
      <c r="Q43" s="6">
        <v>956</v>
      </c>
      <c r="R43" s="6">
        <v>78</v>
      </c>
      <c r="S43" s="11">
        <v>4.2999999999999997E-2</v>
      </c>
      <c r="T43" s="6">
        <v>2</v>
      </c>
      <c r="U43" s="6">
        <v>4</v>
      </c>
      <c r="V43" s="6">
        <v>4</v>
      </c>
      <c r="W43" s="6">
        <v>3</v>
      </c>
      <c r="X43" s="6">
        <v>4</v>
      </c>
      <c r="Y43" s="10">
        <v>3855391000</v>
      </c>
      <c r="Z43" s="6" t="s">
        <v>38</v>
      </c>
      <c r="AA43" s="6" t="s">
        <v>39</v>
      </c>
      <c r="AB43" s="6">
        <v>0.35</v>
      </c>
      <c r="AC43" s="6">
        <v>2</v>
      </c>
      <c r="AD43" s="6">
        <v>3</v>
      </c>
      <c r="AE43" s="6">
        <v>4</v>
      </c>
      <c r="AF43" s="6">
        <v>5</v>
      </c>
      <c r="AG43" s="6" t="s">
        <v>71</v>
      </c>
      <c r="AH43" s="12" cm="1">
        <f t="array" ref="AH43">MAX(_xlfn._xlws.FILTER(Invoice[TransactionDate],(Invoice[TaxpayerID]=Taxpayer[[#This Row],[ID]]),0))-INDEX(MIN(_xlfn._xlws.FILTER(Invoice[TransactionDate],(Invoice[TaxpayerID]=Taxpayer[[#This Row],[ID]]),0)),1)</f>
        <v>0</v>
      </c>
      <c r="AI43" s="12" cm="1">
        <f t="array" aca="1" ref="AI43" ca="1">IF(ISERROR(MAX(_xlfn._xlws.FILTER(#REF!,(#REF!=Taxpayer[[#This Row],[ID]])*(#REF!="Inactive"),""))), 0,TODAY()-MAX(_xlfn._xlws.FILTER(#REF!,(#REF!=Taxpayer[[#This Row],[ID]])*(#REF!="Inactive"),"")))</f>
        <v>0</v>
      </c>
      <c r="AJ43" s="12" t="s">
        <v>209</v>
      </c>
      <c r="AK43" s="12" t="s">
        <v>207</v>
      </c>
      <c r="AL43" s="12"/>
      <c r="AM43" s="12">
        <v>0.2533333333333333</v>
      </c>
      <c r="AN43" s="13"/>
    </row>
    <row r="44" spans="1:40" x14ac:dyDescent="0.45">
      <c r="A44" s="6" t="s">
        <v>35</v>
      </c>
      <c r="B44" s="6" t="str">
        <f>CONCATENATE("Taxpayer ",Taxpayer[[#This Row],[TaxpayerID]]," in ", Taxpayer[[#This Row],[TPState]])</f>
        <v>Taxpayer RER-37356263-G in Sur Datum</v>
      </c>
      <c r="C44" s="8">
        <v>43987</v>
      </c>
      <c r="D44" s="6">
        <v>372</v>
      </c>
      <c r="E44" s="6">
        <f>COUNTIFS(Invoice[TransactionDay],"=Friday",Invoice[TaxpayerID],CONCATENATE("=",Taxpayer[[#This Row],[TaxpayerID]]))</f>
        <v>1</v>
      </c>
      <c r="F44" s="6">
        <f>IFERROR(AVERAGEIFS(Invoice[NetInvoice],Invoice[TransactionDay],"=Sunday",Invoice[TaxpayerID],CONCATENATE("=",Taxpayer[[#This Row],[TaxpayerID]])),0)</f>
        <v>0</v>
      </c>
      <c r="G44" s="6" t="s">
        <v>35</v>
      </c>
      <c r="H44" s="6" t="s">
        <v>7</v>
      </c>
      <c r="I44" s="9" t="s">
        <v>36</v>
      </c>
      <c r="J44" s="6" t="s">
        <v>37</v>
      </c>
      <c r="K44" s="10">
        <v>643765200</v>
      </c>
      <c r="L44" s="10">
        <v>785393500</v>
      </c>
      <c r="M44" s="6" t="s">
        <v>38</v>
      </c>
      <c r="N44" s="10">
        <v>141628300</v>
      </c>
      <c r="O44" s="10" t="s">
        <v>178</v>
      </c>
      <c r="P44" s="10" t="s">
        <v>179</v>
      </c>
      <c r="Q44" s="6">
        <v>129</v>
      </c>
      <c r="R44" s="6">
        <v>0</v>
      </c>
      <c r="S44" s="11">
        <v>1.7999999999999999E-2</v>
      </c>
      <c r="T44" s="6">
        <v>1</v>
      </c>
      <c r="U44" s="6">
        <v>2</v>
      </c>
      <c r="V44" s="6">
        <v>1</v>
      </c>
      <c r="W44" s="6">
        <v>5</v>
      </c>
      <c r="X44" s="6">
        <v>1</v>
      </c>
      <c r="Y44" s="10">
        <v>3141574000</v>
      </c>
      <c r="Z44" s="6" t="s">
        <v>38</v>
      </c>
      <c r="AA44" s="6" t="s">
        <v>39</v>
      </c>
      <c r="AB44" s="6">
        <v>0.41</v>
      </c>
      <c r="AC44" s="6">
        <v>2</v>
      </c>
      <c r="AD44" s="6">
        <v>3</v>
      </c>
      <c r="AE44" s="6">
        <v>4</v>
      </c>
      <c r="AF44" s="6">
        <v>5</v>
      </c>
      <c r="AG44" s="6" t="s">
        <v>40</v>
      </c>
      <c r="AH44" s="12" cm="1">
        <f t="array" ref="AH44">MAX(_xlfn._xlws.FILTER(Invoice[TransactionDate],(Invoice[TaxpayerID]=Taxpayer[[#This Row],[ID]]),0))-INDEX(MIN(_xlfn._xlws.FILTER(Invoice[TransactionDate],(Invoice[TaxpayerID]=Taxpayer[[#This Row],[ID]]),0)),1)</f>
        <v>2</v>
      </c>
      <c r="AI44" s="12" cm="1">
        <f t="array" aca="1" ref="AI44" ca="1">IF(ISERROR(MAX(_xlfn._xlws.FILTER(#REF!,(#REF!=Taxpayer[[#This Row],[ID]])*(#REF!="Inactive"),""))), 0,TODAY()-MAX(_xlfn._xlws.FILTER(#REF!,(#REF!=Taxpayer[[#This Row],[ID]])*(#REF!="Inactive"),"")))</f>
        <v>0</v>
      </c>
      <c r="AJ44" s="12" t="s">
        <v>208</v>
      </c>
      <c r="AK44" s="12" t="s">
        <v>207</v>
      </c>
      <c r="AL44" s="12"/>
      <c r="AM44" s="12">
        <v>1.7257039055404176E-2</v>
      </c>
      <c r="AN44" s="13"/>
    </row>
    <row r="45" spans="1:40" x14ac:dyDescent="0.45">
      <c r="A45" s="6" t="s">
        <v>41</v>
      </c>
      <c r="B45" s="6" t="str">
        <f>CONCATENATE("Taxpayer ",Taxpayer[[#This Row],[TaxpayerID]]," in ", Taxpayer[[#This Row],[TPState]])</f>
        <v>Taxpayer OHL-5316450-N in Sur Datum</v>
      </c>
      <c r="C45" s="8">
        <v>43987</v>
      </c>
      <c r="D45" s="6">
        <v>15</v>
      </c>
      <c r="E45" s="6">
        <f>COUNTIFS(Invoice[TransactionDay],"=Friday",Invoice[TaxpayerID],CONCATENATE("=",Taxpayer[[#This Row],[TaxpayerID]]))</f>
        <v>0</v>
      </c>
      <c r="F45" s="6">
        <f>IFERROR(AVERAGEIFS(Invoice[NetInvoice],Invoice[TransactionDay],"=Sunday",Invoice[TaxpayerID],CONCATENATE("=",Taxpayer[[#This Row],[TaxpayerID]])),0)</f>
        <v>8988</v>
      </c>
      <c r="G45" s="6" t="s">
        <v>41</v>
      </c>
      <c r="H45" s="6" t="s">
        <v>7</v>
      </c>
      <c r="I45" s="9" t="s">
        <v>42</v>
      </c>
      <c r="J45" s="6" t="s">
        <v>37</v>
      </c>
      <c r="K45" s="10">
        <v>534193900</v>
      </c>
      <c r="L45" s="10">
        <v>651716500</v>
      </c>
      <c r="M45" s="6" t="s">
        <v>38</v>
      </c>
      <c r="N45" s="10">
        <v>117522700</v>
      </c>
      <c r="O45" s="10" t="s">
        <v>178</v>
      </c>
      <c r="P45" s="10" t="s">
        <v>180</v>
      </c>
      <c r="Q45" s="6">
        <v>1987</v>
      </c>
      <c r="R45" s="6">
        <v>93</v>
      </c>
      <c r="S45" s="11">
        <v>4.4999999999999998E-2</v>
      </c>
      <c r="T45" s="6">
        <v>4</v>
      </c>
      <c r="U45" s="6">
        <v>2</v>
      </c>
      <c r="V45" s="6">
        <v>5</v>
      </c>
      <c r="W45" s="6">
        <v>1</v>
      </c>
      <c r="X45" s="6">
        <v>2</v>
      </c>
      <c r="Y45" s="10">
        <v>2606866000</v>
      </c>
      <c r="Z45" s="6" t="s">
        <v>38</v>
      </c>
      <c r="AA45" s="6" t="s">
        <v>39</v>
      </c>
      <c r="AB45" s="6">
        <v>0.18</v>
      </c>
      <c r="AC45" s="6">
        <v>2</v>
      </c>
      <c r="AD45" s="6">
        <v>3</v>
      </c>
      <c r="AE45" s="6">
        <v>4</v>
      </c>
      <c r="AF45" s="6">
        <v>5</v>
      </c>
      <c r="AG45" s="6" t="s">
        <v>40</v>
      </c>
      <c r="AH45" s="12" cm="1">
        <f t="array" ref="AH45">MAX(_xlfn._xlws.FILTER(Invoice[TransactionDate],(Invoice[TaxpayerID]=Taxpayer[[#This Row],[ID]]),0))-INDEX(MIN(_xlfn._xlws.FILTER(Invoice[TransactionDate],(Invoice[TaxpayerID]=Taxpayer[[#This Row],[ID]]),0)),1)</f>
        <v>3</v>
      </c>
      <c r="AI45" s="12" cm="1">
        <f t="array" aca="1" ref="AI45" ca="1">IF(ISERROR(MAX(_xlfn._xlws.FILTER(#REF!,(#REF!=Taxpayer[[#This Row],[ID]])*(#REF!="Inactive"),""))), 0,TODAY()-MAX(_xlfn._xlws.FILTER(#REF!,(#REF!=Taxpayer[[#This Row],[ID]])*(#REF!="Inactive"),"")))</f>
        <v>0</v>
      </c>
      <c r="AJ45" s="12" t="s">
        <v>209</v>
      </c>
      <c r="AK45" s="12" t="s">
        <v>209</v>
      </c>
      <c r="AL45" s="12"/>
      <c r="AM45" s="12">
        <v>0.90550462899621476</v>
      </c>
      <c r="AN45" s="13"/>
    </row>
    <row r="46" spans="1:40" x14ac:dyDescent="0.45">
      <c r="A46" s="6" t="s">
        <v>43</v>
      </c>
      <c r="B46" s="6" t="str">
        <f>CONCATENATE("Taxpayer ",Taxpayer[[#This Row],[TaxpayerID]]," in ", Taxpayer[[#This Row],[TPState]])</f>
        <v>Taxpayer NQB-37497966-N in Sur Datum</v>
      </c>
      <c r="C46" s="8">
        <v>43987</v>
      </c>
      <c r="D46" s="6">
        <v>373</v>
      </c>
      <c r="E46" s="6">
        <f>COUNTIFS(Invoice[TransactionDay],"=Friday",Invoice[TaxpayerID],CONCATENATE("=",Taxpayer[[#This Row],[TaxpayerID]]))</f>
        <v>0</v>
      </c>
      <c r="F46" s="6">
        <f>IFERROR(AVERAGEIFS(Invoice[NetInvoice],Invoice[TransactionDay],"=Sunday",Invoice[TaxpayerID],CONCATENATE("=",Taxpayer[[#This Row],[TaxpayerID]])),0)</f>
        <v>0</v>
      </c>
      <c r="G46" s="6" t="s">
        <v>43</v>
      </c>
      <c r="H46" s="6" t="s">
        <v>7</v>
      </c>
      <c r="I46" s="9" t="s">
        <v>44</v>
      </c>
      <c r="J46" s="6" t="s">
        <v>37</v>
      </c>
      <c r="K46" s="10">
        <v>298844500</v>
      </c>
      <c r="L46" s="10">
        <v>364590300</v>
      </c>
      <c r="M46" s="6" t="s">
        <v>38</v>
      </c>
      <c r="N46" s="10">
        <v>65745800</v>
      </c>
      <c r="O46" s="10" t="s">
        <v>178</v>
      </c>
      <c r="P46" s="10" t="s">
        <v>180</v>
      </c>
      <c r="Q46" s="6">
        <v>59</v>
      </c>
      <c r="R46" s="6">
        <v>0</v>
      </c>
      <c r="S46" s="11">
        <v>6.5000000000000002E-2</v>
      </c>
      <c r="T46" s="6">
        <v>5</v>
      </c>
      <c r="U46" s="6">
        <v>2</v>
      </c>
      <c r="V46" s="6">
        <v>1</v>
      </c>
      <c r="W46" s="6">
        <v>5</v>
      </c>
      <c r="X46" s="6">
        <v>2</v>
      </c>
      <c r="Y46" s="10">
        <v>1458361000</v>
      </c>
      <c r="Z46" s="6" t="s">
        <v>38</v>
      </c>
      <c r="AA46" s="6" t="s">
        <v>39</v>
      </c>
      <c r="AB46" s="6">
        <v>0.53</v>
      </c>
      <c r="AC46" s="6">
        <v>2</v>
      </c>
      <c r="AD46" s="6">
        <v>3</v>
      </c>
      <c r="AE46" s="6">
        <v>4</v>
      </c>
      <c r="AF46" s="6">
        <v>5</v>
      </c>
      <c r="AG46" s="6" t="s">
        <v>40</v>
      </c>
      <c r="AH46" s="12" cm="1">
        <f t="array" ref="AH46">MAX(_xlfn._xlws.FILTER(Invoice[TransactionDate],(Invoice[TaxpayerID]=Taxpayer[[#This Row],[ID]]),0))-INDEX(MIN(_xlfn._xlws.FILTER(Invoice[TransactionDate],(Invoice[TaxpayerID]=Taxpayer[[#This Row],[ID]]),0)),1)</f>
        <v>3</v>
      </c>
      <c r="AI46" s="12" cm="1">
        <f t="array" aca="1" ref="AI46" ca="1">IF(ISERROR(MAX(_xlfn._xlws.FILTER(#REF!,(#REF!=Taxpayer[[#This Row],[ID]])*(#REF!="Inactive"),""))), 0,TODAY()-MAX(_xlfn._xlws.FILTER(#REF!,(#REF!=Taxpayer[[#This Row],[ID]])*(#REF!="Inactive"),"")))</f>
        <v>0</v>
      </c>
      <c r="AJ46" s="12" t="s">
        <v>207</v>
      </c>
      <c r="AK46" s="12" t="s">
        <v>208</v>
      </c>
      <c r="AL46" s="12"/>
      <c r="AM46" s="12">
        <v>1.1974110032362458E-2</v>
      </c>
      <c r="AN46" s="13"/>
    </row>
    <row r="47" spans="1:40" x14ac:dyDescent="0.45">
      <c r="A47" s="6" t="s">
        <v>45</v>
      </c>
      <c r="B47" s="6" t="str">
        <f>CONCATENATE("Taxpayer ",Taxpayer[[#This Row],[TaxpayerID]]," in ", Taxpayer[[#This Row],[TPState]])</f>
        <v>Taxpayer BEJ-20246949-I in Sur Datum</v>
      </c>
      <c r="C47" s="8">
        <v>43987</v>
      </c>
      <c r="D47" s="6">
        <v>10</v>
      </c>
      <c r="E47" s="6">
        <f>COUNTIFS(Invoice[TransactionDay],"=Friday",Invoice[TaxpayerID],CONCATENATE("=",Taxpayer[[#This Row],[TaxpayerID]]))</f>
        <v>0</v>
      </c>
      <c r="F47" s="6">
        <f>IFERROR(AVERAGEIFS(Invoice[NetInvoice],Invoice[TransactionDay],"=Sunday",Invoice[TaxpayerID],CONCATENATE("=",Taxpayer[[#This Row],[TaxpayerID]])),0)</f>
        <v>0</v>
      </c>
      <c r="G47" s="6" t="s">
        <v>45</v>
      </c>
      <c r="H47" s="6" t="s">
        <v>7</v>
      </c>
      <c r="I47" s="9" t="s">
        <v>46</v>
      </c>
      <c r="J47" s="6" t="s">
        <v>47</v>
      </c>
      <c r="K47" s="10">
        <v>240498400</v>
      </c>
      <c r="L47" s="10">
        <v>293408000</v>
      </c>
      <c r="M47" s="6" t="s">
        <v>38</v>
      </c>
      <c r="N47" s="10">
        <v>52909640</v>
      </c>
      <c r="O47" s="10" t="s">
        <v>178</v>
      </c>
      <c r="P47" s="10" t="s">
        <v>179</v>
      </c>
      <c r="Q47" s="6">
        <v>1913</v>
      </c>
      <c r="R47" s="6">
        <v>94</v>
      </c>
      <c r="S47" s="11">
        <v>8.0000000000000002E-3</v>
      </c>
      <c r="T47" s="6">
        <v>2</v>
      </c>
      <c r="U47" s="6">
        <v>5</v>
      </c>
      <c r="V47" s="6">
        <v>1</v>
      </c>
      <c r="W47" s="6">
        <v>3</v>
      </c>
      <c r="X47" s="6">
        <v>4</v>
      </c>
      <c r="Y47" s="10">
        <v>1173632000</v>
      </c>
      <c r="Z47" s="6" t="s">
        <v>38</v>
      </c>
      <c r="AA47" s="6" t="s">
        <v>39</v>
      </c>
      <c r="AB47" s="6">
        <v>0.06</v>
      </c>
      <c r="AC47" s="6">
        <v>2</v>
      </c>
      <c r="AD47" s="6">
        <v>3</v>
      </c>
      <c r="AE47" s="6">
        <v>4</v>
      </c>
      <c r="AF47" s="6">
        <v>5</v>
      </c>
      <c r="AG47" s="6" t="s">
        <v>40</v>
      </c>
      <c r="AH47" s="12" cm="1">
        <f t="array" ref="AH47">MAX(_xlfn._xlws.FILTER(Invoice[TransactionDate],(Invoice[TaxpayerID]=Taxpayer[[#This Row],[ID]]),0))-INDEX(MIN(_xlfn._xlws.FILTER(Invoice[TransactionDate],(Invoice[TaxpayerID]=Taxpayer[[#This Row],[ID]]),0)),1)</f>
        <v>3</v>
      </c>
      <c r="AI47" s="12" cm="1">
        <f t="array" aca="1" ref="AI47" ca="1">IF(ISERROR(MAX(_xlfn._xlws.FILTER(#REF!,(#REF!=Taxpayer[[#This Row],[ID]])*(#REF!="Inactive"),""))), 0,TODAY()-MAX(_xlfn._xlws.FILTER(#REF!,(#REF!=Taxpayer[[#This Row],[ID]])*(#REF!="Inactive"),"")))</f>
        <v>0</v>
      </c>
      <c r="AJ47" s="12" t="s">
        <v>207</v>
      </c>
      <c r="AK47" s="12" t="s">
        <v>209</v>
      </c>
      <c r="AL47" s="12"/>
      <c r="AM47" s="12">
        <v>0.14837648993012739</v>
      </c>
      <c r="AN47" s="13"/>
    </row>
    <row r="48" spans="1:40" x14ac:dyDescent="0.45">
      <c r="A48" s="6" t="s">
        <v>48</v>
      </c>
      <c r="B48" s="6" t="str">
        <f>CONCATENATE("Taxpayer ",Taxpayer[[#This Row],[TaxpayerID]]," in ", Taxpayer[[#This Row],[TPState]])</f>
        <v>Taxpayer FYJ-21328257-K in Sur Datum</v>
      </c>
      <c r="C48" s="8">
        <v>43987</v>
      </c>
      <c r="D48" s="6">
        <v>4</v>
      </c>
      <c r="E48" s="6">
        <f>COUNTIFS(Invoice[TransactionDay],"=Friday",Invoice[TaxpayerID],CONCATENATE("=",Taxpayer[[#This Row],[TaxpayerID]]))</f>
        <v>0</v>
      </c>
      <c r="F48" s="6">
        <f>IFERROR(AVERAGEIFS(Invoice[NetInvoice],Invoice[TransactionDay],"=Sunday",Invoice[TaxpayerID],CONCATENATE("=",Taxpayer[[#This Row],[TaxpayerID]])),0)</f>
        <v>0</v>
      </c>
      <c r="G48" s="6" t="s">
        <v>48</v>
      </c>
      <c r="H48" s="6" t="s">
        <v>7</v>
      </c>
      <c r="I48" s="9" t="s">
        <v>49</v>
      </c>
      <c r="J48" s="6" t="s">
        <v>47</v>
      </c>
      <c r="K48" s="10">
        <v>228615300</v>
      </c>
      <c r="L48" s="10">
        <v>278910700</v>
      </c>
      <c r="M48" s="6" t="s">
        <v>38</v>
      </c>
      <c r="N48" s="10">
        <v>50295380</v>
      </c>
      <c r="O48" s="10" t="s">
        <v>178</v>
      </c>
      <c r="P48" s="10" t="s">
        <v>180</v>
      </c>
      <c r="Q48" s="6">
        <v>1457</v>
      </c>
      <c r="R48" s="6">
        <v>94</v>
      </c>
      <c r="S48" s="11">
        <v>0.72</v>
      </c>
      <c r="T48" s="6">
        <v>1</v>
      </c>
      <c r="U48" s="6">
        <v>4</v>
      </c>
      <c r="V48" s="6">
        <v>5</v>
      </c>
      <c r="W48" s="6">
        <v>5</v>
      </c>
      <c r="X48" s="6">
        <v>2</v>
      </c>
      <c r="Y48" s="10">
        <v>1115643000</v>
      </c>
      <c r="Z48" s="6" t="s">
        <v>38</v>
      </c>
      <c r="AA48" s="6" t="s">
        <v>50</v>
      </c>
      <c r="AB48" s="6">
        <v>0.6</v>
      </c>
      <c r="AC48" s="6">
        <v>2</v>
      </c>
      <c r="AD48" s="6">
        <v>3</v>
      </c>
      <c r="AE48" s="6">
        <v>4</v>
      </c>
      <c r="AF48" s="6">
        <v>5</v>
      </c>
      <c r="AG48" s="6" t="s">
        <v>40</v>
      </c>
      <c r="AH48" s="12" cm="1">
        <f t="array" ref="AH48">MAX(_xlfn._xlws.FILTER(Invoice[TransactionDate],(Invoice[TaxpayerID]=Taxpayer[[#This Row],[ID]]),0))-INDEX(MIN(_xlfn._xlws.FILTER(Invoice[TransactionDate],(Invoice[TaxpayerID]=Taxpayer[[#This Row],[ID]]),0)),1)</f>
        <v>3</v>
      </c>
      <c r="AI48" s="12" cm="1">
        <f t="array" aca="1" ref="AI48" ca="1">IF(ISERROR(MAX(_xlfn._xlws.FILTER(#REF!,(#REF!=Taxpayer[[#This Row],[ID]])*(#REF!="Inactive"),""))), 0,TODAY()-MAX(_xlfn._xlws.FILTER(#REF!,(#REF!=Taxpayer[[#This Row],[ID]])*(#REF!="Inactive"),"")))</f>
        <v>0</v>
      </c>
      <c r="AJ48" s="12" t="s">
        <v>208</v>
      </c>
      <c r="AK48" s="12" t="s">
        <v>207</v>
      </c>
      <c r="AL48" s="12"/>
      <c r="AM48" s="12">
        <v>1.7257039055404176E-2</v>
      </c>
      <c r="AN48" s="13"/>
    </row>
    <row r="49" spans="1:40" x14ac:dyDescent="0.45">
      <c r="A49" s="6" t="s">
        <v>51</v>
      </c>
      <c r="B49" s="6" t="str">
        <f>CONCATENATE("Taxpayer ",Taxpayer[[#This Row],[TaxpayerID]]," in ", Taxpayer[[#This Row],[TPState]])</f>
        <v>Taxpayer TYH-25136477-R in Sur Datum</v>
      </c>
      <c r="C49" s="8">
        <v>43987</v>
      </c>
      <c r="D49" s="6">
        <v>16</v>
      </c>
      <c r="E49" s="6">
        <f>COUNTIFS(Invoice[TransactionDay],"=Friday",Invoice[TaxpayerID],CONCATENATE("=",Taxpayer[[#This Row],[TaxpayerID]]))</f>
        <v>1</v>
      </c>
      <c r="F49" s="6">
        <f>IFERROR(AVERAGEIFS(Invoice[NetInvoice],Invoice[TransactionDay],"=Sunday",Invoice[TaxpayerID],CONCATENATE("=",Taxpayer[[#This Row],[TaxpayerID]])),0)</f>
        <v>0</v>
      </c>
      <c r="G49" s="6" t="s">
        <v>51</v>
      </c>
      <c r="H49" s="6" t="s">
        <v>7</v>
      </c>
      <c r="I49" s="9" t="s">
        <v>52</v>
      </c>
      <c r="J49" s="6" t="s">
        <v>37</v>
      </c>
      <c r="K49" s="10">
        <v>224211900</v>
      </c>
      <c r="L49" s="10">
        <v>273538500</v>
      </c>
      <c r="M49" s="6" t="s">
        <v>53</v>
      </c>
      <c r="N49" s="10">
        <v>49326610</v>
      </c>
      <c r="O49" s="10" t="s">
        <v>178</v>
      </c>
      <c r="P49" s="10" t="s">
        <v>180</v>
      </c>
      <c r="Q49" s="6">
        <v>437</v>
      </c>
      <c r="R49" s="6">
        <v>56</v>
      </c>
      <c r="S49" s="11">
        <v>4.9000000000000002E-2</v>
      </c>
      <c r="T49" s="6">
        <v>5</v>
      </c>
      <c r="U49" s="6">
        <v>5</v>
      </c>
      <c r="V49" s="6">
        <v>5</v>
      </c>
      <c r="W49" s="6">
        <v>2</v>
      </c>
      <c r="X49" s="6">
        <v>1</v>
      </c>
      <c r="Y49" s="10">
        <v>1094154000</v>
      </c>
      <c r="Z49" s="6" t="s">
        <v>53</v>
      </c>
      <c r="AA49" s="6" t="s">
        <v>53</v>
      </c>
      <c r="AB49" s="6">
        <v>0.24</v>
      </c>
      <c r="AC49" s="6">
        <v>2</v>
      </c>
      <c r="AD49" s="6">
        <v>3</v>
      </c>
      <c r="AE49" s="6">
        <v>4</v>
      </c>
      <c r="AF49" s="6">
        <v>5</v>
      </c>
      <c r="AG49" s="6" t="s">
        <v>40</v>
      </c>
      <c r="AH49" s="12" cm="1">
        <f t="array" ref="AH49">MAX(_xlfn._xlws.FILTER(Invoice[TransactionDate],(Invoice[TaxpayerID]=Taxpayer[[#This Row],[ID]]),0))-INDEX(MIN(_xlfn._xlws.FILTER(Invoice[TransactionDate],(Invoice[TaxpayerID]=Taxpayer[[#This Row],[ID]]),0)),1)</f>
        <v>3</v>
      </c>
      <c r="AI49" s="12" cm="1">
        <f t="array" aca="1" ref="AI49" ca="1">IF(ISERROR(MAX(_xlfn._xlws.FILTER(#REF!,(#REF!=Taxpayer[[#This Row],[ID]])*(#REF!="Inactive"),""))), 0,TODAY()-MAX(_xlfn._xlws.FILTER(#REF!,(#REF!=Taxpayer[[#This Row],[ID]])*(#REF!="Inactive"),"")))</f>
        <v>0</v>
      </c>
      <c r="AJ49" s="12" t="s">
        <v>209</v>
      </c>
      <c r="AK49" s="12" t="s">
        <v>209</v>
      </c>
      <c r="AL49" s="12"/>
      <c r="AM49" s="12">
        <v>0.90550462899621476</v>
      </c>
      <c r="AN49" s="13"/>
    </row>
    <row r="50" spans="1:40" x14ac:dyDescent="0.45">
      <c r="A50" s="6" t="s">
        <v>54</v>
      </c>
      <c r="B50" s="6" t="str">
        <f>CONCATENATE("Taxpayer ",Taxpayer[[#This Row],[TaxpayerID]]," in ", Taxpayer[[#This Row],[TPState]])</f>
        <v>Taxpayer RXP-37585756-E in Sur Datum</v>
      </c>
      <c r="C50" s="8">
        <v>43987</v>
      </c>
      <c r="D50" s="6">
        <v>374</v>
      </c>
      <c r="E50" s="6">
        <f>COUNTIFS(Invoice[TransactionDay],"=Friday",Invoice[TaxpayerID],CONCATENATE("=",Taxpayer[[#This Row],[TaxpayerID]]))</f>
        <v>0</v>
      </c>
      <c r="F50" s="6">
        <f>IFERROR(AVERAGEIFS(Invoice[NetInvoice],Invoice[TransactionDay],"=Sunday",Invoice[TaxpayerID],CONCATENATE("=",Taxpayer[[#This Row],[TaxpayerID]])),0)</f>
        <v>1748</v>
      </c>
      <c r="G50" s="6" t="s">
        <v>54</v>
      </c>
      <c r="H50" s="6" t="s">
        <v>7</v>
      </c>
      <c r="I50" s="9" t="s">
        <v>55</v>
      </c>
      <c r="J50" s="6" t="s">
        <v>37</v>
      </c>
      <c r="K50" s="10">
        <v>170335800</v>
      </c>
      <c r="L50" s="10">
        <v>207809600</v>
      </c>
      <c r="M50" s="6" t="s">
        <v>38</v>
      </c>
      <c r="N50" s="10">
        <v>37473870</v>
      </c>
      <c r="O50" s="10" t="s">
        <v>178</v>
      </c>
      <c r="P50" s="10" t="s">
        <v>179</v>
      </c>
      <c r="Q50" s="6">
        <v>6</v>
      </c>
      <c r="R50" s="6">
        <v>0</v>
      </c>
      <c r="S50" s="11">
        <v>0.09</v>
      </c>
      <c r="T50" s="6">
        <v>4</v>
      </c>
      <c r="U50" s="6">
        <v>2</v>
      </c>
      <c r="V50" s="6">
        <v>2</v>
      </c>
      <c r="W50" s="6">
        <v>1</v>
      </c>
      <c r="X50" s="6">
        <v>4</v>
      </c>
      <c r="Y50" s="10">
        <v>831238500</v>
      </c>
      <c r="Z50" s="6" t="s">
        <v>38</v>
      </c>
      <c r="AA50" s="6" t="s">
        <v>39</v>
      </c>
      <c r="AB50" s="6">
        <v>0.62</v>
      </c>
      <c r="AC50" s="6">
        <v>2</v>
      </c>
      <c r="AD50" s="6">
        <v>3</v>
      </c>
      <c r="AE50" s="6">
        <v>4</v>
      </c>
      <c r="AF50" s="6">
        <v>5</v>
      </c>
      <c r="AG50" s="6" t="s">
        <v>40</v>
      </c>
      <c r="AH50" s="12" cm="1">
        <f t="array" ref="AH50">MAX(_xlfn._xlws.FILTER(Invoice[TransactionDate],(Invoice[TaxpayerID]=Taxpayer[[#This Row],[ID]]),0))-INDEX(MIN(_xlfn._xlws.FILTER(Invoice[TransactionDate],(Invoice[TaxpayerID]=Taxpayer[[#This Row],[ID]]),0)),1)</f>
        <v>3</v>
      </c>
      <c r="AI50" s="12" cm="1">
        <f t="array" aca="1" ref="AI50" ca="1">IF(ISERROR(MAX(_xlfn._xlws.FILTER(#REF!,(#REF!=Taxpayer[[#This Row],[ID]])*(#REF!="Inactive"),""))), 0,TODAY()-MAX(_xlfn._xlws.FILTER(#REF!,(#REF!=Taxpayer[[#This Row],[ID]])*(#REF!="Inactive"),"")))</f>
        <v>0</v>
      </c>
      <c r="AJ50" s="12" t="s">
        <v>209</v>
      </c>
      <c r="AK50" s="12" t="s">
        <v>208</v>
      </c>
      <c r="AL50" s="12"/>
      <c r="AM50" s="12">
        <v>0.33527508090614883</v>
      </c>
      <c r="AN50" s="13"/>
    </row>
    <row r="51" spans="1:40" x14ac:dyDescent="0.45">
      <c r="A51" s="6" t="s">
        <v>56</v>
      </c>
      <c r="B51" s="6" t="str">
        <f>CONCATENATE("Taxpayer ",Taxpayer[[#This Row],[TaxpayerID]]," in ", Taxpayer[[#This Row],[TPState]])</f>
        <v>Taxpayer 9EE-FAD01527-B in Ceara</v>
      </c>
      <c r="C51" s="8">
        <v>43987</v>
      </c>
      <c r="D51" s="6">
        <v>375</v>
      </c>
      <c r="E51" s="6">
        <f>COUNTIFS(Invoice[TransactionDay],"=Friday",Invoice[TaxpayerID],CONCATENATE("=",Taxpayer[[#This Row],[TaxpayerID]]))</f>
        <v>1</v>
      </c>
      <c r="F51" s="6">
        <f>IFERROR(AVERAGEIFS(Invoice[NetInvoice],Invoice[TransactionDay],"=Sunday",Invoice[TaxpayerID],CONCATENATE("=",Taxpayer[[#This Row],[TaxpayerID]])),0)</f>
        <v>0</v>
      </c>
      <c r="G51" s="6" t="s">
        <v>56</v>
      </c>
      <c r="H51" s="6" t="s">
        <v>216</v>
      </c>
      <c r="I51" s="9" t="s">
        <v>57</v>
      </c>
      <c r="J51" s="6" t="s">
        <v>47</v>
      </c>
      <c r="K51" s="10">
        <v>46314950</v>
      </c>
      <c r="L51" s="10">
        <v>56504240</v>
      </c>
      <c r="M51" s="6" t="s">
        <v>38</v>
      </c>
      <c r="N51" s="10">
        <v>10189290</v>
      </c>
      <c r="O51" s="10" t="s">
        <v>178</v>
      </c>
      <c r="P51" s="10" t="s">
        <v>179</v>
      </c>
      <c r="Q51" s="6">
        <v>2721</v>
      </c>
      <c r="R51" s="6">
        <v>95</v>
      </c>
      <c r="S51" s="11">
        <v>5.1999999999999998E-2</v>
      </c>
      <c r="T51" s="6">
        <v>3</v>
      </c>
      <c r="U51" s="6">
        <v>3</v>
      </c>
      <c r="V51" s="6">
        <v>3</v>
      </c>
      <c r="W51" s="6">
        <v>1</v>
      </c>
      <c r="X51" s="6">
        <v>1</v>
      </c>
      <c r="Y51" s="10">
        <v>226017000</v>
      </c>
      <c r="Z51" s="6" t="s">
        <v>58</v>
      </c>
      <c r="AA51" s="6" t="s">
        <v>39</v>
      </c>
      <c r="AB51" s="6">
        <v>0.67</v>
      </c>
      <c r="AC51" s="6">
        <v>2</v>
      </c>
      <c r="AD51" s="6">
        <v>3</v>
      </c>
      <c r="AE51" s="6">
        <v>4</v>
      </c>
      <c r="AF51" s="6">
        <v>5</v>
      </c>
      <c r="AG51" s="6" t="s">
        <v>40</v>
      </c>
      <c r="AH51" s="12" cm="1">
        <f t="array" ref="AH51">MAX(_xlfn._xlws.FILTER(Invoice[TransactionDate],(Invoice[TaxpayerID]=Taxpayer[[#This Row],[ID]]),0))-INDEX(MIN(_xlfn._xlws.FILTER(Invoice[TransactionDate],(Invoice[TaxpayerID]=Taxpayer[[#This Row],[ID]]),0)),1)</f>
        <v>3</v>
      </c>
      <c r="AI51" s="12" cm="1">
        <f t="array" aca="1" ref="AI51" ca="1">IF(ISERROR(MAX(_xlfn._xlws.FILTER(#REF!,(#REF!=Taxpayer[[#This Row],[ID]])*(#REF!="Inactive"),""))), 0,TODAY()-MAX(_xlfn._xlws.FILTER(#REF!,(#REF!=Taxpayer[[#This Row],[ID]])*(#REF!="Inactive"),"")))</f>
        <v>0</v>
      </c>
      <c r="AJ51" s="12" t="s">
        <v>209</v>
      </c>
      <c r="AK51" s="12" t="s">
        <v>207</v>
      </c>
      <c r="AL51" s="12"/>
      <c r="AM51" s="12">
        <v>0.2533333333333333</v>
      </c>
      <c r="AN51" s="13"/>
    </row>
    <row r="52" spans="1:40" x14ac:dyDescent="0.45">
      <c r="A52" s="6" t="s">
        <v>59</v>
      </c>
      <c r="B52" s="6" t="str">
        <f>CONCATENATE("Taxpayer ",Taxpayer[[#This Row],[TaxpayerID]]," in ", Taxpayer[[#This Row],[TPState]])</f>
        <v>Taxpayer LWD-20785753-R in Sur Datum</v>
      </c>
      <c r="C52" s="8">
        <v>43987</v>
      </c>
      <c r="D52" s="6">
        <v>2</v>
      </c>
      <c r="E52" s="6">
        <f>COUNTIFS(Invoice[TransactionDay],"=Friday",Invoice[TaxpayerID],CONCATENATE("=",Taxpayer[[#This Row],[TaxpayerID]]))</f>
        <v>0</v>
      </c>
      <c r="F52" s="6">
        <f>IFERROR(AVERAGEIFS(Invoice[NetInvoice],Invoice[TransactionDay],"=Sunday",Invoice[TaxpayerID],CONCATENATE("=",Taxpayer[[#This Row],[TaxpayerID]])),0)</f>
        <v>0</v>
      </c>
      <c r="G52" s="6" t="s">
        <v>59</v>
      </c>
      <c r="H52" s="6" t="s">
        <v>7</v>
      </c>
      <c r="I52" s="9" t="s">
        <v>60</v>
      </c>
      <c r="J52" s="6" t="s">
        <v>47</v>
      </c>
      <c r="K52" s="10">
        <v>184441500</v>
      </c>
      <c r="L52" s="10">
        <v>225018700</v>
      </c>
      <c r="M52" s="6" t="s">
        <v>38</v>
      </c>
      <c r="N52" s="10">
        <v>40577140</v>
      </c>
      <c r="O52" s="10" t="s">
        <v>178</v>
      </c>
      <c r="P52" s="10" t="s">
        <v>179</v>
      </c>
      <c r="Q52" s="6">
        <v>2065</v>
      </c>
      <c r="R52" s="6">
        <v>94</v>
      </c>
      <c r="S52" s="11">
        <v>5.6000000000000001E-2</v>
      </c>
      <c r="T52" s="6">
        <v>2</v>
      </c>
      <c r="U52" s="6">
        <v>1</v>
      </c>
      <c r="V52" s="6">
        <v>4</v>
      </c>
      <c r="W52" s="6">
        <v>2</v>
      </c>
      <c r="X52" s="6">
        <v>1</v>
      </c>
      <c r="Y52" s="10">
        <v>90007460</v>
      </c>
      <c r="Z52" s="6" t="s">
        <v>61</v>
      </c>
      <c r="AA52" s="6" t="s">
        <v>39</v>
      </c>
      <c r="AB52" s="6">
        <v>0.43</v>
      </c>
      <c r="AC52" s="6">
        <v>2</v>
      </c>
      <c r="AD52" s="6">
        <v>3</v>
      </c>
      <c r="AE52" s="6">
        <v>4</v>
      </c>
      <c r="AF52" s="6">
        <v>5</v>
      </c>
      <c r="AG52" s="6" t="s">
        <v>40</v>
      </c>
      <c r="AH52" s="12" cm="1">
        <f t="array" ref="AH52">MAX(_xlfn._xlws.FILTER(Invoice[TransactionDate],(Invoice[TaxpayerID]=Taxpayer[[#This Row],[ID]]),0))-INDEX(MIN(_xlfn._xlws.FILTER(Invoice[TransactionDate],(Invoice[TaxpayerID]=Taxpayer[[#This Row],[ID]]),0)),1)</f>
        <v>2</v>
      </c>
      <c r="AI52" s="12" cm="1">
        <f t="array" aca="1" ref="AI52" ca="1">IF(ISERROR(MAX(_xlfn._xlws.FILTER(#REF!,(#REF!=Taxpayer[[#This Row],[ID]])*(#REF!="Inactive"),""))), 0,TODAY()-MAX(_xlfn._xlws.FILTER(#REF!,(#REF!=Taxpayer[[#This Row],[ID]])*(#REF!="Inactive"),"")))</f>
        <v>0</v>
      </c>
      <c r="AJ52" s="12" t="s">
        <v>207</v>
      </c>
      <c r="AK52" s="12" t="s">
        <v>207</v>
      </c>
      <c r="AL52" s="12"/>
      <c r="AM52" s="12">
        <v>9.1654606849975832E-3</v>
      </c>
      <c r="AN52" s="13"/>
    </row>
    <row r="53" spans="1:40" x14ac:dyDescent="0.45">
      <c r="A53" s="6" t="s">
        <v>62</v>
      </c>
      <c r="B53" s="6" t="str">
        <f>CONCATENATE("Taxpayer ",Taxpayer[[#This Row],[TaxpayerID]]," in ", Taxpayer[[#This Row],[TPState]])</f>
        <v>Taxpayer YRF-515517117-T in Sur Datum</v>
      </c>
      <c r="C53" s="8">
        <v>43987</v>
      </c>
      <c r="D53" s="6">
        <v>38</v>
      </c>
      <c r="E53" s="6">
        <f>COUNTIFS(Invoice[TransactionDay],"=Friday",Invoice[TaxpayerID],CONCATENATE("=",Taxpayer[[#This Row],[TaxpayerID]]))</f>
        <v>0</v>
      </c>
      <c r="F53" s="6">
        <f>IFERROR(AVERAGEIFS(Invoice[NetInvoice],Invoice[TransactionDay],"=Sunday",Invoice[TaxpayerID],CONCATENATE("=",Taxpayer[[#This Row],[TaxpayerID]])),0)</f>
        <v>5097</v>
      </c>
      <c r="G53" s="6" t="s">
        <v>62</v>
      </c>
      <c r="H53" s="6" t="s">
        <v>7</v>
      </c>
      <c r="I53" s="9" t="s">
        <v>63</v>
      </c>
      <c r="J53" s="6" t="s">
        <v>47</v>
      </c>
      <c r="K53" s="10">
        <v>12176.1</v>
      </c>
      <c r="L53" s="10">
        <v>14854.84</v>
      </c>
      <c r="M53" s="6" t="s">
        <v>64</v>
      </c>
      <c r="N53" s="10">
        <v>2678.74</v>
      </c>
      <c r="O53" s="10" t="s">
        <v>177</v>
      </c>
      <c r="P53" s="10" t="s">
        <v>180</v>
      </c>
      <c r="Q53" s="6">
        <v>1</v>
      </c>
      <c r="R53" s="6">
        <v>0</v>
      </c>
      <c r="S53" s="11">
        <v>0.05</v>
      </c>
      <c r="T53" s="6">
        <v>3</v>
      </c>
      <c r="U53" s="6">
        <v>1</v>
      </c>
      <c r="V53" s="6">
        <v>1</v>
      </c>
      <c r="W53" s="6">
        <v>3</v>
      </c>
      <c r="X53" s="6">
        <v>4</v>
      </c>
      <c r="Y53" s="10">
        <v>59419.37</v>
      </c>
      <c r="Z53" s="6" t="s">
        <v>64</v>
      </c>
      <c r="AA53" s="6" t="s">
        <v>39</v>
      </c>
      <c r="AB53" s="6">
        <v>0.51</v>
      </c>
      <c r="AC53" s="6">
        <v>2</v>
      </c>
      <c r="AD53" s="6">
        <v>3</v>
      </c>
      <c r="AE53" s="6">
        <v>4</v>
      </c>
      <c r="AF53" s="6">
        <v>5</v>
      </c>
      <c r="AG53" s="6" t="s">
        <v>40</v>
      </c>
      <c r="AH53" s="12" cm="1">
        <f t="array" ref="AH53">MAX(_xlfn._xlws.FILTER(Invoice[TransactionDate],(Invoice[TaxpayerID]=Taxpayer[[#This Row],[ID]]),0))-INDEX(MIN(_xlfn._xlws.FILTER(Invoice[TransactionDate],(Invoice[TaxpayerID]=Taxpayer[[#This Row],[ID]]),0)),1)</f>
        <v>1</v>
      </c>
      <c r="AI53" s="12" cm="1">
        <f t="array" aca="1" ref="AI53" ca="1">IF(ISERROR(MAX(_xlfn._xlws.FILTER(#REF!,(#REF!=Taxpayer[[#This Row],[ID]])*(#REF!="Inactive"),""))), 0,TODAY()-MAX(_xlfn._xlws.FILTER(#REF!,(#REF!=Taxpayer[[#This Row],[ID]])*(#REF!="Inactive"),"")))</f>
        <v>0</v>
      </c>
      <c r="AJ53" s="12" t="s">
        <v>207</v>
      </c>
      <c r="AK53" s="12" t="s">
        <v>209</v>
      </c>
      <c r="AL53" s="12"/>
      <c r="AM53" s="12">
        <v>0.14837648993012739</v>
      </c>
      <c r="AN53" s="13"/>
    </row>
    <row r="54" spans="1:40" x14ac:dyDescent="0.45">
      <c r="A54" s="6" t="s">
        <v>65</v>
      </c>
      <c r="B54" s="6" t="str">
        <f>CONCATENATE("Taxpayer ",Taxpayer[[#This Row],[TaxpayerID]]," in ", Taxpayer[[#This Row],[TPState]])</f>
        <v>Taxpayer FTH-715824-A in Ceara</v>
      </c>
      <c r="C54" s="8">
        <v>43987</v>
      </c>
      <c r="D54" s="6">
        <v>203</v>
      </c>
      <c r="E54" s="6">
        <f>COUNTIFS(Invoice[TransactionDay],"=Friday",Invoice[TaxpayerID],CONCATENATE("=",Taxpayer[[#This Row],[TaxpayerID]]))</f>
        <v>0</v>
      </c>
      <c r="F54" s="6">
        <f>IFERROR(AVERAGEIFS(Invoice[NetInvoice],Invoice[TransactionDay],"=Sunday",Invoice[TaxpayerID],CONCATENATE("=",Taxpayer[[#This Row],[TaxpayerID]])),0)</f>
        <v>0</v>
      </c>
      <c r="G54" s="6" t="s">
        <v>65</v>
      </c>
      <c r="H54" s="6" t="s">
        <v>216</v>
      </c>
      <c r="I54" s="9" t="s">
        <v>66</v>
      </c>
      <c r="J54" s="6" t="s">
        <v>47</v>
      </c>
      <c r="K54" s="10">
        <v>1181.73</v>
      </c>
      <c r="L54" s="10">
        <v>1441.71</v>
      </c>
      <c r="M54" s="6" t="s">
        <v>53</v>
      </c>
      <c r="N54" s="10">
        <v>259.98</v>
      </c>
      <c r="O54" s="10" t="s">
        <v>177</v>
      </c>
      <c r="P54" s="10" t="s">
        <v>179</v>
      </c>
      <c r="Q54" s="6">
        <v>9</v>
      </c>
      <c r="R54" s="6">
        <v>0</v>
      </c>
      <c r="S54" s="11">
        <v>5.1999999999999998E-2</v>
      </c>
      <c r="T54" s="6">
        <v>4</v>
      </c>
      <c r="U54" s="6">
        <v>1</v>
      </c>
      <c r="V54" s="6">
        <v>1</v>
      </c>
      <c r="W54" s="6">
        <v>4</v>
      </c>
      <c r="X54" s="6">
        <v>1</v>
      </c>
      <c r="Y54" s="10">
        <v>5766.84</v>
      </c>
      <c r="Z54" s="6" t="s">
        <v>53</v>
      </c>
      <c r="AA54" s="6" t="s">
        <v>53</v>
      </c>
      <c r="AB54" s="6">
        <v>0.55000000000000004</v>
      </c>
      <c r="AC54" s="6">
        <v>2</v>
      </c>
      <c r="AD54" s="6">
        <v>3</v>
      </c>
      <c r="AE54" s="6">
        <v>4</v>
      </c>
      <c r="AF54" s="6">
        <v>5</v>
      </c>
      <c r="AG54" s="6" t="s">
        <v>40</v>
      </c>
      <c r="AH54" s="12" cm="1">
        <f t="array" ref="AH54">MAX(_xlfn._xlws.FILTER(Invoice[TransactionDate],(Invoice[TaxpayerID]=Taxpayer[[#This Row],[ID]]),0))-INDEX(MIN(_xlfn._xlws.FILTER(Invoice[TransactionDate],(Invoice[TaxpayerID]=Taxpayer[[#This Row],[ID]]),0)),1)</f>
        <v>0</v>
      </c>
      <c r="AI54" s="12" cm="1">
        <f t="array" aca="1" ref="AI54" ca="1">IF(ISERROR(MAX(_xlfn._xlws.FILTER(#REF!,(#REF!=Taxpayer[[#This Row],[ID]])*(#REF!="Inactive"),""))), 0,TODAY()-MAX(_xlfn._xlws.FILTER(#REF!,(#REF!=Taxpayer[[#This Row],[ID]])*(#REF!="Inactive"),"")))</f>
        <v>0</v>
      </c>
      <c r="AJ54" s="12" t="s">
        <v>208</v>
      </c>
      <c r="AK54" s="12" t="s">
        <v>208</v>
      </c>
      <c r="AL54" s="12"/>
      <c r="AM54" s="12">
        <v>5.4161438728565457E-2</v>
      </c>
      <c r="AN54" s="13"/>
    </row>
    <row r="55" spans="1:40" x14ac:dyDescent="0.45">
      <c r="A55" s="6" t="s">
        <v>67</v>
      </c>
      <c r="B55" s="6" t="str">
        <f>CONCATENATE("Taxpayer ",Taxpayer[[#This Row],[TaxpayerID]]," in ", Taxpayer[[#This Row],[TPState]])</f>
        <v>Taxpayer JYN-78615326-O in Sur Datum</v>
      </c>
      <c r="C55" s="8">
        <v>43987</v>
      </c>
      <c r="D55" s="6">
        <v>160</v>
      </c>
      <c r="E55" s="6">
        <f>COUNTIFS(Invoice[TransactionDay],"=Friday",Invoice[TaxpayerID],CONCATENATE("=",Taxpayer[[#This Row],[TaxpayerID]]))</f>
        <v>0</v>
      </c>
      <c r="F55" s="6">
        <f>IFERROR(AVERAGEIFS(Invoice[NetInvoice],Invoice[TransactionDay],"=Sunday",Invoice[TaxpayerID],CONCATENATE("=",Taxpayer[[#This Row],[TaxpayerID]])),0)</f>
        <v>0</v>
      </c>
      <c r="G55" s="6" t="s">
        <v>67</v>
      </c>
      <c r="H55" s="6" t="s">
        <v>7</v>
      </c>
      <c r="I55" s="9" t="s">
        <v>68</v>
      </c>
      <c r="J55" s="6" t="s">
        <v>47</v>
      </c>
      <c r="K55" s="10">
        <v>225</v>
      </c>
      <c r="L55" s="10">
        <v>274.5</v>
      </c>
      <c r="M55" s="6" t="s">
        <v>64</v>
      </c>
      <c r="N55" s="10">
        <v>49.5</v>
      </c>
      <c r="O55" s="10" t="s">
        <v>177</v>
      </c>
      <c r="P55" s="10" t="s">
        <v>179</v>
      </c>
      <c r="Q55" s="6">
        <v>1</v>
      </c>
      <c r="R55" s="6">
        <v>0</v>
      </c>
      <c r="S55" s="11">
        <v>4.3999999999999997E-2</v>
      </c>
      <c r="T55" s="6">
        <v>2</v>
      </c>
      <c r="U55" s="6">
        <v>4</v>
      </c>
      <c r="V55" s="6">
        <v>5</v>
      </c>
      <c r="W55" s="6">
        <v>4</v>
      </c>
      <c r="X55" s="6">
        <v>2</v>
      </c>
      <c r="Y55" s="10">
        <v>1098</v>
      </c>
      <c r="Z55" s="6" t="s">
        <v>64</v>
      </c>
      <c r="AA55" s="6" t="s">
        <v>39</v>
      </c>
      <c r="AB55" s="6">
        <v>0.12</v>
      </c>
      <c r="AC55" s="6">
        <v>2</v>
      </c>
      <c r="AD55" s="6">
        <v>3</v>
      </c>
      <c r="AE55" s="6">
        <v>4</v>
      </c>
      <c r="AF55" s="6">
        <v>5</v>
      </c>
      <c r="AG55" s="6" t="s">
        <v>40</v>
      </c>
      <c r="AH55" s="12" cm="1">
        <f t="array" ref="AH55">MAX(_xlfn._xlws.FILTER(Invoice[TransactionDate],(Invoice[TaxpayerID]=Taxpayer[[#This Row],[ID]]),0))-INDEX(MIN(_xlfn._xlws.FILTER(Invoice[TransactionDate],(Invoice[TaxpayerID]=Taxpayer[[#This Row],[ID]]),0)),1)</f>
        <v>0</v>
      </c>
      <c r="AI55" s="12" cm="1">
        <f t="array" aca="1" ref="AI55" ca="1">IF(ISERROR(MAX(_xlfn._xlws.FILTER(#REF!,(#REF!=Taxpayer[[#This Row],[ID]])*(#REF!="Inactive"),""))), 0,TODAY()-MAX(_xlfn._xlws.FILTER(#REF!,(#REF!=Taxpayer[[#This Row],[ID]])*(#REF!="Inactive"),"")))</f>
        <v>0</v>
      </c>
      <c r="AJ55" s="12" t="s">
        <v>208</v>
      </c>
      <c r="AK55" s="12" t="s">
        <v>208</v>
      </c>
      <c r="AL55" s="12"/>
      <c r="AM55" s="12">
        <v>5.4161438728565457E-2</v>
      </c>
      <c r="AN55" s="13"/>
    </row>
    <row r="56" spans="1:40" x14ac:dyDescent="0.45">
      <c r="A56" s="6" t="s">
        <v>69</v>
      </c>
      <c r="B56" s="6" t="str">
        <f>CONCATENATE("Taxpayer ",Taxpayer[[#This Row],[TaxpayerID]]," in ", Taxpayer[[#This Row],[TPState]])</f>
        <v>Taxpayer AGZ-2035104-I in Sur Datum</v>
      </c>
      <c r="C56" s="8">
        <v>43987</v>
      </c>
      <c r="D56" s="6">
        <v>11</v>
      </c>
      <c r="E56" s="6">
        <f>COUNTIFS(Invoice[TransactionDay],"=Friday",Invoice[TaxpayerID],CONCATENATE("=",Taxpayer[[#This Row],[TaxpayerID]]))</f>
        <v>0</v>
      </c>
      <c r="F56" s="6">
        <f>IFERROR(AVERAGEIFS(Invoice[NetInvoice],Invoice[TransactionDay],"=Sunday",Invoice[TaxpayerID],CONCATENATE("=",Taxpayer[[#This Row],[TaxpayerID]])),0)</f>
        <v>0</v>
      </c>
      <c r="G56" s="6" t="s">
        <v>69</v>
      </c>
      <c r="H56" s="6" t="s">
        <v>7</v>
      </c>
      <c r="I56" s="9" t="s">
        <v>70</v>
      </c>
      <c r="J56" s="6" t="s">
        <v>37</v>
      </c>
      <c r="K56" s="10">
        <v>790039100</v>
      </c>
      <c r="L56" s="10">
        <v>963847700</v>
      </c>
      <c r="M56" s="6" t="s">
        <v>38</v>
      </c>
      <c r="N56" s="10">
        <v>173808600</v>
      </c>
      <c r="O56" s="10" t="s">
        <v>177</v>
      </c>
      <c r="P56" s="10" t="s">
        <v>180</v>
      </c>
      <c r="Q56" s="6">
        <v>956</v>
      </c>
      <c r="R56" s="6">
        <v>78</v>
      </c>
      <c r="S56" s="11">
        <v>4.2999999999999997E-2</v>
      </c>
      <c r="T56" s="6">
        <v>2</v>
      </c>
      <c r="U56" s="6">
        <v>4</v>
      </c>
      <c r="V56" s="6">
        <v>4</v>
      </c>
      <c r="W56" s="6">
        <v>3</v>
      </c>
      <c r="X56" s="6">
        <v>4</v>
      </c>
      <c r="Y56" s="10">
        <v>3855391000</v>
      </c>
      <c r="Z56" s="6" t="s">
        <v>38</v>
      </c>
      <c r="AA56" s="6" t="s">
        <v>39</v>
      </c>
      <c r="AB56" s="6">
        <v>0.35</v>
      </c>
      <c r="AC56" s="6">
        <v>2</v>
      </c>
      <c r="AD56" s="6">
        <v>3</v>
      </c>
      <c r="AE56" s="6">
        <v>4</v>
      </c>
      <c r="AF56" s="6">
        <v>5</v>
      </c>
      <c r="AG56" s="6" t="s">
        <v>71</v>
      </c>
      <c r="AH56" s="12" cm="1">
        <f t="array" ref="AH56">MAX(_xlfn._xlws.FILTER(Invoice[TransactionDate],(Invoice[TaxpayerID]=Taxpayer[[#This Row],[ID]]),0))-INDEX(MIN(_xlfn._xlws.FILTER(Invoice[TransactionDate],(Invoice[TaxpayerID]=Taxpayer[[#This Row],[ID]]),0)),1)</f>
        <v>0</v>
      </c>
      <c r="AI56" s="12" cm="1">
        <f t="array" aca="1" ref="AI56" ca="1">IF(ISERROR(MAX(_xlfn._xlws.FILTER(#REF!,(#REF!=Taxpayer[[#This Row],[ID]])*(#REF!="Inactive"),""))), 0,TODAY()-MAX(_xlfn._xlws.FILTER(#REF!,(#REF!=Taxpayer[[#This Row],[ID]])*(#REF!="Inactive"),"")))</f>
        <v>0</v>
      </c>
      <c r="AJ56" s="12" t="s">
        <v>209</v>
      </c>
      <c r="AK56" s="12" t="s">
        <v>207</v>
      </c>
      <c r="AL56" s="12"/>
      <c r="AM56" s="12">
        <v>0.2533333333333333</v>
      </c>
      <c r="AN56"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287C0-25CE-40C6-8966-FB3CBE221B17}">
  <sheetPr codeName="Sheet12">
    <tabColor theme="5" tint="-0.249977111117893"/>
  </sheetPr>
  <dimension ref="A1:F20"/>
  <sheetViews>
    <sheetView tabSelected="1" workbookViewId="0">
      <selection activeCell="A4" sqref="A4:F4"/>
    </sheetView>
  </sheetViews>
  <sheetFormatPr defaultColWidth="8.796875" defaultRowHeight="14.25" x14ac:dyDescent="0.45"/>
  <cols>
    <col min="2" max="2" width="45.1328125" bestFit="1" customWidth="1"/>
    <col min="3" max="3" width="19.796875" bestFit="1" customWidth="1"/>
    <col min="4" max="4" width="17" bestFit="1" customWidth="1"/>
    <col min="5" max="5" width="15" bestFit="1" customWidth="1"/>
    <col min="6" max="6" width="17" bestFit="1" customWidth="1"/>
  </cols>
  <sheetData>
    <row r="1" spans="1:6" x14ac:dyDescent="0.45">
      <c r="A1" s="1" t="s">
        <v>0</v>
      </c>
      <c r="B1" s="1" t="s">
        <v>1</v>
      </c>
      <c r="C1" s="1" t="s">
        <v>2</v>
      </c>
      <c r="D1" s="1" t="s">
        <v>111</v>
      </c>
      <c r="E1" s="1" t="s">
        <v>10</v>
      </c>
      <c r="F1" s="1" t="s">
        <v>112</v>
      </c>
    </row>
    <row r="2" spans="1:6" x14ac:dyDescent="0.45">
      <c r="A2">
        <v>1</v>
      </c>
      <c r="B2" t="str">
        <f>CONCATENATE("DailyMetric ",TaxpayerMetric[[#This Row],[TaxpayerID]]," @", TEXT(TaxpayerMetric[[#This Row],[TransactionDate]],"dd-mmm-yyyy hh:mm:ss"))</f>
        <v>DailyMetric RER-37356263-G @15-Mar-2019 00:00:00</v>
      </c>
      <c r="C2" s="2">
        <v>43539</v>
      </c>
      <c r="D2" s="14" cm="1">
        <f t="array" ref="D2">IFERROR(COUNT(_xlfn._xlws.FILTER(Invoice[ID],(Invoice[TaxpayerID]=TaxpayerMetric[[#This Row],[TaxpayerID]])*(Invoice[LastStatus]="Cancelled")))/COUNT(_xlfn._xlws.FILTER(Invoice[ID],(Invoice[TaxpayerID]=TaxpayerMetric[[#This Row],[TaxpayerID]]))),0)</f>
        <v>0</v>
      </c>
      <c r="E2" s="6" t="s">
        <v>35</v>
      </c>
      <c r="F2" s="20">
        <v>0.5</v>
      </c>
    </row>
    <row r="3" spans="1:6" x14ac:dyDescent="0.45">
      <c r="A3">
        <v>2</v>
      </c>
      <c r="B3" t="str">
        <f>CONCATENATE("DailyMetric ",TaxpayerMetric[[#This Row],[TaxpayerID]]," @", TEXT(TaxpayerMetric[[#This Row],[TransactionDate]],"dd-mmm-yyyy hh:mm:ss"))</f>
        <v>DailyMetric OHL-5316450-N @16-Mar-2019 00:00:00</v>
      </c>
      <c r="C3" s="2">
        <v>43540</v>
      </c>
      <c r="D3" s="14" cm="1">
        <f t="array" ref="D3">IFERROR(COUNT(_xlfn._xlws.FILTER(Invoice[ID],(Invoice[TaxpayerID]=TaxpayerMetric[[#This Row],[TaxpayerID]])*(Invoice[LastStatus]="Cancelled")))/COUNT(_xlfn._xlws.FILTER(Invoice[ID],(Invoice[TaxpayerID]=TaxpayerMetric[[#This Row],[TaxpayerID]]))),0)</f>
        <v>0</v>
      </c>
      <c r="E3" s="6" t="s">
        <v>41</v>
      </c>
      <c r="F3">
        <v>0.4</v>
      </c>
    </row>
    <row r="4" spans="1:6" x14ac:dyDescent="0.45">
      <c r="A4">
        <v>3</v>
      </c>
      <c r="B4" t="str">
        <f>CONCATENATE("DailyMetric ",TaxpayerMetric[[#This Row],[TaxpayerID]]," @", TEXT(TaxpayerMetric[[#This Row],[TransactionDate]],"dd-mmm-yyyy hh:mm:ss"))</f>
        <v>DailyMetric NQB-37497966-N @17-Mar-2019 00:00:00</v>
      </c>
      <c r="C4" s="2">
        <v>43541</v>
      </c>
      <c r="D4" s="14" cm="1">
        <f t="array" ref="D4">IFERROR(COUNT(_xlfn._xlws.FILTER(Invoice[ID],(Invoice[TaxpayerID]=TaxpayerMetric[[#This Row],[TaxpayerID]])*(Invoice[LastStatus]="Cancelled")))/COUNT(_xlfn._xlws.FILTER(Invoice[ID],(Invoice[TaxpayerID]=TaxpayerMetric[[#This Row],[TaxpayerID]]))),0)</f>
        <v>1</v>
      </c>
      <c r="E4" s="6" t="s">
        <v>43</v>
      </c>
      <c r="F4">
        <v>0.2</v>
      </c>
    </row>
    <row r="5" spans="1:6" x14ac:dyDescent="0.45">
      <c r="A5">
        <v>4</v>
      </c>
      <c r="B5" t="str">
        <f>CONCATENATE("DailyMetric ",TaxpayerMetric[[#This Row],[TaxpayerID]]," @", TEXT(TaxpayerMetric[[#This Row],[TransactionDate]],"dd-mmm-yyyy hh:mm:ss"))</f>
        <v>DailyMetric BEJ-20246949-I @18-Mar-2019 00:00:00</v>
      </c>
      <c r="C5" s="2">
        <v>43542</v>
      </c>
      <c r="D5" s="14" cm="1">
        <f t="array" ref="D5">IFERROR(COUNT(_xlfn._xlws.FILTER(Invoice[ID],(Invoice[TaxpayerID]=TaxpayerMetric[[#This Row],[TaxpayerID]])*(Invoice[LastStatus]="Cancelled")))/COUNT(_xlfn._xlws.FILTER(Invoice[ID],(Invoice[TaxpayerID]=TaxpayerMetric[[#This Row],[TaxpayerID]]))),0)</f>
        <v>0</v>
      </c>
      <c r="E5" s="6" t="s">
        <v>45</v>
      </c>
      <c r="F5" s="20">
        <v>0.5</v>
      </c>
    </row>
    <row r="6" spans="1:6" x14ac:dyDescent="0.45">
      <c r="A6">
        <v>5</v>
      </c>
      <c r="B6" t="str">
        <f>CONCATENATE("DailyMetric ",TaxpayerMetric[[#This Row],[TaxpayerID]]," @", TEXT(TaxpayerMetric[[#This Row],[TransactionDate]],"dd-mmm-yyyy hh:mm:ss"))</f>
        <v>DailyMetric FYJ-21328257-K @19-Mar-2019 00:00:00</v>
      </c>
      <c r="C6" s="2">
        <v>43543</v>
      </c>
      <c r="D6" s="14" cm="1">
        <f t="array" ref="D6">IFERROR(COUNT(_xlfn._xlws.FILTER(Invoice[ID],(Invoice[TaxpayerID]=TaxpayerMetric[[#This Row],[TaxpayerID]])*(Invoice[LastStatus]="Cancelled")))/COUNT(_xlfn._xlws.FILTER(Invoice[ID],(Invoice[TaxpayerID]=TaxpayerMetric[[#This Row],[TaxpayerID]]))),0)</f>
        <v>0</v>
      </c>
      <c r="E6" s="6" t="s">
        <v>48</v>
      </c>
      <c r="F6">
        <v>0.4</v>
      </c>
    </row>
    <row r="7" spans="1:6" x14ac:dyDescent="0.45">
      <c r="A7">
        <v>6</v>
      </c>
      <c r="B7" t="str">
        <f>CONCATENATE("DailyMetric ",TaxpayerMetric[[#This Row],[TaxpayerID]]," @", TEXT(TaxpayerMetric[[#This Row],[TransactionDate]],"dd-mmm-yyyy hh:mm:ss"))</f>
        <v>DailyMetric TYH-25136477-R @20-Mar-2019 00:00:00</v>
      </c>
      <c r="C7" s="2">
        <v>43544</v>
      </c>
      <c r="D7" s="14" cm="1">
        <f t="array" ref="D7">IFERROR(COUNT(_xlfn._xlws.FILTER(Invoice[ID],(Invoice[TaxpayerID]=TaxpayerMetric[[#This Row],[TaxpayerID]])*(Invoice[LastStatus]="Cancelled")))/COUNT(_xlfn._xlws.FILTER(Invoice[ID],(Invoice[TaxpayerID]=TaxpayerMetric[[#This Row],[TaxpayerID]]))),0)</f>
        <v>0</v>
      </c>
      <c r="E7" s="6" t="s">
        <v>51</v>
      </c>
      <c r="F7">
        <v>0</v>
      </c>
    </row>
    <row r="8" spans="1:6" x14ac:dyDescent="0.45">
      <c r="A8">
        <v>7</v>
      </c>
      <c r="B8" t="str">
        <f>CONCATENATE("DailyMetric ",TaxpayerMetric[[#This Row],[TaxpayerID]]," @", TEXT(TaxpayerMetric[[#This Row],[TransactionDate]],"dd-mmm-yyyy hh:mm:ss"))</f>
        <v>DailyMetric RXP-37585756-E @21-Mar-2019 00:00:00</v>
      </c>
      <c r="C8" s="2">
        <v>43545</v>
      </c>
      <c r="D8" s="14" cm="1">
        <f t="array" ref="D8">IFERROR(COUNT(_xlfn._xlws.FILTER(Invoice[ID],(Invoice[TaxpayerID]=TaxpayerMetric[[#This Row],[TaxpayerID]])*(Invoice[LastStatus]="Cancelled")))/COUNT(_xlfn._xlws.FILTER(Invoice[ID],(Invoice[TaxpayerID]=TaxpayerMetric[[#This Row],[TaxpayerID]]))),0)</f>
        <v>0</v>
      </c>
      <c r="E8" s="6" t="s">
        <v>54</v>
      </c>
      <c r="F8">
        <v>0.9</v>
      </c>
    </row>
    <row r="9" spans="1:6" x14ac:dyDescent="0.45">
      <c r="A9">
        <v>8</v>
      </c>
      <c r="B9" t="str">
        <f>CONCATENATE("DailyMetric ",TaxpayerMetric[[#This Row],[TaxpayerID]]," @", TEXT(TaxpayerMetric[[#This Row],[TransactionDate]],"dd-mmm-yyyy hh:mm:ss"))</f>
        <v>DailyMetric 9EE-FAD01527-B @22-Mar-2019 00:00:00</v>
      </c>
      <c r="C9" s="2">
        <v>43546</v>
      </c>
      <c r="D9" s="14" cm="1">
        <f t="array" ref="D9">IFERROR(COUNT(_xlfn._xlws.FILTER(Invoice[ID],(Invoice[TaxpayerID]=TaxpayerMetric[[#This Row],[TaxpayerID]])*(Invoice[LastStatus]="Cancelled")))/COUNT(_xlfn._xlws.FILTER(Invoice[ID],(Invoice[TaxpayerID]=TaxpayerMetric[[#This Row],[TaxpayerID]]))),0)</f>
        <v>0</v>
      </c>
      <c r="E9" s="6" t="s">
        <v>56</v>
      </c>
      <c r="F9">
        <v>0.4</v>
      </c>
    </row>
    <row r="10" spans="1:6" x14ac:dyDescent="0.45">
      <c r="A10">
        <v>9</v>
      </c>
      <c r="B10" t="str">
        <f>CONCATENATE("DailyMetric ",TaxpayerMetric[[#This Row],[TaxpayerID]]," @", TEXT(TaxpayerMetric[[#This Row],[TransactionDate]],"dd-mmm-yyyy hh:mm:ss"))</f>
        <v>DailyMetric LWD-20785753-R @23-Mar-2019 00:00:00</v>
      </c>
      <c r="C10" s="2">
        <v>43547</v>
      </c>
      <c r="D10" s="14" cm="1">
        <f t="array" ref="D10">IFERROR(COUNT(_xlfn._xlws.FILTER(Invoice[ID],(Invoice[TaxpayerID]=TaxpayerMetric[[#This Row],[TaxpayerID]])*(Invoice[LastStatus]="Cancelled")))/COUNT(_xlfn._xlws.FILTER(Invoice[ID],(Invoice[TaxpayerID]=TaxpayerMetric[[#This Row],[TaxpayerID]]))),0)</f>
        <v>0</v>
      </c>
      <c r="E10" s="6" t="s">
        <v>59</v>
      </c>
      <c r="F10">
        <v>0.3</v>
      </c>
    </row>
    <row r="11" spans="1:6" x14ac:dyDescent="0.45">
      <c r="A11">
        <v>10</v>
      </c>
      <c r="B11" t="str">
        <f>CONCATENATE("DailyMetric ",TaxpayerMetric[[#This Row],[TaxpayerID]]," @", TEXT(TaxpayerMetric[[#This Row],[TransactionDate]],"dd-mmm-yyyy hh:mm:ss"))</f>
        <v>DailyMetric YRF-515517117-T @24-Mar-2019 00:00:00</v>
      </c>
      <c r="C11" s="2">
        <v>43548</v>
      </c>
      <c r="D11" s="14" cm="1">
        <f t="array" ref="D11">IFERROR(COUNT(_xlfn._xlws.FILTER(Invoice[ID],(Invoice[TaxpayerID]=TaxpayerMetric[[#This Row],[TaxpayerID]])*(Invoice[LastStatus]="Cancelled")))/COUNT(_xlfn._xlws.FILTER(Invoice[ID],(Invoice[TaxpayerID]=TaxpayerMetric[[#This Row],[TaxpayerID]]))),0)</f>
        <v>0</v>
      </c>
      <c r="E11" s="6" t="s">
        <v>62</v>
      </c>
      <c r="F11" s="20">
        <v>0.5</v>
      </c>
    </row>
    <row r="12" spans="1:6" x14ac:dyDescent="0.45">
      <c r="A12">
        <v>11</v>
      </c>
      <c r="B12" t="str">
        <f>CONCATENATE("DailyMetric ",TaxpayerMetric[[#This Row],[TaxpayerID]]," @", TEXT(TaxpayerMetric[[#This Row],[TransactionDate]],"dd-mmm-yyyy hh:mm:ss"))</f>
        <v>DailyMetric FTH-715824-A @25-Mar-2019 00:00:00</v>
      </c>
      <c r="C12" s="2">
        <v>43549</v>
      </c>
      <c r="D12" s="14" cm="1">
        <f t="array" ref="D12">IFERROR(COUNT(_xlfn._xlws.FILTER(Invoice[ID],(Invoice[TaxpayerID]=TaxpayerMetric[[#This Row],[TaxpayerID]])*(Invoice[LastStatus]="Cancelled")))/COUNT(_xlfn._xlws.FILTER(Invoice[ID],(Invoice[TaxpayerID]=TaxpayerMetric[[#This Row],[TaxpayerID]]))),0)</f>
        <v>0</v>
      </c>
      <c r="E12" s="6" t="s">
        <v>65</v>
      </c>
      <c r="F12">
        <v>0</v>
      </c>
    </row>
    <row r="13" spans="1:6" x14ac:dyDescent="0.45">
      <c r="A13">
        <v>12</v>
      </c>
      <c r="B13" t="str">
        <f>CONCATENATE("DailyMetric ",TaxpayerMetric[[#This Row],[TaxpayerID]]," @", TEXT(TaxpayerMetric[[#This Row],[TransactionDate]],"dd-mmm-yyyy hh:mm:ss"))</f>
        <v>DailyMetric JYN-78615326-O @26-Mar-2019 00:00:00</v>
      </c>
      <c r="C13" s="2">
        <v>43550</v>
      </c>
      <c r="D13" s="14" cm="1">
        <f t="array" ref="D13">IFERROR(COUNT(_xlfn._xlws.FILTER(Invoice[ID],(Invoice[TaxpayerID]=TaxpayerMetric[[#This Row],[TaxpayerID]])*(Invoice[LastStatus]="Cancelled")))/COUNT(_xlfn._xlws.FILTER(Invoice[ID],(Invoice[TaxpayerID]=TaxpayerMetric[[#This Row],[TaxpayerID]]))),0)</f>
        <v>0</v>
      </c>
      <c r="E13" s="6" t="s">
        <v>67</v>
      </c>
      <c r="F13" s="20">
        <v>0.5</v>
      </c>
    </row>
    <row r="14" spans="1:6" x14ac:dyDescent="0.45">
      <c r="A14">
        <v>13</v>
      </c>
      <c r="B14" t="str">
        <f>CONCATENATE("DailyMetric ",TaxpayerMetric[[#This Row],[TaxpayerID]]," @", TEXT(TaxpayerMetric[[#This Row],[TransactionDate]],"dd-mmm-yyyy hh:mm:ss"))</f>
        <v>DailyMetric AGZ-2035104-I @27-Mar-2019 00:00:00</v>
      </c>
      <c r="C14" s="2">
        <v>43551</v>
      </c>
      <c r="D14" s="14" cm="1">
        <f t="array" ref="D14">IFERROR(COUNT(_xlfn._xlws.FILTER(Invoice[ID],(Invoice[TaxpayerID]=TaxpayerMetric[[#This Row],[TaxpayerID]])*(Invoice[LastStatus]="Cancelled")))/COUNT(_xlfn._xlws.FILTER(Invoice[ID],(Invoice[TaxpayerID]=TaxpayerMetric[[#This Row],[TaxpayerID]]))),0)</f>
        <v>0</v>
      </c>
      <c r="E14" s="6" t="s">
        <v>69</v>
      </c>
      <c r="F14" s="20">
        <v>0.3</v>
      </c>
    </row>
    <row r="15" spans="1:6" x14ac:dyDescent="0.45">
      <c r="F15" s="3"/>
    </row>
    <row r="16" spans="1:6" x14ac:dyDescent="0.45">
      <c r="F16" s="3"/>
    </row>
    <row r="17" spans="6:6" x14ac:dyDescent="0.45">
      <c r="F17" s="3"/>
    </row>
    <row r="18" spans="6:6" x14ac:dyDescent="0.45">
      <c r="F18" s="3"/>
    </row>
    <row r="19" spans="6:6" x14ac:dyDescent="0.45">
      <c r="F19" s="3"/>
    </row>
    <row r="20" spans="6:6" x14ac:dyDescent="0.45">
      <c r="F20" s="3"/>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4D220-A689-4257-9B3A-B151CF02B682}">
  <sheetPr codeName="Sheet3">
    <tabColor theme="5" tint="-0.249977111117893"/>
  </sheetPr>
  <dimension ref="A1:AH28"/>
  <sheetViews>
    <sheetView workbookViewId="0">
      <selection activeCell="A2" sqref="A2"/>
    </sheetView>
  </sheetViews>
  <sheetFormatPr defaultColWidth="8.796875" defaultRowHeight="14.25" x14ac:dyDescent="0.45"/>
  <cols>
    <col min="2" max="2" width="34.33203125" bestFit="1" customWidth="1"/>
    <col min="3" max="3" width="18.6640625" bestFit="1" customWidth="1"/>
    <col min="4" max="4" width="17.796875" customWidth="1"/>
    <col min="5" max="5" width="20" bestFit="1" customWidth="1"/>
    <col min="6" max="6" width="23.796875" bestFit="1" customWidth="1"/>
    <col min="7" max="7" width="10.33203125" bestFit="1" customWidth="1"/>
    <col min="8" max="8" width="14.6640625" bestFit="1" customWidth="1"/>
    <col min="9" max="9" width="15" bestFit="1" customWidth="1"/>
    <col min="10" max="10" width="13" bestFit="1" customWidth="1"/>
    <col min="11" max="11" width="12" customWidth="1"/>
    <col min="12" max="12" width="10.796875" bestFit="1" customWidth="1"/>
    <col min="13" max="13" width="16.6640625" bestFit="1" customWidth="1"/>
    <col min="14" max="14" width="16.6640625" customWidth="1"/>
    <col min="15" max="15" width="16.33203125" bestFit="1" customWidth="1"/>
    <col min="16" max="16" width="16.33203125" customWidth="1"/>
    <col min="17" max="17" width="12.796875" bestFit="1" customWidth="1"/>
    <col min="18" max="18" width="9.796875" bestFit="1" customWidth="1"/>
    <col min="19" max="19" width="9.796875" customWidth="1"/>
    <col min="20" max="20" width="14.33203125" bestFit="1" customWidth="1"/>
    <col min="21" max="21" width="6.796875" bestFit="1" customWidth="1"/>
    <col min="22" max="22" width="9.796875" bestFit="1" customWidth="1"/>
    <col min="23" max="23" width="6.33203125" bestFit="1" customWidth="1"/>
    <col min="24" max="24" width="9.796875" bestFit="1" customWidth="1"/>
    <col min="25" max="25" width="8.1328125" bestFit="1" customWidth="1"/>
    <col min="26" max="26" width="11.6640625" bestFit="1" customWidth="1"/>
    <col min="27" max="27" width="6.33203125" bestFit="1" customWidth="1"/>
    <col min="28" max="28" width="7.33203125" bestFit="1" customWidth="1"/>
    <col min="29" max="29" width="10.796875" bestFit="1" customWidth="1"/>
    <col min="30" max="30" width="9.1328125" bestFit="1" customWidth="1"/>
    <col min="31" max="31" width="12.6640625" bestFit="1" customWidth="1"/>
    <col min="34" max="34" width="21" bestFit="1" customWidth="1"/>
  </cols>
  <sheetData>
    <row r="1" spans="1:34" x14ac:dyDescent="0.45">
      <c r="A1" s="1" t="s">
        <v>0</v>
      </c>
      <c r="B1" s="1" t="s">
        <v>1</v>
      </c>
      <c r="C1" s="1" t="s">
        <v>2</v>
      </c>
      <c r="D1" s="1" t="s">
        <v>73</v>
      </c>
      <c r="E1" s="1" t="s">
        <v>74</v>
      </c>
      <c r="F1" s="1" t="s">
        <v>75</v>
      </c>
      <c r="G1" s="1" t="s">
        <v>76</v>
      </c>
      <c r="H1" s="1" t="s">
        <v>77</v>
      </c>
      <c r="I1" s="1" t="s">
        <v>10</v>
      </c>
      <c r="J1" s="1" t="s">
        <v>78</v>
      </c>
      <c r="K1" s="1" t="s">
        <v>79</v>
      </c>
      <c r="L1" s="1" t="s">
        <v>80</v>
      </c>
      <c r="M1" s="1" t="s">
        <v>81</v>
      </c>
      <c r="N1" s="1" t="s">
        <v>82</v>
      </c>
      <c r="O1" s="1" t="s">
        <v>83</v>
      </c>
      <c r="P1" s="1" t="s">
        <v>84</v>
      </c>
      <c r="Q1" s="1" t="s">
        <v>85</v>
      </c>
      <c r="R1" s="1" t="s">
        <v>86</v>
      </c>
      <c r="S1" s="1" t="s">
        <v>87</v>
      </c>
      <c r="T1" s="1" t="s">
        <v>88</v>
      </c>
      <c r="U1" s="1" t="s">
        <v>89</v>
      </c>
      <c r="V1" s="1" t="s">
        <v>90</v>
      </c>
      <c r="W1" s="1" t="s">
        <v>91</v>
      </c>
      <c r="X1" s="1" t="s">
        <v>92</v>
      </c>
      <c r="Y1" s="1" t="s">
        <v>93</v>
      </c>
      <c r="Z1" s="1" t="s">
        <v>94</v>
      </c>
      <c r="AA1" s="1" t="s">
        <v>95</v>
      </c>
      <c r="AB1" s="1" t="s">
        <v>96</v>
      </c>
      <c r="AC1" s="1" t="s">
        <v>97</v>
      </c>
      <c r="AD1" s="1" t="s">
        <v>98</v>
      </c>
      <c r="AE1" s="1" t="s">
        <v>99</v>
      </c>
      <c r="AF1" s="1" t="s">
        <v>100</v>
      </c>
      <c r="AG1" s="1" t="s">
        <v>101</v>
      </c>
      <c r="AH1" t="s">
        <v>201</v>
      </c>
    </row>
    <row r="2" spans="1:34" x14ac:dyDescent="0.45">
      <c r="A2">
        <v>1</v>
      </c>
      <c r="B2" t="str">
        <f>CONCATENATE(Invoice[[#This Row],[TaxpayerID]],"@",TEXT(Invoice[[#This Row],[TransactionDate]],"dd-mmm-yyy hh:mm:ss"))</f>
        <v>RER-37356263-G@15-Mar-2023 00:00:00</v>
      </c>
      <c r="C2" s="2">
        <v>45000</v>
      </c>
      <c r="D2" s="2" t="str">
        <f>TEXT(Invoice[[#This Row],[TransactionDate]],"dddd")</f>
        <v>Wednesday</v>
      </c>
      <c r="E2">
        <v>3</v>
      </c>
      <c r="F2" s="2">
        <v>43466</v>
      </c>
      <c r="G2" s="5">
        <v>6</v>
      </c>
      <c r="H2" t="s">
        <v>102</v>
      </c>
      <c r="I2" s="6" t="s">
        <v>35</v>
      </c>
      <c r="J2" s="19">
        <v>1896</v>
      </c>
      <c r="K2" s="3">
        <v>3792</v>
      </c>
      <c r="L2" s="3">
        <f>Invoice[[#This Row],[NetInvoice]]+Invoice[[#This Row],[vICMS]]</f>
        <v>4474.5599999999995</v>
      </c>
      <c r="M2" s="3">
        <v>856.99200000000008</v>
      </c>
      <c r="N2" s="3">
        <v>199</v>
      </c>
      <c r="O2" s="3" t="s">
        <v>103</v>
      </c>
      <c r="P2" s="3" t="str">
        <f>_xlfn.XLOOKUP(Invoice[[#This Row],[TaxpayerID]],InvoiceEvent[TaxpayerID],InvoiceEvent[Status])</f>
        <v>Final</v>
      </c>
      <c r="Q2" s="5">
        <v>213210932402</v>
      </c>
      <c r="R2" t="b">
        <v>1</v>
      </c>
      <c r="U2" t="s">
        <v>104</v>
      </c>
      <c r="V2" s="3">
        <v>682.56</v>
      </c>
      <c r="AF2">
        <v>1</v>
      </c>
      <c r="AH2" s="26">
        <f>AVERAGEIFS(Invoice[NetInvoice],Invoice[TransactionDate],"&gt;="&amp;Invoice[[#This Row],[TransactionDate]]-2,Invoice[TransactionDate],"&lt;="&amp;Invoice[[#This Row],[TransactionDate]])</f>
        <v>3792</v>
      </c>
    </row>
    <row r="3" spans="1:34" x14ac:dyDescent="0.45">
      <c r="A3">
        <v>2</v>
      </c>
      <c r="B3" t="str">
        <f>CONCATENATE(Invoice[[#This Row],[TaxpayerID]],"@",TEXT(Invoice[[#This Row],[TransactionDate]],"dd-mmm-yyy hh:mm:ss"))</f>
        <v>OHL-5316450-N@16-Mar-2023 00:00:00</v>
      </c>
      <c r="C3" s="2">
        <v>45001</v>
      </c>
      <c r="D3" s="2" t="str">
        <f>TEXT(Invoice[[#This Row],[TransactionDate]],"dddd")</f>
        <v>Thursday</v>
      </c>
      <c r="E3">
        <v>3</v>
      </c>
      <c r="F3" s="2">
        <v>43466</v>
      </c>
      <c r="G3" s="5">
        <v>7</v>
      </c>
      <c r="H3" t="s">
        <v>102</v>
      </c>
      <c r="I3" s="6" t="s">
        <v>41</v>
      </c>
      <c r="J3" s="19">
        <v>2117.2800000000002</v>
      </c>
      <c r="K3" s="3">
        <v>4812</v>
      </c>
      <c r="L3" s="3">
        <f>Invoice[[#This Row],[NetInvoice]]+Invoice[[#This Row],[vICMS]]</f>
        <v>5437.56</v>
      </c>
      <c r="M3" s="3">
        <v>962.40000000000009</v>
      </c>
      <c r="N3" s="3">
        <v>178</v>
      </c>
      <c r="O3" s="3" t="s">
        <v>105</v>
      </c>
      <c r="P3" s="3" t="str">
        <f>_xlfn.XLOOKUP(Invoice[[#This Row],[TaxpayerID]],InvoiceEvent[TaxpayerID],InvoiceEvent[Status])</f>
        <v>Final</v>
      </c>
      <c r="Q3" s="5">
        <v>213210932403</v>
      </c>
      <c r="R3" t="b">
        <v>1</v>
      </c>
      <c r="U3" t="s">
        <v>104</v>
      </c>
      <c r="V3" s="3">
        <v>625.56000000000006</v>
      </c>
      <c r="AF3">
        <v>2</v>
      </c>
      <c r="AH3" s="26">
        <f>AVERAGEIFS(Invoice[NetInvoice],Invoice[TransactionDate],"&gt;="&amp;Invoice[[#This Row],[TransactionDate]]-2,Invoice[TransactionDate],"&lt;="&amp;Invoice[[#This Row],[TransactionDate]])</f>
        <v>4302</v>
      </c>
    </row>
    <row r="4" spans="1:34" x14ac:dyDescent="0.45">
      <c r="A4">
        <v>11</v>
      </c>
      <c r="B4" t="str">
        <f>CONCATENATE(Invoice[[#This Row],[TaxpayerID]],"@",TEXT(Invoice[[#This Row],[TransactionDate]],"dd-mmm-yyy hh:mm:ss"))</f>
        <v>RER-37356263-G@17-Mar-2023 00:00:00</v>
      </c>
      <c r="C4" s="2">
        <v>45002</v>
      </c>
      <c r="D4" s="2" t="str">
        <f>TEXT(Invoice[[#This Row],[TransactionDate]],"dddd")</f>
        <v>Friday</v>
      </c>
      <c r="E4">
        <v>3</v>
      </c>
      <c r="F4" s="2">
        <v>43466</v>
      </c>
      <c r="G4" s="5">
        <v>16</v>
      </c>
      <c r="H4" t="s">
        <v>102</v>
      </c>
      <c r="I4" s="6" t="s">
        <v>35</v>
      </c>
      <c r="J4" s="19">
        <v>1785.26</v>
      </c>
      <c r="K4" s="3">
        <v>3881</v>
      </c>
      <c r="L4" s="3">
        <f>Invoice[[#This Row],[NetInvoice]]+Invoice[[#This Row],[vICMS]]</f>
        <v>4463.1499999999996</v>
      </c>
      <c r="M4" s="3">
        <v>915.91600000000005</v>
      </c>
      <c r="N4" s="3">
        <v>113</v>
      </c>
      <c r="O4" s="3" t="s">
        <v>103</v>
      </c>
      <c r="P4" s="3" t="str">
        <f>_xlfn.XLOOKUP(Invoice[[#This Row],[TaxpayerID]],InvoiceEvent[TaxpayerID],InvoiceEvent[Status])</f>
        <v>Final</v>
      </c>
      <c r="Q4" s="5">
        <v>213210932402</v>
      </c>
      <c r="R4" t="b">
        <v>1</v>
      </c>
      <c r="U4" t="s">
        <v>104</v>
      </c>
      <c r="V4" s="3">
        <v>582.15</v>
      </c>
      <c r="AF4">
        <v>1</v>
      </c>
      <c r="AH4" s="26">
        <f>AVERAGEIFS(Invoice[NetInvoice],Invoice[TransactionDate],"&gt;="&amp;Invoice[[#This Row],[TransactionDate]]-2,Invoice[TransactionDate],"&lt;="&amp;Invoice[[#This Row],[TransactionDate]])</f>
        <v>4161.666666666667</v>
      </c>
    </row>
    <row r="5" spans="1:34" x14ac:dyDescent="0.45">
      <c r="A5">
        <v>3</v>
      </c>
      <c r="B5" t="str">
        <f>CONCATENATE(Invoice[[#This Row],[TaxpayerID]],"@",TEXT(Invoice[[#This Row],[TransactionDate]],"dd-mmm-yyy hh:mm:ss"))</f>
        <v>NQB-37497966-N@18-Mar-2023 00:00:00</v>
      </c>
      <c r="C5" s="2">
        <v>45003</v>
      </c>
      <c r="D5" s="2" t="str">
        <f>TEXT(Invoice[[#This Row],[TransactionDate]],"dddd")</f>
        <v>Saturday</v>
      </c>
      <c r="E5">
        <v>3</v>
      </c>
      <c r="F5" s="2">
        <v>43466</v>
      </c>
      <c r="G5" s="5">
        <v>8</v>
      </c>
      <c r="H5" t="s">
        <v>102</v>
      </c>
      <c r="I5" s="6" t="s">
        <v>43</v>
      </c>
      <c r="J5" s="19">
        <v>428</v>
      </c>
      <c r="K5" s="3">
        <v>2140</v>
      </c>
      <c r="L5" s="3">
        <f>Invoice[[#This Row],[NetInvoice]]+Invoice[[#This Row],[vICMS]]</f>
        <v>2461</v>
      </c>
      <c r="M5" s="3">
        <v>505.03999999999996</v>
      </c>
      <c r="N5" s="3">
        <v>200</v>
      </c>
      <c r="O5" s="3" t="s">
        <v>106</v>
      </c>
      <c r="P5" s="3" t="str">
        <f>_xlfn.XLOOKUP(Invoice[[#This Row],[TaxpayerID]],InvoiceEvent[TaxpayerID],InvoiceEvent[Status])</f>
        <v>Cancelled</v>
      </c>
      <c r="Q5" s="5">
        <v>213210932404</v>
      </c>
      <c r="R5" t="b">
        <v>1</v>
      </c>
      <c r="U5" t="s">
        <v>104</v>
      </c>
      <c r="V5" s="3">
        <v>321</v>
      </c>
      <c r="AF5">
        <v>3</v>
      </c>
      <c r="AH5" s="26">
        <f>AVERAGEIFS(Invoice[NetInvoice],Invoice[TransactionDate],"&gt;="&amp;Invoice[[#This Row],[TransactionDate]]-2,Invoice[TransactionDate],"&lt;="&amp;Invoice[[#This Row],[TransactionDate]])</f>
        <v>3611</v>
      </c>
    </row>
    <row r="6" spans="1:34" x14ac:dyDescent="0.45">
      <c r="A6">
        <v>12</v>
      </c>
      <c r="B6" t="str">
        <f>CONCATENATE(Invoice[[#This Row],[TaxpayerID]],"@",TEXT(Invoice[[#This Row],[TransactionDate]],"dd-mmm-yyy hh:mm:ss"))</f>
        <v>OHL-5316450-N@19-Mar-2023 00:00:00</v>
      </c>
      <c r="C6" s="2">
        <v>45004</v>
      </c>
      <c r="D6" s="2" t="str">
        <f>TEXT(Invoice[[#This Row],[TransactionDate]],"dddd")</f>
        <v>Sunday</v>
      </c>
      <c r="E6">
        <v>3</v>
      </c>
      <c r="F6" s="2">
        <v>43466</v>
      </c>
      <c r="G6" s="5">
        <v>17</v>
      </c>
      <c r="H6" t="s">
        <v>102</v>
      </c>
      <c r="I6" s="6" t="s">
        <v>41</v>
      </c>
      <c r="J6" s="19">
        <v>3774.96</v>
      </c>
      <c r="K6" s="3">
        <v>8988</v>
      </c>
      <c r="L6" s="3">
        <f>Invoice[[#This Row],[NetInvoice]]+Invoice[[#This Row],[vICMS]]</f>
        <v>10426.08</v>
      </c>
      <c r="M6" s="3">
        <v>2067.2400000000002</v>
      </c>
      <c r="N6" s="3">
        <v>140</v>
      </c>
      <c r="O6" s="3" t="s">
        <v>105</v>
      </c>
      <c r="P6" s="3" t="str">
        <f>_xlfn.XLOOKUP(Invoice[[#This Row],[TaxpayerID]],InvoiceEvent[TaxpayerID],InvoiceEvent[Status])</f>
        <v>Final</v>
      </c>
      <c r="Q6" s="5">
        <v>213210932403</v>
      </c>
      <c r="R6" t="b">
        <v>1</v>
      </c>
      <c r="U6" t="s">
        <v>104</v>
      </c>
      <c r="V6" s="3">
        <v>1438.08</v>
      </c>
      <c r="AF6">
        <v>2</v>
      </c>
      <c r="AH6" s="26">
        <f>AVERAGEIFS(Invoice[NetInvoice],Invoice[TransactionDate],"&gt;="&amp;Invoice[[#This Row],[TransactionDate]]-2,Invoice[TransactionDate],"&lt;="&amp;Invoice[[#This Row],[TransactionDate]])</f>
        <v>5003</v>
      </c>
    </row>
    <row r="7" spans="1:34" x14ac:dyDescent="0.45">
      <c r="A7">
        <v>4</v>
      </c>
      <c r="B7" t="str">
        <f>CONCATENATE(Invoice[[#This Row],[TaxpayerID]],"@",TEXT(Invoice[[#This Row],[TransactionDate]],"dd-mmm-yyy hh:mm:ss"))</f>
        <v>BEJ-20246949-I@20-Mar-2023 00:00:00</v>
      </c>
      <c r="C7" s="2">
        <v>45005</v>
      </c>
      <c r="D7" s="2" t="str">
        <f>TEXT(Invoice[[#This Row],[TransactionDate]],"dddd")</f>
        <v>Monday</v>
      </c>
      <c r="E7">
        <v>3</v>
      </c>
      <c r="F7" s="2">
        <v>43466</v>
      </c>
      <c r="G7" s="5">
        <v>9</v>
      </c>
      <c r="H7" t="s">
        <v>102</v>
      </c>
      <c r="I7" s="6" t="s">
        <v>45</v>
      </c>
      <c r="J7" s="19">
        <v>293.85000000000002</v>
      </c>
      <c r="K7" s="3">
        <v>5877</v>
      </c>
      <c r="L7" s="3">
        <f>Invoice[[#This Row],[NetInvoice]]+Invoice[[#This Row],[vICMS]]</f>
        <v>6641.01</v>
      </c>
      <c r="M7" s="3">
        <v>1363.4639999999999</v>
      </c>
      <c r="N7" s="3">
        <v>145</v>
      </c>
      <c r="O7" s="3" t="s">
        <v>103</v>
      </c>
      <c r="P7" s="3" t="str">
        <f>_xlfn.XLOOKUP(Invoice[[#This Row],[TaxpayerID]],InvoiceEvent[TaxpayerID],InvoiceEvent[Status])</f>
        <v>Final</v>
      </c>
      <c r="Q7" s="5">
        <v>213210932405</v>
      </c>
      <c r="R7" t="b">
        <v>1</v>
      </c>
      <c r="U7" t="s">
        <v>104</v>
      </c>
      <c r="V7" s="3">
        <v>764.01</v>
      </c>
      <c r="AF7">
        <v>1</v>
      </c>
      <c r="AH7" s="26">
        <f>AVERAGEIFS(Invoice[NetInvoice],Invoice[TransactionDate],"&gt;="&amp;Invoice[[#This Row],[TransactionDate]]-2,Invoice[TransactionDate],"&lt;="&amp;Invoice[[#This Row],[TransactionDate]])</f>
        <v>5668.333333333333</v>
      </c>
    </row>
    <row r="8" spans="1:34" x14ac:dyDescent="0.45">
      <c r="A8">
        <v>13</v>
      </c>
      <c r="B8" t="str">
        <f>CONCATENATE(Invoice[[#This Row],[TaxpayerID]],"@",TEXT(Invoice[[#This Row],[TransactionDate]],"dd-mmm-yyy hh:mm:ss"))</f>
        <v>NQB-37497966-N@21-Mar-2023 00:00:00</v>
      </c>
      <c r="C8" s="2">
        <v>45006</v>
      </c>
      <c r="D8" s="2" t="str">
        <f>TEXT(Invoice[[#This Row],[TransactionDate]],"dddd")</f>
        <v>Tuesday</v>
      </c>
      <c r="E8">
        <v>3</v>
      </c>
      <c r="F8" s="2">
        <v>43466</v>
      </c>
      <c r="G8" s="5">
        <v>18</v>
      </c>
      <c r="H8" t="s">
        <v>102</v>
      </c>
      <c r="I8" s="6" t="s">
        <v>43</v>
      </c>
      <c r="J8" s="19">
        <v>68.31</v>
      </c>
      <c r="K8" s="3">
        <v>207</v>
      </c>
      <c r="L8" s="3">
        <f>Invoice[[#This Row],[NetInvoice]]+Invoice[[#This Row],[vICMS]]</f>
        <v>238.05</v>
      </c>
      <c r="M8" s="3">
        <v>48.024000000000001</v>
      </c>
      <c r="N8" s="3">
        <v>200</v>
      </c>
      <c r="O8" s="3" t="s">
        <v>106</v>
      </c>
      <c r="P8" s="3" t="str">
        <f>_xlfn.XLOOKUP(Invoice[[#This Row],[TaxpayerID]],InvoiceEvent[TaxpayerID],InvoiceEvent[Status])</f>
        <v>Cancelled</v>
      </c>
      <c r="Q8" s="5">
        <v>213210932404</v>
      </c>
      <c r="R8" t="b">
        <v>1</v>
      </c>
      <c r="U8" t="s">
        <v>104</v>
      </c>
      <c r="V8" s="3">
        <v>31.049999999999997</v>
      </c>
      <c r="AF8">
        <v>3</v>
      </c>
      <c r="AH8" s="26">
        <f>AVERAGEIFS(Invoice[NetInvoice],Invoice[TransactionDate],"&gt;="&amp;Invoice[[#This Row],[TransactionDate]]-2,Invoice[TransactionDate],"&lt;="&amp;Invoice[[#This Row],[TransactionDate]])</f>
        <v>5024</v>
      </c>
    </row>
    <row r="9" spans="1:34" x14ac:dyDescent="0.45">
      <c r="A9">
        <v>5</v>
      </c>
      <c r="B9" t="str">
        <f>CONCATENATE(Invoice[[#This Row],[TaxpayerID]],"@",TEXT(Invoice[[#This Row],[TransactionDate]],"dd-mmm-yyy hh:mm:ss"))</f>
        <v>FYJ-21328257-K@22-Mar-2023 00:00:00</v>
      </c>
      <c r="C9" s="2">
        <v>45007</v>
      </c>
      <c r="D9" s="2" t="str">
        <f>TEXT(Invoice[[#This Row],[TransactionDate]],"dddd")</f>
        <v>Wednesday</v>
      </c>
      <c r="E9">
        <v>3</v>
      </c>
      <c r="F9" s="2">
        <v>43466</v>
      </c>
      <c r="G9" s="5">
        <v>10</v>
      </c>
      <c r="H9" t="s">
        <v>102</v>
      </c>
      <c r="I9" s="6" t="s">
        <v>48</v>
      </c>
      <c r="J9" s="19">
        <v>1312.2</v>
      </c>
      <c r="K9" s="3">
        <v>6561</v>
      </c>
      <c r="L9" s="3">
        <f>Invoice[[#This Row],[NetInvoice]]+Invoice[[#This Row],[vICMS]]</f>
        <v>7348.32</v>
      </c>
      <c r="M9" s="3">
        <v>1535.2740000000001</v>
      </c>
      <c r="N9" s="3">
        <v>192</v>
      </c>
      <c r="O9" s="3" t="s">
        <v>105</v>
      </c>
      <c r="P9" s="3" t="str">
        <f>_xlfn.XLOOKUP(Invoice[[#This Row],[TaxpayerID]],InvoiceEvent[TaxpayerID],InvoiceEvent[Status])</f>
        <v>Final</v>
      </c>
      <c r="Q9" s="5">
        <v>213210932406</v>
      </c>
      <c r="R9" t="b">
        <v>1</v>
      </c>
      <c r="U9" t="s">
        <v>104</v>
      </c>
      <c r="V9" s="3">
        <v>787.31999999999994</v>
      </c>
      <c r="AF9">
        <v>2</v>
      </c>
      <c r="AH9" s="26">
        <f>AVERAGEIFS(Invoice[NetInvoice],Invoice[TransactionDate],"&gt;="&amp;Invoice[[#This Row],[TransactionDate]]-2,Invoice[TransactionDate],"&lt;="&amp;Invoice[[#This Row],[TransactionDate]])</f>
        <v>4215</v>
      </c>
    </row>
    <row r="10" spans="1:34" x14ac:dyDescent="0.45">
      <c r="A10">
        <v>14</v>
      </c>
      <c r="B10" t="str">
        <f>CONCATENATE(Invoice[[#This Row],[TaxpayerID]],"@",TEXT(Invoice[[#This Row],[TransactionDate]],"dd-mmm-yyy hh:mm:ss"))</f>
        <v>BEJ-20246949-I@23-Mar-2023 00:00:00</v>
      </c>
      <c r="C10" s="2">
        <v>45008</v>
      </c>
      <c r="D10" s="2" t="str">
        <f>TEXT(Invoice[[#This Row],[TransactionDate]],"dddd")</f>
        <v>Thursday</v>
      </c>
      <c r="E10">
        <v>3</v>
      </c>
      <c r="F10" s="2">
        <v>43466</v>
      </c>
      <c r="G10" s="5">
        <v>19</v>
      </c>
      <c r="H10" t="s">
        <v>102</v>
      </c>
      <c r="I10" s="6" t="s">
        <v>45</v>
      </c>
      <c r="J10" s="19">
        <v>299.04000000000002</v>
      </c>
      <c r="K10" s="3">
        <v>1068</v>
      </c>
      <c r="L10" s="3">
        <f>Invoice[[#This Row],[NetInvoice]]+Invoice[[#This Row],[vICMS]]</f>
        <v>1217.52</v>
      </c>
      <c r="M10" s="3">
        <v>241.36799999999999</v>
      </c>
      <c r="N10" s="3">
        <v>103</v>
      </c>
      <c r="O10" s="3" t="s">
        <v>103</v>
      </c>
      <c r="P10" s="3" t="str">
        <f>_xlfn.XLOOKUP(Invoice[[#This Row],[TaxpayerID]],InvoiceEvent[TaxpayerID],InvoiceEvent[Status])</f>
        <v>Final</v>
      </c>
      <c r="Q10" s="5">
        <v>213210932405</v>
      </c>
      <c r="R10" t="b">
        <v>1</v>
      </c>
      <c r="U10" t="s">
        <v>104</v>
      </c>
      <c r="V10" s="3">
        <v>149.52000000000001</v>
      </c>
      <c r="AF10">
        <v>1</v>
      </c>
      <c r="AH10" s="26">
        <f>AVERAGEIFS(Invoice[NetInvoice],Invoice[TransactionDate],"&gt;="&amp;Invoice[[#This Row],[TransactionDate]]-2,Invoice[TransactionDate],"&lt;="&amp;Invoice[[#This Row],[TransactionDate]])</f>
        <v>2612</v>
      </c>
    </row>
    <row r="11" spans="1:34" x14ac:dyDescent="0.45">
      <c r="A11">
        <v>6</v>
      </c>
      <c r="B11" t="str">
        <f>CONCATENATE(Invoice[[#This Row],[TaxpayerID]],"@",TEXT(Invoice[[#This Row],[TransactionDate]],"dd-mmm-yyy hh:mm:ss"))</f>
        <v>TYH-25136477-R@24-Mar-2023 00:00:00</v>
      </c>
      <c r="C11" s="2">
        <v>45009</v>
      </c>
      <c r="D11" s="2" t="str">
        <f>TEXT(Invoice[[#This Row],[TransactionDate]],"dddd")</f>
        <v>Friday</v>
      </c>
      <c r="E11">
        <v>3</v>
      </c>
      <c r="F11" s="2">
        <v>43466</v>
      </c>
      <c r="G11" s="5">
        <v>11</v>
      </c>
      <c r="H11" t="s">
        <v>107</v>
      </c>
      <c r="I11" s="6" t="s">
        <v>51</v>
      </c>
      <c r="J11" s="19">
        <v>2315.1800000000003</v>
      </c>
      <c r="K11" s="3">
        <v>5033</v>
      </c>
      <c r="L11" s="3">
        <f>Invoice[[#This Row],[NetInvoice]]+Invoice[[#This Row],[vICMS]]</f>
        <v>5838.28</v>
      </c>
      <c r="M11" s="3">
        <v>1187.788</v>
      </c>
      <c r="N11" s="3">
        <v>120</v>
      </c>
      <c r="O11" s="3" t="s">
        <v>106</v>
      </c>
      <c r="P11" s="3" t="str">
        <f>_xlfn.XLOOKUP(Invoice[[#This Row],[TaxpayerID]],InvoiceEvent[TaxpayerID],InvoiceEvent[Status])</f>
        <v>Final</v>
      </c>
      <c r="Q11" s="5">
        <v>2130932407</v>
      </c>
      <c r="R11" t="b">
        <v>0</v>
      </c>
      <c r="U11" t="s">
        <v>108</v>
      </c>
      <c r="V11" s="3">
        <v>805.28</v>
      </c>
      <c r="AF11">
        <v>4</v>
      </c>
      <c r="AH11" s="26">
        <f>AVERAGEIFS(Invoice[NetInvoice],Invoice[TransactionDate],"&gt;="&amp;Invoice[[#This Row],[TransactionDate]]-2,Invoice[TransactionDate],"&lt;="&amp;Invoice[[#This Row],[TransactionDate]])</f>
        <v>4220.666666666667</v>
      </c>
    </row>
    <row r="12" spans="1:34" x14ac:dyDescent="0.45">
      <c r="A12">
        <v>15</v>
      </c>
      <c r="B12" t="str">
        <f>CONCATENATE(Invoice[[#This Row],[TaxpayerID]],"@",TEXT(Invoice[[#This Row],[TransactionDate]],"dd-mmm-yyy hh:mm:ss"))</f>
        <v>FYJ-21328257-K@25-Mar-2023 00:00:00</v>
      </c>
      <c r="C12" s="2">
        <v>45010</v>
      </c>
      <c r="D12" s="2" t="str">
        <f>TEXT(Invoice[[#This Row],[TransactionDate]],"dddd")</f>
        <v>Saturday</v>
      </c>
      <c r="E12">
        <v>3</v>
      </c>
      <c r="F12" s="2">
        <v>43466</v>
      </c>
      <c r="G12" s="5">
        <v>20</v>
      </c>
      <c r="H12" t="s">
        <v>102</v>
      </c>
      <c r="I12" s="6" t="s">
        <v>48</v>
      </c>
      <c r="J12" s="19">
        <v>1377.3</v>
      </c>
      <c r="K12" s="3">
        <v>4591</v>
      </c>
      <c r="L12" s="3">
        <f>Invoice[[#This Row],[NetInvoice]]+Invoice[[#This Row],[vICMS]]</f>
        <v>5371.47</v>
      </c>
      <c r="M12" s="3">
        <v>1083.4760000000001</v>
      </c>
      <c r="N12" s="3">
        <v>148</v>
      </c>
      <c r="O12" s="3" t="s">
        <v>105</v>
      </c>
      <c r="P12" s="3" t="str">
        <f>_xlfn.XLOOKUP(Invoice[[#This Row],[TaxpayerID]],InvoiceEvent[TaxpayerID],InvoiceEvent[Status])</f>
        <v>Final</v>
      </c>
      <c r="Q12" s="5">
        <v>213210932406</v>
      </c>
      <c r="R12" t="b">
        <v>1</v>
      </c>
      <c r="U12" t="s">
        <v>104</v>
      </c>
      <c r="V12" s="3">
        <v>780.47</v>
      </c>
      <c r="AF12">
        <v>2</v>
      </c>
      <c r="AH12" s="26">
        <f>AVERAGEIFS(Invoice[NetInvoice],Invoice[TransactionDate],"&gt;="&amp;Invoice[[#This Row],[TransactionDate]]-2,Invoice[TransactionDate],"&lt;="&amp;Invoice[[#This Row],[TransactionDate]])</f>
        <v>3564</v>
      </c>
    </row>
    <row r="13" spans="1:34" x14ac:dyDescent="0.45">
      <c r="A13">
        <v>7</v>
      </c>
      <c r="B13" t="str">
        <f>CONCATENATE(Invoice[[#This Row],[TaxpayerID]],"@",TEXT(Invoice[[#This Row],[TransactionDate]],"dd-mmm-yyy hh:mm:ss"))</f>
        <v>RXP-37585756-E@26-Mar-2023 00:00:00</v>
      </c>
      <c r="C13" s="2">
        <v>45011</v>
      </c>
      <c r="D13" s="2" t="str">
        <f>TEXT(Invoice[[#This Row],[TransactionDate]],"dddd")</f>
        <v>Sunday</v>
      </c>
      <c r="E13">
        <v>3</v>
      </c>
      <c r="F13" s="2">
        <v>43466</v>
      </c>
      <c r="G13" s="5">
        <v>12</v>
      </c>
      <c r="H13" t="s">
        <v>107</v>
      </c>
      <c r="I13" s="6" t="s">
        <v>54</v>
      </c>
      <c r="J13" s="19">
        <v>52.44</v>
      </c>
      <c r="K13" s="3">
        <v>1748</v>
      </c>
      <c r="L13" s="3">
        <f>Invoice[[#This Row],[NetInvoice]]+Invoice[[#This Row],[vICMS]]</f>
        <v>2010.2</v>
      </c>
      <c r="M13" s="3">
        <v>398.54400000000004</v>
      </c>
      <c r="N13" s="3">
        <v>174</v>
      </c>
      <c r="O13" s="3" t="s">
        <v>103</v>
      </c>
      <c r="P13" s="3" t="str">
        <f>_xlfn.XLOOKUP(Invoice[[#This Row],[TaxpayerID]],InvoiceEvent[TaxpayerID],InvoiceEvent[Status])</f>
        <v>Final</v>
      </c>
      <c r="Q13" s="5">
        <v>213210932408</v>
      </c>
      <c r="R13" t="b">
        <v>1</v>
      </c>
      <c r="U13" t="s">
        <v>104</v>
      </c>
      <c r="V13" s="3">
        <v>262.2</v>
      </c>
      <c r="AF13">
        <v>2</v>
      </c>
      <c r="AH13" s="26">
        <f>AVERAGEIFS(Invoice[NetInvoice],Invoice[TransactionDate],"&gt;="&amp;Invoice[[#This Row],[TransactionDate]]-2,Invoice[TransactionDate],"&lt;="&amp;Invoice[[#This Row],[TransactionDate]])</f>
        <v>3790.6666666666665</v>
      </c>
    </row>
    <row r="14" spans="1:34" x14ac:dyDescent="0.45">
      <c r="A14">
        <v>16</v>
      </c>
      <c r="B14" t="str">
        <f>CONCATENATE(Invoice[[#This Row],[TaxpayerID]],"@",TEXT(Invoice[[#This Row],[TransactionDate]],"dd-mmm-yyy hh:mm:ss"))</f>
        <v>TYH-25136477-R@27-Mar-2023 00:00:00</v>
      </c>
      <c r="C14" s="2">
        <v>45012</v>
      </c>
      <c r="D14" s="2" t="str">
        <f>TEXT(Invoice[[#This Row],[TransactionDate]],"dddd")</f>
        <v>Monday</v>
      </c>
      <c r="E14">
        <v>3</v>
      </c>
      <c r="F14" s="2">
        <v>43466</v>
      </c>
      <c r="G14" s="5">
        <v>21</v>
      </c>
      <c r="H14" t="s">
        <v>107</v>
      </c>
      <c r="I14" s="6" t="s">
        <v>51</v>
      </c>
      <c r="J14" s="19">
        <v>1087.9000000000001</v>
      </c>
      <c r="K14" s="3">
        <v>9890</v>
      </c>
      <c r="L14" s="3">
        <f>Invoice[[#This Row],[NetInvoice]]+Invoice[[#This Row],[vICMS]]</f>
        <v>11670.2</v>
      </c>
      <c r="M14" s="3">
        <v>2314.2599999999998</v>
      </c>
      <c r="N14" s="3">
        <v>181</v>
      </c>
      <c r="O14" s="3" t="s">
        <v>106</v>
      </c>
      <c r="P14" s="3" t="str">
        <f>_xlfn.XLOOKUP(Invoice[[#This Row],[TaxpayerID]],InvoiceEvent[TaxpayerID],InvoiceEvent[Status])</f>
        <v>Final</v>
      </c>
      <c r="Q14" s="5">
        <v>2130932407</v>
      </c>
      <c r="R14" t="b">
        <v>0</v>
      </c>
      <c r="U14" t="s">
        <v>108</v>
      </c>
      <c r="V14" s="3">
        <v>1780.2</v>
      </c>
      <c r="AF14">
        <v>4</v>
      </c>
      <c r="AH14" s="26">
        <f>AVERAGEIFS(Invoice[NetInvoice],Invoice[TransactionDate],"&gt;="&amp;Invoice[[#This Row],[TransactionDate]]-2,Invoice[TransactionDate],"&lt;="&amp;Invoice[[#This Row],[TransactionDate]])</f>
        <v>5409.666666666667</v>
      </c>
    </row>
    <row r="15" spans="1:34" x14ac:dyDescent="0.45">
      <c r="A15">
        <v>8</v>
      </c>
      <c r="B15" t="str">
        <f>CONCATENATE(Invoice[[#This Row],[TaxpayerID]],"@",TEXT(Invoice[[#This Row],[TransactionDate]],"dd-mmm-yyy hh:mm:ss"))</f>
        <v>9EE-FAD01527-B@28-Mar-2023 00:00:00</v>
      </c>
      <c r="C15" s="2">
        <v>45013</v>
      </c>
      <c r="D15" s="2" t="str">
        <f>TEXT(Invoice[[#This Row],[TransactionDate]],"dddd")</f>
        <v>Tuesday</v>
      </c>
      <c r="E15">
        <v>3</v>
      </c>
      <c r="F15" s="2">
        <v>43466</v>
      </c>
      <c r="G15" s="5">
        <v>13</v>
      </c>
      <c r="H15" t="s">
        <v>107</v>
      </c>
      <c r="I15" s="6" t="s">
        <v>56</v>
      </c>
      <c r="J15" s="19">
        <v>1608.12</v>
      </c>
      <c r="K15" s="3">
        <v>4467</v>
      </c>
      <c r="L15" s="3">
        <f>Invoice[[#This Row],[NetInvoice]]+Invoice[[#This Row],[vICMS]]</f>
        <v>5047.71</v>
      </c>
      <c r="M15" s="3">
        <v>1009.542</v>
      </c>
      <c r="N15" s="3">
        <v>156</v>
      </c>
      <c r="O15" s="3" t="s">
        <v>105</v>
      </c>
      <c r="P15" s="3" t="str">
        <f>_xlfn.XLOOKUP(Invoice[[#This Row],[TaxpayerID]],InvoiceEvent[TaxpayerID],InvoiceEvent[Status])</f>
        <v>Final</v>
      </c>
      <c r="Q15" s="5">
        <v>213210932409</v>
      </c>
      <c r="R15" t="b">
        <v>1</v>
      </c>
      <c r="U15" t="s">
        <v>104</v>
      </c>
      <c r="V15" s="3">
        <v>580.71</v>
      </c>
      <c r="AF15">
        <v>1</v>
      </c>
      <c r="AH15" s="26">
        <f>AVERAGEIFS(Invoice[NetInvoice],Invoice[TransactionDate],"&gt;="&amp;Invoice[[#This Row],[TransactionDate]]-2,Invoice[TransactionDate],"&lt;="&amp;Invoice[[#This Row],[TransactionDate]])</f>
        <v>5368.333333333333</v>
      </c>
    </row>
    <row r="16" spans="1:34" x14ac:dyDescent="0.45">
      <c r="A16">
        <v>17</v>
      </c>
      <c r="B16" t="str">
        <f>CONCATENATE(Invoice[[#This Row],[TaxpayerID]],"@",TEXT(Invoice[[#This Row],[TransactionDate]],"dd-mmm-yyy hh:mm:ss"))</f>
        <v>RXP-37585756-E@29-Mar-2023 00:00:00</v>
      </c>
      <c r="C16" s="2">
        <v>45014</v>
      </c>
      <c r="D16" s="2" t="str">
        <f>TEXT(Invoice[[#This Row],[TransactionDate]],"dddd")</f>
        <v>Wednesday</v>
      </c>
      <c r="E16">
        <v>3</v>
      </c>
      <c r="F16" s="2">
        <v>43466</v>
      </c>
      <c r="G16" s="5">
        <v>22</v>
      </c>
      <c r="H16" t="s">
        <v>107</v>
      </c>
      <c r="I16" s="6" t="s">
        <v>54</v>
      </c>
      <c r="J16" s="19">
        <v>3318.5</v>
      </c>
      <c r="K16" s="3">
        <v>6637</v>
      </c>
      <c r="L16" s="3">
        <f>Invoice[[#This Row],[NetInvoice]]+Invoice[[#This Row],[vICMS]]</f>
        <v>7698.92</v>
      </c>
      <c r="M16" s="3">
        <v>1566.3320000000001</v>
      </c>
      <c r="N16" s="3">
        <v>168</v>
      </c>
      <c r="O16" s="3" t="s">
        <v>103</v>
      </c>
      <c r="P16" s="3" t="str">
        <f>_xlfn.XLOOKUP(Invoice[[#This Row],[TaxpayerID]],InvoiceEvent[TaxpayerID],InvoiceEvent[Status])</f>
        <v>Final</v>
      </c>
      <c r="Q16" s="5">
        <v>213210932408</v>
      </c>
      <c r="R16" t="b">
        <v>1</v>
      </c>
      <c r="U16" t="s">
        <v>104</v>
      </c>
      <c r="V16" s="3">
        <v>1061.92</v>
      </c>
      <c r="AF16">
        <v>2</v>
      </c>
      <c r="AH16" s="26">
        <f>AVERAGEIFS(Invoice[NetInvoice],Invoice[TransactionDate],"&gt;="&amp;Invoice[[#This Row],[TransactionDate]]-2,Invoice[TransactionDate],"&lt;="&amp;Invoice[[#This Row],[TransactionDate]])</f>
        <v>6998</v>
      </c>
    </row>
    <row r="17" spans="1:34" x14ac:dyDescent="0.45">
      <c r="A17">
        <v>9</v>
      </c>
      <c r="B17" t="str">
        <f>CONCATENATE(Invoice[[#This Row],[TaxpayerID]],"@",TEXT(Invoice[[#This Row],[TransactionDate]],"dd-mmm-yyy hh:mm:ss"))</f>
        <v>LWD-20785753-R@30-Mar-2023 00:00:00</v>
      </c>
      <c r="C17" s="2">
        <v>45015</v>
      </c>
      <c r="D17" s="2" t="str">
        <f>TEXT(Invoice[[#This Row],[TransactionDate]],"dddd")</f>
        <v>Thursday</v>
      </c>
      <c r="E17">
        <v>3</v>
      </c>
      <c r="F17" s="2">
        <v>43466</v>
      </c>
      <c r="G17" s="5">
        <v>14</v>
      </c>
      <c r="H17" t="s">
        <v>108</v>
      </c>
      <c r="I17" s="6" t="s">
        <v>59</v>
      </c>
      <c r="J17" s="19">
        <v>227.22</v>
      </c>
      <c r="K17" s="3">
        <v>7574</v>
      </c>
      <c r="L17" s="3">
        <f>Invoice[[#This Row],[NetInvoice]]+Invoice[[#This Row],[vICMS]]</f>
        <v>8861.58</v>
      </c>
      <c r="M17" s="3">
        <v>1772.316</v>
      </c>
      <c r="N17" s="3">
        <v>158</v>
      </c>
      <c r="O17" s="3" t="s">
        <v>106</v>
      </c>
      <c r="P17" s="3" t="str">
        <f>_xlfn.XLOOKUP(Invoice[[#This Row],[TaxpayerID]],InvoiceEvent[TaxpayerID],InvoiceEvent[Status])</f>
        <v>Final</v>
      </c>
      <c r="Q17" s="5">
        <v>213210932410</v>
      </c>
      <c r="R17" t="b">
        <v>1</v>
      </c>
      <c r="U17" t="s">
        <v>109</v>
      </c>
      <c r="V17" s="3">
        <v>1287.5800000000002</v>
      </c>
      <c r="AF17">
        <v>4</v>
      </c>
      <c r="AH17" s="26">
        <f>AVERAGEIFS(Invoice[NetInvoice],Invoice[TransactionDate],"&gt;="&amp;Invoice[[#This Row],[TransactionDate]]-2,Invoice[TransactionDate],"&lt;="&amp;Invoice[[#This Row],[TransactionDate]])</f>
        <v>6226</v>
      </c>
    </row>
    <row r="18" spans="1:34" x14ac:dyDescent="0.45">
      <c r="A18">
        <v>18</v>
      </c>
      <c r="B18" t="str">
        <f>CONCATENATE(Invoice[[#This Row],[TaxpayerID]],"@",TEXT(Invoice[[#This Row],[TransactionDate]],"dd-mmm-yyy hh:mm:ss"))</f>
        <v>9EE-FAD01527-B@31-Mar-2023 00:00:00</v>
      </c>
      <c r="C18" s="2">
        <v>45016</v>
      </c>
      <c r="D18" s="2" t="str">
        <f>TEXT(Invoice[[#This Row],[TransactionDate]],"dddd")</f>
        <v>Friday</v>
      </c>
      <c r="E18">
        <v>3</v>
      </c>
      <c r="F18" s="2">
        <v>43466</v>
      </c>
      <c r="G18" s="5">
        <v>23</v>
      </c>
      <c r="H18" t="s">
        <v>107</v>
      </c>
      <c r="I18" s="6" t="s">
        <v>56</v>
      </c>
      <c r="J18" s="19">
        <v>112.80999999999999</v>
      </c>
      <c r="K18" s="3">
        <v>389</v>
      </c>
      <c r="L18" s="3">
        <f>Invoice[[#This Row],[NetInvoice]]+Invoice[[#This Row],[vICMS]]</f>
        <v>435.68</v>
      </c>
      <c r="M18" s="3">
        <v>91.804000000000002</v>
      </c>
      <c r="N18" s="3">
        <v>149</v>
      </c>
      <c r="O18" s="3" t="s">
        <v>105</v>
      </c>
      <c r="P18" s="3" t="str">
        <f>_xlfn.XLOOKUP(Invoice[[#This Row],[TaxpayerID]],InvoiceEvent[TaxpayerID],InvoiceEvent[Status])</f>
        <v>Final</v>
      </c>
      <c r="Q18" s="5">
        <v>213210932409</v>
      </c>
      <c r="R18" t="b">
        <v>1</v>
      </c>
      <c r="U18" t="s">
        <v>104</v>
      </c>
      <c r="V18" s="3">
        <v>46.68</v>
      </c>
      <c r="AF18">
        <v>1</v>
      </c>
      <c r="AH18" s="26">
        <f>AVERAGEIFS(Invoice[NetInvoice],Invoice[TransactionDate],"&gt;="&amp;Invoice[[#This Row],[TransactionDate]]-2,Invoice[TransactionDate],"&lt;="&amp;Invoice[[#This Row],[TransactionDate]])</f>
        <v>4866.666666666667</v>
      </c>
    </row>
    <row r="19" spans="1:34" x14ac:dyDescent="0.45">
      <c r="A19">
        <v>19</v>
      </c>
      <c r="B19" t="str">
        <f>CONCATENATE(Invoice[[#This Row],[TaxpayerID]],"@",TEXT(Invoice[[#This Row],[TransactionDate]],"dd-mmm-yyy hh:mm:ss"))</f>
        <v>LWD-20785753-R@01-Apr-2023 00:00:00</v>
      </c>
      <c r="C19" s="2">
        <v>45017</v>
      </c>
      <c r="D19" s="2" t="str">
        <f>TEXT(Invoice[[#This Row],[TransactionDate]],"dddd")</f>
        <v>Saturday</v>
      </c>
      <c r="E19">
        <v>3</v>
      </c>
      <c r="F19" s="2">
        <v>43466</v>
      </c>
      <c r="G19" s="5">
        <v>24</v>
      </c>
      <c r="H19" t="s">
        <v>108</v>
      </c>
      <c r="I19" s="6" t="s">
        <v>59</v>
      </c>
      <c r="J19" s="19">
        <v>1615.0000000000002</v>
      </c>
      <c r="K19" s="3">
        <v>4750</v>
      </c>
      <c r="L19" s="3">
        <f>Invoice[[#This Row],[NetInvoice]]+Invoice[[#This Row],[vICMS]]</f>
        <v>5510</v>
      </c>
      <c r="M19" s="3">
        <v>1111.5</v>
      </c>
      <c r="N19" s="3">
        <v>144</v>
      </c>
      <c r="O19" s="3" t="s">
        <v>106</v>
      </c>
      <c r="P19" s="3" t="str">
        <f>_xlfn.XLOOKUP(Invoice[[#This Row],[TaxpayerID]],InvoiceEvent[TaxpayerID],InvoiceEvent[Status])</f>
        <v>Final</v>
      </c>
      <c r="Q19" s="5">
        <v>213210932410</v>
      </c>
      <c r="R19" t="b">
        <v>1</v>
      </c>
      <c r="U19" t="s">
        <v>109</v>
      </c>
      <c r="V19" s="3">
        <v>760</v>
      </c>
      <c r="AF19">
        <v>4</v>
      </c>
      <c r="AH19" s="26">
        <f>AVERAGEIFS(Invoice[NetInvoice],Invoice[TransactionDate],"&gt;="&amp;Invoice[[#This Row],[TransactionDate]]-2,Invoice[TransactionDate],"&lt;="&amp;Invoice[[#This Row],[TransactionDate]])</f>
        <v>4237.666666666667</v>
      </c>
    </row>
    <row r="20" spans="1:34" x14ac:dyDescent="0.45">
      <c r="A20">
        <v>10</v>
      </c>
      <c r="B20" t="str">
        <f>CONCATENATE(Invoice[[#This Row],[TaxpayerID]],"@",TEXT(Invoice[[#This Row],[TransactionDate]],"dd-mmm-yyy hh:mm:ss"))</f>
        <v>YRF-515517117-T@02-Apr-2023 00:00:00</v>
      </c>
      <c r="C20" s="2">
        <v>45018</v>
      </c>
      <c r="D20" s="2" t="str">
        <f>TEXT(Invoice[[#This Row],[TransactionDate]],"dddd")</f>
        <v>Sunday</v>
      </c>
      <c r="E20">
        <v>3</v>
      </c>
      <c r="F20" s="2">
        <v>43466</v>
      </c>
      <c r="G20" s="5">
        <v>15</v>
      </c>
      <c r="H20" t="s">
        <v>108</v>
      </c>
      <c r="I20" s="6" t="s">
        <v>62</v>
      </c>
      <c r="J20" s="19">
        <v>2344.62</v>
      </c>
      <c r="K20" s="3">
        <v>5097</v>
      </c>
      <c r="L20" s="3">
        <f>Invoice[[#This Row],[NetInvoice]]+Invoice[[#This Row],[vICMS]]</f>
        <v>5759.61</v>
      </c>
      <c r="M20" s="3">
        <v>1202.8920000000001</v>
      </c>
      <c r="N20" s="3">
        <v>110</v>
      </c>
      <c r="O20" s="3" t="s">
        <v>103</v>
      </c>
      <c r="P20" s="3" t="str">
        <f>_xlfn.XLOOKUP(Invoice[[#This Row],[TaxpayerID]],InvoiceEvent[TaxpayerID],InvoiceEvent[Status])</f>
        <v>Final</v>
      </c>
      <c r="Q20" s="5">
        <v>213210932411</v>
      </c>
      <c r="R20" t="b">
        <v>1</v>
      </c>
      <c r="U20" t="s">
        <v>110</v>
      </c>
      <c r="V20" s="3">
        <v>662.61</v>
      </c>
      <c r="AH20" s="26">
        <f>AVERAGEIFS(Invoice[NetInvoice],Invoice[TransactionDate],"&gt;="&amp;Invoice[[#This Row],[TransactionDate]]-2,Invoice[TransactionDate],"&lt;="&amp;Invoice[[#This Row],[TransactionDate]])</f>
        <v>3412</v>
      </c>
    </row>
    <row r="21" spans="1:34" x14ac:dyDescent="0.45">
      <c r="A21">
        <v>20</v>
      </c>
      <c r="B21" t="str">
        <f>CONCATENATE(Invoice[[#This Row],[TaxpayerID]],"@",TEXT(Invoice[[#This Row],[TransactionDate]],"dd-mmm-yyy hh:mm:ss"))</f>
        <v>YRF-515517117-T@03-Apr-2023 00:00:00</v>
      </c>
      <c r="C21" s="2">
        <v>45019</v>
      </c>
      <c r="D21" s="2" t="str">
        <f>TEXT(Invoice[[#This Row],[TransactionDate]],"dddd")</f>
        <v>Monday</v>
      </c>
      <c r="E21">
        <v>3</v>
      </c>
      <c r="F21" s="2">
        <v>43466</v>
      </c>
      <c r="G21" s="5">
        <v>25</v>
      </c>
      <c r="H21" t="s">
        <v>108</v>
      </c>
      <c r="I21" s="6" t="s">
        <v>62</v>
      </c>
      <c r="J21" s="19">
        <v>1668.6</v>
      </c>
      <c r="K21" s="3">
        <v>5562</v>
      </c>
      <c r="L21" s="3">
        <f>Invoice[[#This Row],[NetInvoice]]+Invoice[[#This Row],[vICMS]]</f>
        <v>6451.92</v>
      </c>
      <c r="M21" s="15">
        <v>1312.6320000000001</v>
      </c>
      <c r="N21" s="15">
        <v>181</v>
      </c>
      <c r="O21" s="15" t="s">
        <v>103</v>
      </c>
      <c r="P21" s="15" t="str">
        <f>_xlfn.XLOOKUP(Invoice[[#This Row],[TaxpayerID]],InvoiceEvent[TaxpayerID],InvoiceEvent[Status])</f>
        <v>Final</v>
      </c>
      <c r="Q21" s="5">
        <v>213210932411</v>
      </c>
      <c r="R21" t="b">
        <v>1</v>
      </c>
      <c r="U21" t="s">
        <v>110</v>
      </c>
      <c r="V21" s="15">
        <v>889.92000000000007</v>
      </c>
      <c r="AH21" s="26">
        <f>AVERAGEIFS(Invoice[NetInvoice],Invoice[TransactionDate],"&gt;="&amp;Invoice[[#This Row],[TransactionDate]]-2,Invoice[TransactionDate],"&lt;="&amp;Invoice[[#This Row],[TransactionDate]])</f>
        <v>5136.333333333333</v>
      </c>
    </row>
    <row r="27" spans="1:34" x14ac:dyDescent="0.45">
      <c r="F27" s="17"/>
      <c r="I27" s="16"/>
      <c r="J27" s="6"/>
    </row>
    <row r="28" spans="1:34" x14ac:dyDescent="0.45">
      <c r="F28" s="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DC2A6-58E8-4D1A-AF97-A36449EE0F43}">
  <sheetPr codeName="Sheet11">
    <tabColor theme="5" tint="-0.249977111117893"/>
  </sheetPr>
  <dimension ref="A1:L22"/>
  <sheetViews>
    <sheetView workbookViewId="0">
      <selection activeCell="E7" sqref="E7"/>
    </sheetView>
  </sheetViews>
  <sheetFormatPr defaultColWidth="8.796875" defaultRowHeight="14.25" x14ac:dyDescent="0.45"/>
  <cols>
    <col min="3" max="3" width="17.796875" bestFit="1" customWidth="1"/>
    <col min="4" max="4" width="15.33203125" bestFit="1" customWidth="1"/>
    <col min="5" max="5" width="15.33203125" customWidth="1"/>
    <col min="6" max="6" width="12" bestFit="1" customWidth="1"/>
    <col min="7" max="7" width="12" customWidth="1"/>
    <col min="8" max="8" width="12.796875" bestFit="1" customWidth="1"/>
    <col min="11" max="11" width="10.796875" bestFit="1" customWidth="1"/>
    <col min="12" max="12" width="22.33203125" customWidth="1"/>
  </cols>
  <sheetData>
    <row r="1" spans="1:12" x14ac:dyDescent="0.45">
      <c r="A1" s="1" t="s">
        <v>0</v>
      </c>
      <c r="B1" s="1" t="s">
        <v>1</v>
      </c>
      <c r="C1" s="1" t="s">
        <v>2</v>
      </c>
      <c r="D1" s="1" t="s">
        <v>76</v>
      </c>
      <c r="E1" s="1" t="s">
        <v>77</v>
      </c>
      <c r="F1" s="1" t="s">
        <v>10</v>
      </c>
      <c r="G1" s="1" t="s">
        <v>84</v>
      </c>
      <c r="H1" s="1" t="s">
        <v>113</v>
      </c>
      <c r="I1" s="1" t="s">
        <v>114</v>
      </c>
      <c r="J1" s="1" t="s">
        <v>115</v>
      </c>
      <c r="K1" s="1" t="s">
        <v>90</v>
      </c>
      <c r="L1" s="1" t="s">
        <v>116</v>
      </c>
    </row>
    <row r="2" spans="1:12" x14ac:dyDescent="0.45">
      <c r="A2">
        <v>1</v>
      </c>
      <c r="B2" t="str">
        <f>InvoiceItem[[#This Row],[InvoiceFormat]]</f>
        <v>Cfe</v>
      </c>
      <c r="C2" s="2">
        <v>43539</v>
      </c>
      <c r="D2">
        <v>6</v>
      </c>
      <c r="E2" t="s">
        <v>102</v>
      </c>
      <c r="F2" s="6" t="s">
        <v>35</v>
      </c>
      <c r="G2" t="s">
        <v>117</v>
      </c>
      <c r="H2" s="3">
        <v>4000</v>
      </c>
      <c r="I2">
        <v>7.1020000000000003</v>
      </c>
      <c r="J2">
        <v>0</v>
      </c>
      <c r="K2" s="4">
        <f>InvoiceItem[[#This Row],[vItem]]*InvoiceItem[[#This Row],[pICMS]]</f>
        <v>680</v>
      </c>
      <c r="L2">
        <v>0.17</v>
      </c>
    </row>
    <row r="3" spans="1:12" x14ac:dyDescent="0.45">
      <c r="A3">
        <v>2</v>
      </c>
      <c r="B3" t="str">
        <f>InvoiceItem[[#This Row],[InvoiceFormat]]</f>
        <v>Cfe</v>
      </c>
      <c r="C3" s="2">
        <v>43539</v>
      </c>
      <c r="D3">
        <v>7</v>
      </c>
      <c r="E3" t="s">
        <v>102</v>
      </c>
      <c r="F3" s="6" t="s">
        <v>41</v>
      </c>
      <c r="G3" t="s">
        <v>117</v>
      </c>
      <c r="H3" s="3">
        <v>10000</v>
      </c>
      <c r="I3">
        <v>3.456</v>
      </c>
      <c r="J3">
        <v>1</v>
      </c>
      <c r="K3" s="4">
        <f>InvoiceItem[[#This Row],[vItem]]*InvoiceItem[[#This Row],[pICMS]]</f>
        <v>1700.0000000000002</v>
      </c>
      <c r="L3">
        <v>0.17</v>
      </c>
    </row>
    <row r="4" spans="1:12" x14ac:dyDescent="0.45">
      <c r="A4">
        <v>3</v>
      </c>
      <c r="B4" t="str">
        <f>InvoiceItem[[#This Row],[InvoiceFormat]]</f>
        <v>Cfe</v>
      </c>
      <c r="C4" s="2">
        <v>43539</v>
      </c>
      <c r="D4">
        <v>8</v>
      </c>
      <c r="E4" t="s">
        <v>102</v>
      </c>
      <c r="F4" s="6" t="s">
        <v>43</v>
      </c>
      <c r="G4" t="s">
        <v>118</v>
      </c>
      <c r="H4" s="3">
        <v>64607.71</v>
      </c>
      <c r="I4">
        <v>3.3559999999999999</v>
      </c>
      <c r="J4">
        <v>12</v>
      </c>
      <c r="K4" s="4">
        <f>InvoiceItem[[#This Row],[vItem]]*InvoiceItem[[#This Row],[pICMS]]</f>
        <v>10983.3107</v>
      </c>
      <c r="L4">
        <v>0.17</v>
      </c>
    </row>
    <row r="5" spans="1:12" ht="14.25" customHeight="1" x14ac:dyDescent="0.45">
      <c r="A5">
        <v>4</v>
      </c>
      <c r="B5" t="str">
        <f>InvoiceItem[[#This Row],[InvoiceFormat]]</f>
        <v>Cfe</v>
      </c>
      <c r="C5" s="2">
        <v>43539</v>
      </c>
      <c r="D5">
        <v>9</v>
      </c>
      <c r="E5" t="s">
        <v>102</v>
      </c>
      <c r="F5" s="6" t="s">
        <v>45</v>
      </c>
      <c r="G5" t="s">
        <v>117</v>
      </c>
      <c r="H5" s="3">
        <v>70696.44</v>
      </c>
      <c r="I5">
        <v>2.1019999999999999</v>
      </c>
      <c r="J5">
        <v>13</v>
      </c>
      <c r="K5" s="4">
        <f>InvoiceItem[[#This Row],[vItem]]*InvoiceItem[[#This Row],[pICMS]]</f>
        <v>12018.394800000002</v>
      </c>
      <c r="L5">
        <v>0.17</v>
      </c>
    </row>
    <row r="6" spans="1:12" ht="14.75" customHeight="1" x14ac:dyDescent="0.45">
      <c r="A6">
        <v>5</v>
      </c>
      <c r="B6" t="str">
        <f>InvoiceItem[[#This Row],[InvoiceFormat]]</f>
        <v>Cfe</v>
      </c>
      <c r="C6" s="2">
        <v>43539</v>
      </c>
      <c r="D6">
        <v>10</v>
      </c>
      <c r="E6" t="s">
        <v>102</v>
      </c>
      <c r="F6" s="6" t="s">
        <v>48</v>
      </c>
      <c r="G6" t="s">
        <v>117</v>
      </c>
      <c r="H6" s="3">
        <v>52835.38</v>
      </c>
      <c r="I6">
        <v>1.1180000000000001</v>
      </c>
      <c r="J6">
        <v>14</v>
      </c>
      <c r="K6" s="4">
        <f>InvoiceItem[[#This Row],[vItem]]*InvoiceItem[[#This Row],[pICMS]]</f>
        <v>8982.0146000000004</v>
      </c>
      <c r="L6">
        <v>0.17</v>
      </c>
    </row>
    <row r="7" spans="1:12" x14ac:dyDescent="0.45">
      <c r="A7">
        <v>6</v>
      </c>
      <c r="B7" t="str">
        <f>InvoiceItem[[#This Row],[InvoiceFormat]]</f>
        <v>Nfe</v>
      </c>
      <c r="C7" s="2">
        <v>43539</v>
      </c>
      <c r="D7">
        <v>11</v>
      </c>
      <c r="E7" t="s">
        <v>107</v>
      </c>
      <c r="F7" s="6" t="s">
        <v>51</v>
      </c>
      <c r="G7" t="s">
        <v>117</v>
      </c>
      <c r="H7" s="3">
        <v>69989.02</v>
      </c>
      <c r="I7">
        <v>7.1050000000000004</v>
      </c>
      <c r="J7">
        <v>20</v>
      </c>
      <c r="K7" s="4">
        <f>InvoiceItem[[#This Row],[vItem]]*InvoiceItem[[#This Row],[pICMS]]</f>
        <v>11898.133400000002</v>
      </c>
      <c r="L7">
        <v>0.17</v>
      </c>
    </row>
    <row r="8" spans="1:12" x14ac:dyDescent="0.45">
      <c r="A8">
        <v>7</v>
      </c>
      <c r="B8" t="str">
        <f>InvoiceItem[[#This Row],[InvoiceFormat]]</f>
        <v>Nfe</v>
      </c>
      <c r="C8" s="2">
        <v>43539</v>
      </c>
      <c r="D8">
        <v>12</v>
      </c>
      <c r="E8" t="s">
        <v>107</v>
      </c>
      <c r="F8" s="6" t="s">
        <v>54</v>
      </c>
      <c r="G8" t="s">
        <v>117</v>
      </c>
      <c r="H8" s="3">
        <v>5000</v>
      </c>
      <c r="I8">
        <v>7.6539999999999999</v>
      </c>
      <c r="J8">
        <v>21</v>
      </c>
      <c r="K8" s="4">
        <f>InvoiceItem[[#This Row],[vItem]]*InvoiceItem[[#This Row],[pICMS]]</f>
        <v>850.00000000000011</v>
      </c>
      <c r="L8">
        <v>0.17</v>
      </c>
    </row>
    <row r="9" spans="1:12" x14ac:dyDescent="0.45">
      <c r="A9">
        <v>8</v>
      </c>
      <c r="B9" t="str">
        <f>InvoiceItem[[#This Row],[InvoiceFormat]]</f>
        <v>Nfe</v>
      </c>
      <c r="C9" s="2">
        <v>43539</v>
      </c>
      <c r="D9">
        <v>13</v>
      </c>
      <c r="E9" t="s">
        <v>107</v>
      </c>
      <c r="F9" s="6" t="s">
        <v>56</v>
      </c>
      <c r="G9" t="s">
        <v>117</v>
      </c>
      <c r="H9" s="3">
        <v>50446.57</v>
      </c>
      <c r="I9">
        <v>6.2549999999999999</v>
      </c>
      <c r="J9">
        <v>72</v>
      </c>
      <c r="K9" s="4">
        <f>InvoiceItem[[#This Row],[vItem]]*InvoiceItem[[#This Row],[pICMS]]</f>
        <v>8575.9169000000002</v>
      </c>
      <c r="L9">
        <v>0.17</v>
      </c>
    </row>
    <row r="10" spans="1:12" x14ac:dyDescent="0.45">
      <c r="A10">
        <v>9</v>
      </c>
      <c r="B10" t="str">
        <f>InvoiceItem[[#This Row],[InvoiceFormat]]</f>
        <v>NFCe</v>
      </c>
      <c r="C10" s="2">
        <v>43539</v>
      </c>
      <c r="D10">
        <v>14</v>
      </c>
      <c r="E10" t="s">
        <v>108</v>
      </c>
      <c r="F10" s="6" t="s">
        <v>59</v>
      </c>
      <c r="G10" t="s">
        <v>117</v>
      </c>
      <c r="H10" s="3">
        <v>52196.35</v>
      </c>
      <c r="I10">
        <v>6.2089999999999996</v>
      </c>
      <c r="J10">
        <v>73</v>
      </c>
      <c r="K10" s="4">
        <f>InvoiceItem[[#This Row],[vItem]]*InvoiceItem[[#This Row],[pICMS]]</f>
        <v>8873.3795000000009</v>
      </c>
      <c r="L10">
        <v>0.17</v>
      </c>
    </row>
    <row r="11" spans="1:12" x14ac:dyDescent="0.45">
      <c r="A11">
        <v>10</v>
      </c>
      <c r="B11" t="str">
        <f>InvoiceItem[[#This Row],[InvoiceFormat]]</f>
        <v>NFCe</v>
      </c>
      <c r="C11" s="2">
        <v>43539</v>
      </c>
      <c r="D11">
        <v>15</v>
      </c>
      <c r="E11" t="s">
        <v>108</v>
      </c>
      <c r="F11" s="6" t="s">
        <v>62</v>
      </c>
      <c r="G11" t="s">
        <v>117</v>
      </c>
      <c r="H11" s="3">
        <v>54697.760000000002</v>
      </c>
      <c r="I11">
        <v>2.403</v>
      </c>
      <c r="J11">
        <v>74</v>
      </c>
      <c r="K11" s="4">
        <f>InvoiceItem[[#This Row],[vItem]]*InvoiceItem[[#This Row],[pICMS]]</f>
        <v>9298.619200000001</v>
      </c>
      <c r="L11">
        <v>0.17</v>
      </c>
    </row>
    <row r="13" spans="1:12" x14ac:dyDescent="0.45">
      <c r="G13" s="3"/>
      <c r="H13" s="4"/>
    </row>
    <row r="14" spans="1:12" x14ac:dyDescent="0.45">
      <c r="G14" s="3"/>
    </row>
    <row r="15" spans="1:12" x14ac:dyDescent="0.45">
      <c r="G15" s="3"/>
    </row>
    <row r="16" spans="1:12" x14ac:dyDescent="0.45">
      <c r="G16" s="3"/>
    </row>
    <row r="17" spans="7:7" x14ac:dyDescent="0.45">
      <c r="G17" s="3"/>
    </row>
    <row r="18" spans="7:7" x14ac:dyDescent="0.45">
      <c r="G18" s="3"/>
    </row>
    <row r="19" spans="7:7" x14ac:dyDescent="0.45">
      <c r="G19" s="3"/>
    </row>
    <row r="20" spans="7:7" x14ac:dyDescent="0.45">
      <c r="G20" s="3"/>
    </row>
    <row r="21" spans="7:7" x14ac:dyDescent="0.45">
      <c r="G21" s="3"/>
    </row>
    <row r="22" spans="7:7" x14ac:dyDescent="0.45">
      <c r="G22" s="3"/>
    </row>
  </sheetData>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1EB08-755B-45AD-8A28-2787C0679177}">
  <sheetPr codeName="Sheet10">
    <tabColor theme="5" tint="-0.249977111117893"/>
  </sheetPr>
  <dimension ref="A1:J22"/>
  <sheetViews>
    <sheetView workbookViewId="0">
      <selection activeCell="F19" sqref="F19"/>
    </sheetView>
  </sheetViews>
  <sheetFormatPr defaultColWidth="8.796875" defaultRowHeight="14.25" x14ac:dyDescent="0.45"/>
  <cols>
    <col min="3" max="3" width="17.796875" bestFit="1" customWidth="1"/>
    <col min="4" max="4" width="15.33203125" bestFit="1" customWidth="1"/>
    <col min="5" max="5" width="12" bestFit="1" customWidth="1"/>
    <col min="6" max="6" width="12" customWidth="1"/>
    <col min="7" max="7" width="12" bestFit="1" customWidth="1"/>
    <col min="8" max="8" width="12.796875" bestFit="1" customWidth="1"/>
    <col min="9" max="9" width="14.1328125" bestFit="1" customWidth="1"/>
    <col min="10" max="10" width="24.1328125" bestFit="1" customWidth="1"/>
  </cols>
  <sheetData>
    <row r="1" spans="1:10" x14ac:dyDescent="0.45">
      <c r="A1" s="1" t="s">
        <v>0</v>
      </c>
      <c r="B1" s="1" t="s">
        <v>1</v>
      </c>
      <c r="C1" s="1" t="s">
        <v>2</v>
      </c>
      <c r="D1" s="1" t="s">
        <v>76</v>
      </c>
      <c r="E1" s="1" t="s">
        <v>10</v>
      </c>
      <c r="F1" s="1" t="s">
        <v>119</v>
      </c>
      <c r="G1" s="1" t="s">
        <v>120</v>
      </c>
      <c r="H1" s="1" t="s">
        <v>121</v>
      </c>
      <c r="I1" s="1" t="s">
        <v>122</v>
      </c>
      <c r="J1" s="1" t="s">
        <v>123</v>
      </c>
    </row>
    <row r="2" spans="1:10" x14ac:dyDescent="0.45">
      <c r="A2">
        <v>1</v>
      </c>
      <c r="B2" t="str">
        <f>InvoiceEvent[[#This Row],[Status]]</f>
        <v>Final</v>
      </c>
      <c r="C2" s="2">
        <v>43539</v>
      </c>
      <c r="D2">
        <v>6</v>
      </c>
      <c r="E2" s="6" t="s">
        <v>35</v>
      </c>
      <c r="F2" t="s">
        <v>117</v>
      </c>
      <c r="H2" s="3"/>
    </row>
    <row r="3" spans="1:10" x14ac:dyDescent="0.45">
      <c r="A3">
        <v>2</v>
      </c>
      <c r="B3" t="str">
        <f>InvoiceEvent[[#This Row],[Status]]</f>
        <v>Final</v>
      </c>
      <c r="C3" s="2">
        <v>43539</v>
      </c>
      <c r="D3">
        <v>7</v>
      </c>
      <c r="E3" s="6" t="s">
        <v>41</v>
      </c>
      <c r="F3" t="s">
        <v>117</v>
      </c>
      <c r="H3" s="3"/>
    </row>
    <row r="4" spans="1:10" x14ac:dyDescent="0.45">
      <c r="A4">
        <v>3</v>
      </c>
      <c r="B4" t="str">
        <f>InvoiceEvent[[#This Row],[Status]]</f>
        <v>Cancelled</v>
      </c>
      <c r="C4" s="2">
        <v>43539</v>
      </c>
      <c r="D4">
        <v>8</v>
      </c>
      <c r="E4" s="6" t="s">
        <v>43</v>
      </c>
      <c r="F4" t="s">
        <v>118</v>
      </c>
      <c r="H4" s="3"/>
    </row>
    <row r="5" spans="1:10" x14ac:dyDescent="0.45">
      <c r="A5">
        <v>4</v>
      </c>
      <c r="B5" t="str">
        <f>InvoiceEvent[[#This Row],[Status]]</f>
        <v>Final</v>
      </c>
      <c r="C5" s="2">
        <v>43539</v>
      </c>
      <c r="D5">
        <v>9</v>
      </c>
      <c r="E5" s="6" t="s">
        <v>45</v>
      </c>
      <c r="F5" t="s">
        <v>117</v>
      </c>
      <c r="H5" s="3"/>
    </row>
    <row r="6" spans="1:10" x14ac:dyDescent="0.45">
      <c r="A6">
        <v>5</v>
      </c>
      <c r="B6" t="str">
        <f>InvoiceEvent[[#This Row],[Status]]</f>
        <v>Final</v>
      </c>
      <c r="C6" s="2">
        <v>43539</v>
      </c>
      <c r="D6">
        <v>10</v>
      </c>
      <c r="E6" s="6" t="s">
        <v>48</v>
      </c>
      <c r="F6" t="s">
        <v>117</v>
      </c>
      <c r="H6" s="3"/>
    </row>
    <row r="7" spans="1:10" x14ac:dyDescent="0.45">
      <c r="A7">
        <v>6</v>
      </c>
      <c r="B7" t="str">
        <f>InvoiceEvent[[#This Row],[Status]]</f>
        <v>Final</v>
      </c>
      <c r="C7" s="2">
        <v>43539</v>
      </c>
      <c r="D7">
        <v>11</v>
      </c>
      <c r="E7" s="6" t="s">
        <v>51</v>
      </c>
      <c r="F7" t="s">
        <v>117</v>
      </c>
      <c r="H7" s="3"/>
    </row>
    <row r="8" spans="1:10" x14ac:dyDescent="0.45">
      <c r="A8">
        <v>7</v>
      </c>
      <c r="B8" t="str">
        <f>InvoiceEvent[[#This Row],[Status]]</f>
        <v>Final</v>
      </c>
      <c r="C8" s="2">
        <v>43539</v>
      </c>
      <c r="D8">
        <v>12</v>
      </c>
      <c r="E8" s="6" t="s">
        <v>54</v>
      </c>
      <c r="F8" t="s">
        <v>117</v>
      </c>
      <c r="H8" s="3"/>
    </row>
    <row r="9" spans="1:10" x14ac:dyDescent="0.45">
      <c r="A9">
        <v>8</v>
      </c>
      <c r="B9" t="str">
        <f>InvoiceEvent[[#This Row],[Status]]</f>
        <v>Final</v>
      </c>
      <c r="C9" s="2">
        <v>43539</v>
      </c>
      <c r="D9">
        <v>13</v>
      </c>
      <c r="E9" s="6" t="s">
        <v>56</v>
      </c>
      <c r="F9" t="s">
        <v>117</v>
      </c>
      <c r="H9" s="3"/>
    </row>
    <row r="10" spans="1:10" x14ac:dyDescent="0.45">
      <c r="A10">
        <v>9</v>
      </c>
      <c r="B10" t="str">
        <f>InvoiceEvent[[#This Row],[Status]]</f>
        <v>Final</v>
      </c>
      <c r="C10" s="2">
        <v>43539</v>
      </c>
      <c r="D10">
        <v>14</v>
      </c>
      <c r="E10" s="6" t="s">
        <v>59</v>
      </c>
      <c r="F10" t="s">
        <v>117</v>
      </c>
      <c r="H10" s="3"/>
    </row>
    <row r="11" spans="1:10" x14ac:dyDescent="0.45">
      <c r="A11">
        <v>10</v>
      </c>
      <c r="B11" t="str">
        <f>InvoiceEvent[[#This Row],[Status]]</f>
        <v>Final</v>
      </c>
      <c r="C11" s="2">
        <v>43539</v>
      </c>
      <c r="D11">
        <v>15</v>
      </c>
      <c r="E11" s="6" t="s">
        <v>62</v>
      </c>
      <c r="F11" t="s">
        <v>117</v>
      </c>
      <c r="H11" s="3"/>
    </row>
    <row r="13" spans="1:10" x14ac:dyDescent="0.45">
      <c r="F13" s="3"/>
      <c r="H13" s="4"/>
    </row>
    <row r="14" spans="1:10" x14ac:dyDescent="0.45">
      <c r="F14" s="3"/>
    </row>
    <row r="15" spans="1:10" x14ac:dyDescent="0.45">
      <c r="F15" s="3"/>
    </row>
    <row r="16" spans="1:10" x14ac:dyDescent="0.45">
      <c r="F16" s="3"/>
    </row>
    <row r="17" spans="6:6" x14ac:dyDescent="0.45">
      <c r="F17" s="3"/>
    </row>
    <row r="18" spans="6:6" x14ac:dyDescent="0.45">
      <c r="F18" s="3"/>
    </row>
    <row r="19" spans="6:6" x14ac:dyDescent="0.45">
      <c r="F19" s="3"/>
    </row>
    <row r="20" spans="6:6" x14ac:dyDescent="0.45">
      <c r="F20" s="3"/>
    </row>
    <row r="21" spans="6:6" x14ac:dyDescent="0.45">
      <c r="F21" s="3"/>
    </row>
    <row r="22" spans="6:6" x14ac:dyDescent="0.45">
      <c r="F22" s="3"/>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A398-9D68-4A92-954F-3A78438E5B78}">
  <dimension ref="A1:L1001"/>
  <sheetViews>
    <sheetView workbookViewId="0">
      <selection activeCell="H27" sqref="H27"/>
    </sheetView>
  </sheetViews>
  <sheetFormatPr defaultColWidth="9.1328125" defaultRowHeight="13.15" x14ac:dyDescent="0.4"/>
  <cols>
    <col min="1" max="1" width="13.6640625" style="24" bestFit="1" customWidth="1"/>
    <col min="2" max="2" width="12" style="24" bestFit="1" customWidth="1"/>
    <col min="3" max="3" width="14.33203125" style="24" bestFit="1" customWidth="1"/>
    <col min="4" max="5" width="12.33203125" style="24" bestFit="1" customWidth="1"/>
    <col min="6" max="16384" width="9.1328125" style="22"/>
  </cols>
  <sheetData>
    <row r="1" spans="1:6" ht="14.25" x14ac:dyDescent="0.45">
      <c r="A1" s="23" t="s">
        <v>4</v>
      </c>
      <c r="B1" s="23" t="s">
        <v>72</v>
      </c>
      <c r="C1" s="23" t="s">
        <v>182</v>
      </c>
      <c r="D1" s="23" t="s">
        <v>23</v>
      </c>
      <c r="E1" s="23" t="s">
        <v>13</v>
      </c>
      <c r="F1"/>
    </row>
    <row r="2" spans="1:6" ht="14.25" x14ac:dyDescent="0.45">
      <c r="A2" s="23" t="s">
        <v>177</v>
      </c>
      <c r="B2" s="23" t="s">
        <v>179</v>
      </c>
      <c r="C2" s="23" t="s">
        <v>177</v>
      </c>
      <c r="D2" s="23" t="s">
        <v>178</v>
      </c>
      <c r="E2" s="23" t="s">
        <v>187</v>
      </c>
      <c r="F2"/>
    </row>
    <row r="3" spans="1:6" ht="14.25" x14ac:dyDescent="0.45">
      <c r="A3" s="23" t="s">
        <v>181</v>
      </c>
      <c r="B3" s="23" t="s">
        <v>179</v>
      </c>
      <c r="C3" s="23" t="s">
        <v>183</v>
      </c>
      <c r="D3" s="23" t="s">
        <v>39</v>
      </c>
      <c r="E3" s="23" t="s">
        <v>186</v>
      </c>
      <c r="F3"/>
    </row>
    <row r="4" spans="1:6" ht="14.25" x14ac:dyDescent="0.45">
      <c r="A4" s="23" t="s">
        <v>178</v>
      </c>
      <c r="B4" s="23" t="s">
        <v>180</v>
      </c>
      <c r="C4" s="23" t="s">
        <v>39</v>
      </c>
      <c r="D4" s="23" t="s">
        <v>177</v>
      </c>
      <c r="E4" s="23" t="s">
        <v>187</v>
      </c>
      <c r="F4"/>
    </row>
    <row r="5" spans="1:6" ht="14.25" x14ac:dyDescent="0.45">
      <c r="A5" s="23" t="s">
        <v>178</v>
      </c>
      <c r="B5" s="23" t="s">
        <v>179</v>
      </c>
      <c r="C5" s="23" t="s">
        <v>177</v>
      </c>
      <c r="D5" s="23" t="s">
        <v>184</v>
      </c>
      <c r="E5" s="23" t="s">
        <v>188</v>
      </c>
      <c r="F5"/>
    </row>
    <row r="6" spans="1:6" ht="14.25" x14ac:dyDescent="0.45">
      <c r="A6" s="23" t="s">
        <v>181</v>
      </c>
      <c r="B6" s="23" t="s">
        <v>179</v>
      </c>
      <c r="C6" s="23" t="s">
        <v>177</v>
      </c>
      <c r="D6" s="23" t="s">
        <v>184</v>
      </c>
      <c r="E6" s="23" t="s">
        <v>186</v>
      </c>
      <c r="F6"/>
    </row>
    <row r="7" spans="1:6" ht="14.25" x14ac:dyDescent="0.45">
      <c r="A7" s="23" t="s">
        <v>178</v>
      </c>
      <c r="B7" s="23" t="s">
        <v>179</v>
      </c>
      <c r="C7" s="23" t="s">
        <v>177</v>
      </c>
      <c r="D7" s="23" t="s">
        <v>184</v>
      </c>
      <c r="E7" s="23" t="s">
        <v>188</v>
      </c>
      <c r="F7"/>
    </row>
    <row r="8" spans="1:6" ht="14.25" x14ac:dyDescent="0.45">
      <c r="A8" s="23" t="s">
        <v>178</v>
      </c>
      <c r="B8" s="23" t="s">
        <v>179</v>
      </c>
      <c r="C8" s="23" t="s">
        <v>177</v>
      </c>
      <c r="D8" s="23" t="s">
        <v>39</v>
      </c>
      <c r="E8" s="23" t="s">
        <v>186</v>
      </c>
      <c r="F8"/>
    </row>
    <row r="9" spans="1:6" ht="14.25" x14ac:dyDescent="0.45">
      <c r="A9" s="23" t="s">
        <v>181</v>
      </c>
      <c r="B9" s="23" t="s">
        <v>180</v>
      </c>
      <c r="C9" s="23" t="s">
        <v>183</v>
      </c>
      <c r="D9" s="23" t="s">
        <v>177</v>
      </c>
      <c r="E9" s="23" t="s">
        <v>187</v>
      </c>
      <c r="F9"/>
    </row>
    <row r="10" spans="1:6" ht="14.25" x14ac:dyDescent="0.45">
      <c r="A10" s="23" t="s">
        <v>178</v>
      </c>
      <c r="B10" s="23" t="s">
        <v>179</v>
      </c>
      <c r="C10" s="23" t="s">
        <v>183</v>
      </c>
      <c r="D10" s="23" t="s">
        <v>39</v>
      </c>
      <c r="E10" s="23" t="s">
        <v>188</v>
      </c>
      <c r="F10"/>
    </row>
    <row r="11" spans="1:6" ht="14.25" x14ac:dyDescent="0.45">
      <c r="A11" s="23" t="s">
        <v>178</v>
      </c>
      <c r="B11" s="23" t="s">
        <v>180</v>
      </c>
      <c r="C11" s="23" t="s">
        <v>183</v>
      </c>
      <c r="D11" s="23" t="s">
        <v>39</v>
      </c>
      <c r="E11" s="23" t="s">
        <v>186</v>
      </c>
      <c r="F11"/>
    </row>
    <row r="12" spans="1:6" ht="14.25" x14ac:dyDescent="0.45">
      <c r="A12" s="23" t="s">
        <v>181</v>
      </c>
      <c r="B12" s="23" t="s">
        <v>180</v>
      </c>
      <c r="C12" s="23" t="s">
        <v>183</v>
      </c>
      <c r="D12" s="23" t="s">
        <v>39</v>
      </c>
      <c r="E12" s="23" t="s">
        <v>187</v>
      </c>
      <c r="F12"/>
    </row>
    <row r="13" spans="1:6" ht="14.25" x14ac:dyDescent="0.45">
      <c r="A13" s="23" t="s">
        <v>178</v>
      </c>
      <c r="B13" s="23" t="s">
        <v>179</v>
      </c>
      <c r="C13" s="23" t="s">
        <v>177</v>
      </c>
      <c r="D13" s="23" t="s">
        <v>184</v>
      </c>
      <c r="E13" s="23" t="s">
        <v>188</v>
      </c>
      <c r="F13"/>
    </row>
    <row r="14" spans="1:6" ht="14.25" x14ac:dyDescent="0.45">
      <c r="A14" s="23" t="s">
        <v>178</v>
      </c>
      <c r="B14" s="23" t="s">
        <v>179</v>
      </c>
      <c r="C14" s="23" t="s">
        <v>177</v>
      </c>
      <c r="D14" s="23" t="s">
        <v>184</v>
      </c>
      <c r="E14" s="23" t="s">
        <v>188</v>
      </c>
      <c r="F14"/>
    </row>
    <row r="15" spans="1:6" ht="14.25" x14ac:dyDescent="0.45">
      <c r="A15" s="23" t="s">
        <v>178</v>
      </c>
      <c r="B15" s="23" t="s">
        <v>179</v>
      </c>
      <c r="C15" s="23" t="s">
        <v>177</v>
      </c>
      <c r="D15" s="23" t="s">
        <v>39</v>
      </c>
      <c r="E15" s="23" t="s">
        <v>188</v>
      </c>
      <c r="F15"/>
    </row>
    <row r="16" spans="1:6" ht="14.25" x14ac:dyDescent="0.45">
      <c r="A16" s="23" t="s">
        <v>178</v>
      </c>
      <c r="B16" s="23" t="s">
        <v>179</v>
      </c>
      <c r="C16" s="23" t="s">
        <v>177</v>
      </c>
      <c r="D16" s="23" t="s">
        <v>184</v>
      </c>
      <c r="E16" s="23" t="s">
        <v>188</v>
      </c>
      <c r="F16"/>
    </row>
    <row r="17" spans="1:6" ht="14.25" x14ac:dyDescent="0.45">
      <c r="A17" s="23" t="s">
        <v>177</v>
      </c>
      <c r="B17" s="23" t="s">
        <v>179</v>
      </c>
      <c r="C17" s="23" t="s">
        <v>177</v>
      </c>
      <c r="D17" s="23" t="s">
        <v>184</v>
      </c>
      <c r="E17" s="23" t="s">
        <v>187</v>
      </c>
      <c r="F17"/>
    </row>
    <row r="18" spans="1:6" ht="14.25" x14ac:dyDescent="0.45">
      <c r="A18" s="23" t="s">
        <v>178</v>
      </c>
      <c r="B18" s="23" t="s">
        <v>180</v>
      </c>
      <c r="C18" s="23" t="s">
        <v>183</v>
      </c>
      <c r="D18" s="23" t="s">
        <v>39</v>
      </c>
      <c r="E18" s="23" t="s">
        <v>186</v>
      </c>
      <c r="F18"/>
    </row>
    <row r="19" spans="1:6" ht="14.25" x14ac:dyDescent="0.45">
      <c r="A19" s="23" t="s">
        <v>178</v>
      </c>
      <c r="B19" s="23" t="s">
        <v>180</v>
      </c>
      <c r="C19" s="23" t="s">
        <v>39</v>
      </c>
      <c r="D19" s="23" t="s">
        <v>177</v>
      </c>
      <c r="E19" s="23" t="s">
        <v>186</v>
      </c>
      <c r="F19"/>
    </row>
    <row r="20" spans="1:6" ht="14.25" x14ac:dyDescent="0.45">
      <c r="A20" s="23" t="s">
        <v>178</v>
      </c>
      <c r="B20" s="23" t="s">
        <v>179</v>
      </c>
      <c r="C20" s="23" t="s">
        <v>39</v>
      </c>
      <c r="D20" s="23" t="s">
        <v>184</v>
      </c>
      <c r="E20" s="23" t="s">
        <v>188</v>
      </c>
      <c r="F20"/>
    </row>
    <row r="21" spans="1:6" ht="14.25" x14ac:dyDescent="0.45">
      <c r="A21" s="23" t="s">
        <v>178</v>
      </c>
      <c r="B21" s="23" t="s">
        <v>180</v>
      </c>
      <c r="C21" s="23" t="s">
        <v>183</v>
      </c>
      <c r="D21" s="23" t="s">
        <v>177</v>
      </c>
      <c r="E21" s="23" t="s">
        <v>186</v>
      </c>
      <c r="F21"/>
    </row>
    <row r="22" spans="1:6" ht="14.25" x14ac:dyDescent="0.45">
      <c r="A22" s="23" t="s">
        <v>181</v>
      </c>
      <c r="B22" s="23" t="s">
        <v>180</v>
      </c>
      <c r="C22" s="23" t="s">
        <v>183</v>
      </c>
      <c r="D22" s="23" t="s">
        <v>177</v>
      </c>
      <c r="E22" s="23" t="s">
        <v>185</v>
      </c>
      <c r="F22"/>
    </row>
    <row r="23" spans="1:6" ht="14.25" x14ac:dyDescent="0.45">
      <c r="A23" s="23" t="s">
        <v>178</v>
      </c>
      <c r="B23" s="23" t="s">
        <v>179</v>
      </c>
      <c r="C23" s="23" t="s">
        <v>39</v>
      </c>
      <c r="D23" s="23" t="s">
        <v>184</v>
      </c>
      <c r="E23" s="23" t="s">
        <v>188</v>
      </c>
      <c r="F23"/>
    </row>
    <row r="24" spans="1:6" ht="14.25" x14ac:dyDescent="0.45">
      <c r="A24" s="23" t="s">
        <v>178</v>
      </c>
      <c r="B24" s="23" t="s">
        <v>179</v>
      </c>
      <c r="C24" s="23" t="s">
        <v>39</v>
      </c>
      <c r="D24" s="23" t="s">
        <v>184</v>
      </c>
      <c r="E24" s="23" t="s">
        <v>188</v>
      </c>
      <c r="F24"/>
    </row>
    <row r="25" spans="1:6" ht="14.25" x14ac:dyDescent="0.45">
      <c r="A25" s="23" t="s">
        <v>181</v>
      </c>
      <c r="B25" s="23" t="s">
        <v>179</v>
      </c>
      <c r="C25" s="23" t="s">
        <v>39</v>
      </c>
      <c r="D25" s="23" t="s">
        <v>39</v>
      </c>
      <c r="E25" s="23" t="s">
        <v>186</v>
      </c>
      <c r="F25"/>
    </row>
    <row r="26" spans="1:6" ht="14.25" x14ac:dyDescent="0.45">
      <c r="A26" s="23" t="s">
        <v>178</v>
      </c>
      <c r="B26" s="23" t="s">
        <v>180</v>
      </c>
      <c r="C26" s="23" t="s">
        <v>39</v>
      </c>
      <c r="D26" s="23" t="s">
        <v>39</v>
      </c>
      <c r="E26" s="23" t="s">
        <v>186</v>
      </c>
      <c r="F26"/>
    </row>
    <row r="27" spans="1:6" ht="14.25" x14ac:dyDescent="0.45">
      <c r="A27" s="23" t="s">
        <v>181</v>
      </c>
      <c r="B27" s="23" t="s">
        <v>179</v>
      </c>
      <c r="C27" s="23" t="s">
        <v>177</v>
      </c>
      <c r="D27" s="23" t="s">
        <v>39</v>
      </c>
      <c r="E27" s="23" t="s">
        <v>186</v>
      </c>
      <c r="F27"/>
    </row>
    <row r="28" spans="1:6" ht="14.25" x14ac:dyDescent="0.45">
      <c r="A28" s="23" t="s">
        <v>177</v>
      </c>
      <c r="B28" s="23" t="s">
        <v>180</v>
      </c>
      <c r="C28" s="23" t="s">
        <v>183</v>
      </c>
      <c r="D28" s="23" t="s">
        <v>39</v>
      </c>
      <c r="E28" s="23" t="s">
        <v>185</v>
      </c>
      <c r="F28"/>
    </row>
    <row r="29" spans="1:6" ht="14.25" x14ac:dyDescent="0.45">
      <c r="A29" s="23" t="s">
        <v>181</v>
      </c>
      <c r="B29" s="23" t="s">
        <v>179</v>
      </c>
      <c r="C29" s="23" t="s">
        <v>177</v>
      </c>
      <c r="D29" s="23" t="s">
        <v>184</v>
      </c>
      <c r="E29" s="23" t="s">
        <v>186</v>
      </c>
      <c r="F29"/>
    </row>
    <row r="30" spans="1:6" ht="14.25" x14ac:dyDescent="0.45">
      <c r="A30" s="23" t="s">
        <v>177</v>
      </c>
      <c r="B30" s="23" t="s">
        <v>179</v>
      </c>
      <c r="C30" s="23" t="s">
        <v>177</v>
      </c>
      <c r="D30" s="23" t="s">
        <v>184</v>
      </c>
      <c r="E30" s="23" t="s">
        <v>187</v>
      </c>
      <c r="F30"/>
    </row>
    <row r="31" spans="1:6" ht="14.25" x14ac:dyDescent="0.45">
      <c r="A31" s="23" t="s">
        <v>178</v>
      </c>
      <c r="B31" s="23" t="s">
        <v>180</v>
      </c>
      <c r="C31" s="23" t="s">
        <v>183</v>
      </c>
      <c r="D31" s="23" t="s">
        <v>39</v>
      </c>
      <c r="E31" s="23" t="s">
        <v>188</v>
      </c>
      <c r="F31"/>
    </row>
    <row r="32" spans="1:6" ht="14.25" x14ac:dyDescent="0.45">
      <c r="A32" s="23" t="s">
        <v>178</v>
      </c>
      <c r="B32" s="23" t="s">
        <v>180</v>
      </c>
      <c r="C32" s="23" t="s">
        <v>183</v>
      </c>
      <c r="D32" s="23" t="s">
        <v>39</v>
      </c>
      <c r="E32" s="23" t="s">
        <v>186</v>
      </c>
      <c r="F32"/>
    </row>
    <row r="33" spans="1:6" ht="14.25" x14ac:dyDescent="0.45">
      <c r="A33" s="23" t="s">
        <v>178</v>
      </c>
      <c r="B33" s="23" t="s">
        <v>179</v>
      </c>
      <c r="C33" s="23" t="s">
        <v>177</v>
      </c>
      <c r="D33" s="23" t="s">
        <v>184</v>
      </c>
      <c r="E33" s="23" t="s">
        <v>188</v>
      </c>
      <c r="F33"/>
    </row>
    <row r="34" spans="1:6" ht="14.25" x14ac:dyDescent="0.45">
      <c r="A34" s="23" t="s">
        <v>178</v>
      </c>
      <c r="B34" s="23" t="s">
        <v>179</v>
      </c>
      <c r="C34" s="23" t="s">
        <v>39</v>
      </c>
      <c r="D34" s="23" t="s">
        <v>39</v>
      </c>
      <c r="E34" s="23" t="s">
        <v>188</v>
      </c>
      <c r="F34"/>
    </row>
    <row r="35" spans="1:6" ht="14.25" x14ac:dyDescent="0.45">
      <c r="A35" s="23" t="s">
        <v>178</v>
      </c>
      <c r="B35" s="23" t="s">
        <v>179</v>
      </c>
      <c r="C35" s="23" t="s">
        <v>183</v>
      </c>
      <c r="D35" s="23" t="s">
        <v>39</v>
      </c>
      <c r="E35" s="23" t="s">
        <v>188</v>
      </c>
      <c r="F35"/>
    </row>
    <row r="36" spans="1:6" ht="14.25" x14ac:dyDescent="0.45">
      <c r="A36" s="23" t="s">
        <v>178</v>
      </c>
      <c r="B36" s="23" t="s">
        <v>180</v>
      </c>
      <c r="C36" s="23" t="s">
        <v>39</v>
      </c>
      <c r="D36" s="23" t="s">
        <v>184</v>
      </c>
      <c r="E36" s="23" t="s">
        <v>188</v>
      </c>
      <c r="F36"/>
    </row>
    <row r="37" spans="1:6" ht="14.25" x14ac:dyDescent="0.45">
      <c r="A37" s="23" t="s">
        <v>181</v>
      </c>
      <c r="B37" s="23" t="s">
        <v>179</v>
      </c>
      <c r="C37" s="23" t="s">
        <v>177</v>
      </c>
      <c r="D37" s="23" t="s">
        <v>184</v>
      </c>
      <c r="E37" s="23" t="s">
        <v>186</v>
      </c>
      <c r="F37"/>
    </row>
    <row r="38" spans="1:6" ht="14.25" x14ac:dyDescent="0.45">
      <c r="A38" s="23" t="s">
        <v>178</v>
      </c>
      <c r="B38" s="23" t="s">
        <v>180</v>
      </c>
      <c r="C38" s="23" t="s">
        <v>177</v>
      </c>
      <c r="D38" s="23" t="s">
        <v>39</v>
      </c>
      <c r="E38" s="23" t="s">
        <v>188</v>
      </c>
      <c r="F38"/>
    </row>
    <row r="39" spans="1:6" ht="14.25" x14ac:dyDescent="0.45">
      <c r="A39" s="23" t="s">
        <v>181</v>
      </c>
      <c r="B39" s="23" t="s">
        <v>179</v>
      </c>
      <c r="C39" s="23" t="s">
        <v>177</v>
      </c>
      <c r="D39" s="23" t="s">
        <v>184</v>
      </c>
      <c r="E39" s="23" t="s">
        <v>186</v>
      </c>
      <c r="F39"/>
    </row>
    <row r="40" spans="1:6" ht="14.25" x14ac:dyDescent="0.45">
      <c r="A40" s="23" t="s">
        <v>181</v>
      </c>
      <c r="B40" s="23" t="s">
        <v>179</v>
      </c>
      <c r="C40" s="23" t="s">
        <v>177</v>
      </c>
      <c r="D40" s="23" t="s">
        <v>177</v>
      </c>
      <c r="E40" s="23" t="s">
        <v>187</v>
      </c>
      <c r="F40"/>
    </row>
    <row r="41" spans="1:6" ht="14.25" x14ac:dyDescent="0.45">
      <c r="A41" s="23" t="s">
        <v>178</v>
      </c>
      <c r="B41" s="23" t="s">
        <v>179</v>
      </c>
      <c r="C41" s="23" t="s">
        <v>177</v>
      </c>
      <c r="D41" s="23" t="s">
        <v>184</v>
      </c>
      <c r="E41" s="23" t="s">
        <v>188</v>
      </c>
      <c r="F41"/>
    </row>
    <row r="42" spans="1:6" ht="14.25" x14ac:dyDescent="0.45">
      <c r="A42" s="23" t="s">
        <v>181</v>
      </c>
      <c r="B42" s="23" t="s">
        <v>180</v>
      </c>
      <c r="C42" s="23" t="s">
        <v>39</v>
      </c>
      <c r="D42" s="23" t="s">
        <v>39</v>
      </c>
      <c r="E42" s="23" t="s">
        <v>187</v>
      </c>
      <c r="F42"/>
    </row>
    <row r="43" spans="1:6" ht="14.25" x14ac:dyDescent="0.45">
      <c r="A43" s="23" t="s">
        <v>177</v>
      </c>
      <c r="B43" s="23" t="s">
        <v>179</v>
      </c>
      <c r="C43" s="23" t="s">
        <v>39</v>
      </c>
      <c r="D43" s="23" t="s">
        <v>184</v>
      </c>
      <c r="E43" s="23" t="s">
        <v>187</v>
      </c>
      <c r="F43"/>
    </row>
    <row r="44" spans="1:6" ht="14.25" x14ac:dyDescent="0.45">
      <c r="A44" s="23" t="s">
        <v>181</v>
      </c>
      <c r="B44" s="23" t="s">
        <v>179</v>
      </c>
      <c r="C44" s="23" t="s">
        <v>177</v>
      </c>
      <c r="D44" s="23" t="s">
        <v>39</v>
      </c>
      <c r="E44" s="23" t="s">
        <v>187</v>
      </c>
      <c r="F44"/>
    </row>
    <row r="45" spans="1:6" ht="14.25" x14ac:dyDescent="0.45">
      <c r="A45" s="23" t="s">
        <v>177</v>
      </c>
      <c r="B45" s="23" t="s">
        <v>180</v>
      </c>
      <c r="C45" s="23" t="s">
        <v>183</v>
      </c>
      <c r="D45" s="23" t="s">
        <v>39</v>
      </c>
      <c r="E45" s="23" t="s">
        <v>185</v>
      </c>
      <c r="F45"/>
    </row>
    <row r="46" spans="1:6" ht="14.25" x14ac:dyDescent="0.45">
      <c r="A46" s="23" t="s">
        <v>178</v>
      </c>
      <c r="B46" s="23" t="s">
        <v>179</v>
      </c>
      <c r="C46" s="23" t="s">
        <v>177</v>
      </c>
      <c r="D46" s="23" t="s">
        <v>39</v>
      </c>
      <c r="E46" s="23" t="s">
        <v>188</v>
      </c>
      <c r="F46"/>
    </row>
    <row r="47" spans="1:6" ht="14.25" x14ac:dyDescent="0.45">
      <c r="A47" s="23" t="s">
        <v>181</v>
      </c>
      <c r="B47" s="23" t="s">
        <v>180</v>
      </c>
      <c r="C47" s="23" t="s">
        <v>183</v>
      </c>
      <c r="D47" s="23" t="s">
        <v>39</v>
      </c>
      <c r="E47" s="23" t="s">
        <v>187</v>
      </c>
      <c r="F47"/>
    </row>
    <row r="48" spans="1:6" ht="14.25" x14ac:dyDescent="0.45">
      <c r="A48" s="23" t="s">
        <v>181</v>
      </c>
      <c r="B48" s="23" t="s">
        <v>180</v>
      </c>
      <c r="C48" s="23" t="s">
        <v>39</v>
      </c>
      <c r="D48" s="23" t="s">
        <v>39</v>
      </c>
      <c r="E48" s="23" t="s">
        <v>187</v>
      </c>
      <c r="F48"/>
    </row>
    <row r="49" spans="1:6" ht="14.25" x14ac:dyDescent="0.45">
      <c r="A49" s="23" t="s">
        <v>178</v>
      </c>
      <c r="B49" s="23" t="s">
        <v>180</v>
      </c>
      <c r="C49" s="23" t="s">
        <v>183</v>
      </c>
      <c r="D49" s="23" t="s">
        <v>177</v>
      </c>
      <c r="E49" s="23" t="s">
        <v>186</v>
      </c>
      <c r="F49"/>
    </row>
    <row r="50" spans="1:6" ht="14.25" x14ac:dyDescent="0.45">
      <c r="A50" s="23" t="s">
        <v>177</v>
      </c>
      <c r="B50" s="23" t="s">
        <v>180</v>
      </c>
      <c r="C50" s="23" t="s">
        <v>177</v>
      </c>
      <c r="D50" s="23" t="s">
        <v>184</v>
      </c>
      <c r="E50" s="23" t="s">
        <v>185</v>
      </c>
      <c r="F50"/>
    </row>
    <row r="51" spans="1:6" ht="14.25" x14ac:dyDescent="0.45">
      <c r="A51" s="23" t="s">
        <v>177</v>
      </c>
      <c r="B51" s="23" t="s">
        <v>180</v>
      </c>
      <c r="C51" s="23" t="s">
        <v>39</v>
      </c>
      <c r="D51" s="23" t="s">
        <v>177</v>
      </c>
      <c r="E51" s="23" t="s">
        <v>185</v>
      </c>
      <c r="F51"/>
    </row>
    <row r="52" spans="1:6" ht="14.25" x14ac:dyDescent="0.45">
      <c r="A52" s="23" t="s">
        <v>178</v>
      </c>
      <c r="B52" s="23" t="s">
        <v>179</v>
      </c>
      <c r="C52" s="23" t="s">
        <v>177</v>
      </c>
      <c r="D52" s="23" t="s">
        <v>39</v>
      </c>
      <c r="E52" s="23" t="s">
        <v>188</v>
      </c>
      <c r="F52"/>
    </row>
    <row r="53" spans="1:6" ht="14.25" x14ac:dyDescent="0.45">
      <c r="A53" s="23" t="s">
        <v>178</v>
      </c>
      <c r="B53" s="23" t="s">
        <v>179</v>
      </c>
      <c r="C53" s="23" t="s">
        <v>177</v>
      </c>
      <c r="D53" s="23" t="s">
        <v>39</v>
      </c>
      <c r="E53" s="23" t="s">
        <v>188</v>
      </c>
      <c r="F53"/>
    </row>
    <row r="54" spans="1:6" ht="14.25" x14ac:dyDescent="0.45">
      <c r="A54" s="23" t="s">
        <v>178</v>
      </c>
      <c r="B54" s="23" t="s">
        <v>179</v>
      </c>
      <c r="C54" s="23" t="s">
        <v>39</v>
      </c>
      <c r="D54" s="23" t="s">
        <v>39</v>
      </c>
      <c r="E54" s="23" t="s">
        <v>188</v>
      </c>
      <c r="F54"/>
    </row>
    <row r="55" spans="1:6" ht="14.25" x14ac:dyDescent="0.45">
      <c r="A55" s="23" t="s">
        <v>178</v>
      </c>
      <c r="B55" s="23" t="s">
        <v>179</v>
      </c>
      <c r="C55" s="23" t="s">
        <v>177</v>
      </c>
      <c r="D55" s="23" t="s">
        <v>184</v>
      </c>
      <c r="E55" s="23" t="s">
        <v>188</v>
      </c>
      <c r="F55"/>
    </row>
    <row r="56" spans="1:6" ht="14.25" x14ac:dyDescent="0.45">
      <c r="A56" s="23" t="s">
        <v>181</v>
      </c>
      <c r="B56" s="23" t="s">
        <v>179</v>
      </c>
      <c r="C56" s="23" t="s">
        <v>177</v>
      </c>
      <c r="D56" s="23" t="s">
        <v>39</v>
      </c>
      <c r="E56" s="23" t="s">
        <v>187</v>
      </c>
      <c r="F56"/>
    </row>
    <row r="57" spans="1:6" ht="14.25" x14ac:dyDescent="0.45">
      <c r="A57" s="23" t="s">
        <v>178</v>
      </c>
      <c r="B57" s="23" t="s">
        <v>179</v>
      </c>
      <c r="C57" s="23" t="s">
        <v>177</v>
      </c>
      <c r="D57" s="23" t="s">
        <v>184</v>
      </c>
      <c r="E57" s="23" t="s">
        <v>188</v>
      </c>
      <c r="F57"/>
    </row>
    <row r="58" spans="1:6" ht="14.25" x14ac:dyDescent="0.45">
      <c r="A58" s="23" t="s">
        <v>181</v>
      </c>
      <c r="B58" s="23" t="s">
        <v>179</v>
      </c>
      <c r="C58" s="23" t="s">
        <v>177</v>
      </c>
      <c r="D58" s="23" t="s">
        <v>39</v>
      </c>
      <c r="E58" s="23" t="s">
        <v>187</v>
      </c>
      <c r="F58"/>
    </row>
    <row r="59" spans="1:6" ht="14.25" x14ac:dyDescent="0.45">
      <c r="A59" s="23" t="s">
        <v>178</v>
      </c>
      <c r="B59" s="23" t="s">
        <v>180</v>
      </c>
      <c r="C59" s="23" t="s">
        <v>39</v>
      </c>
      <c r="D59" s="23" t="s">
        <v>39</v>
      </c>
      <c r="E59" s="23" t="s">
        <v>188</v>
      </c>
      <c r="F59"/>
    </row>
    <row r="60" spans="1:6" ht="14.25" x14ac:dyDescent="0.45">
      <c r="A60" s="23" t="s">
        <v>178</v>
      </c>
      <c r="B60" s="23" t="s">
        <v>179</v>
      </c>
      <c r="C60" s="23" t="s">
        <v>177</v>
      </c>
      <c r="D60" s="23" t="s">
        <v>184</v>
      </c>
      <c r="E60" s="23" t="s">
        <v>188</v>
      </c>
      <c r="F60"/>
    </row>
    <row r="61" spans="1:6" ht="14.25" x14ac:dyDescent="0.45">
      <c r="A61" s="23" t="s">
        <v>177</v>
      </c>
      <c r="B61" s="23" t="s">
        <v>179</v>
      </c>
      <c r="C61" s="23" t="s">
        <v>177</v>
      </c>
      <c r="D61" s="23" t="s">
        <v>39</v>
      </c>
      <c r="E61" s="23" t="s">
        <v>187</v>
      </c>
      <c r="F61"/>
    </row>
    <row r="62" spans="1:6" ht="14.25" x14ac:dyDescent="0.45">
      <c r="A62" s="23" t="s">
        <v>181</v>
      </c>
      <c r="B62" s="23" t="s">
        <v>180</v>
      </c>
      <c r="C62" s="23" t="s">
        <v>39</v>
      </c>
      <c r="D62" s="23" t="s">
        <v>39</v>
      </c>
      <c r="E62" s="23" t="s">
        <v>187</v>
      </c>
      <c r="F62"/>
    </row>
    <row r="63" spans="1:6" ht="14.25" x14ac:dyDescent="0.45">
      <c r="A63" s="23" t="s">
        <v>178</v>
      </c>
      <c r="B63" s="23" t="s">
        <v>179</v>
      </c>
      <c r="C63" s="23" t="s">
        <v>177</v>
      </c>
      <c r="D63" s="23" t="s">
        <v>39</v>
      </c>
      <c r="E63" s="23" t="s">
        <v>188</v>
      </c>
      <c r="F63"/>
    </row>
    <row r="64" spans="1:6" ht="14.25" x14ac:dyDescent="0.45">
      <c r="A64" s="23" t="s">
        <v>177</v>
      </c>
      <c r="B64" s="23" t="s">
        <v>179</v>
      </c>
      <c r="C64" s="23" t="s">
        <v>39</v>
      </c>
      <c r="D64" s="23" t="s">
        <v>39</v>
      </c>
      <c r="E64" s="23" t="s">
        <v>187</v>
      </c>
      <c r="F64"/>
    </row>
    <row r="65" spans="1:6" ht="14.25" x14ac:dyDescent="0.45">
      <c r="A65" s="23" t="s">
        <v>178</v>
      </c>
      <c r="B65" s="23" t="s">
        <v>179</v>
      </c>
      <c r="C65" s="23" t="s">
        <v>177</v>
      </c>
      <c r="D65" s="23" t="s">
        <v>184</v>
      </c>
      <c r="E65" s="23" t="s">
        <v>188</v>
      </c>
      <c r="F65"/>
    </row>
    <row r="66" spans="1:6" ht="14.25" x14ac:dyDescent="0.45">
      <c r="A66" s="23" t="s">
        <v>177</v>
      </c>
      <c r="B66" s="23" t="s">
        <v>180</v>
      </c>
      <c r="C66" s="23" t="s">
        <v>39</v>
      </c>
      <c r="D66" s="23" t="s">
        <v>39</v>
      </c>
      <c r="E66" s="23" t="s">
        <v>185</v>
      </c>
      <c r="F66"/>
    </row>
    <row r="67" spans="1:6" ht="14.25" x14ac:dyDescent="0.45">
      <c r="A67" s="23" t="s">
        <v>181</v>
      </c>
      <c r="B67" s="23" t="s">
        <v>180</v>
      </c>
      <c r="C67" s="23" t="s">
        <v>39</v>
      </c>
      <c r="D67" s="23" t="s">
        <v>53</v>
      </c>
      <c r="E67" s="23" t="s">
        <v>185</v>
      </c>
      <c r="F67"/>
    </row>
    <row r="68" spans="1:6" ht="14.25" x14ac:dyDescent="0.45">
      <c r="A68" s="23" t="s">
        <v>178</v>
      </c>
      <c r="B68" s="23" t="s">
        <v>179</v>
      </c>
      <c r="C68" s="23" t="s">
        <v>39</v>
      </c>
      <c r="D68" s="23" t="s">
        <v>39</v>
      </c>
      <c r="E68" s="23" t="s">
        <v>188</v>
      </c>
      <c r="F68"/>
    </row>
    <row r="69" spans="1:6" ht="14.25" x14ac:dyDescent="0.45">
      <c r="A69" s="23" t="s">
        <v>178</v>
      </c>
      <c r="B69" s="23" t="s">
        <v>180</v>
      </c>
      <c r="C69" s="23" t="s">
        <v>183</v>
      </c>
      <c r="D69" s="23" t="s">
        <v>53</v>
      </c>
      <c r="E69" s="23" t="s">
        <v>187</v>
      </c>
      <c r="F69"/>
    </row>
    <row r="70" spans="1:6" ht="14.25" x14ac:dyDescent="0.45">
      <c r="A70" s="23" t="s">
        <v>181</v>
      </c>
      <c r="B70" s="23" t="s">
        <v>180</v>
      </c>
      <c r="C70" s="23" t="s">
        <v>183</v>
      </c>
      <c r="D70" s="23" t="s">
        <v>177</v>
      </c>
      <c r="E70" s="23" t="s">
        <v>187</v>
      </c>
      <c r="F70"/>
    </row>
    <row r="71" spans="1:6" ht="14.25" x14ac:dyDescent="0.45">
      <c r="A71" s="23" t="s">
        <v>177</v>
      </c>
      <c r="B71" s="23" t="s">
        <v>180</v>
      </c>
      <c r="C71" s="23" t="s">
        <v>177</v>
      </c>
      <c r="D71" s="23" t="s">
        <v>39</v>
      </c>
      <c r="E71" s="23" t="s">
        <v>185</v>
      </c>
      <c r="F71"/>
    </row>
    <row r="72" spans="1:6" ht="14.25" x14ac:dyDescent="0.45">
      <c r="A72" s="23" t="s">
        <v>177</v>
      </c>
      <c r="B72" s="23" t="s">
        <v>179</v>
      </c>
      <c r="C72" s="23" t="s">
        <v>177</v>
      </c>
      <c r="D72" s="23" t="s">
        <v>184</v>
      </c>
      <c r="E72" s="23" t="s">
        <v>187</v>
      </c>
      <c r="F72"/>
    </row>
    <row r="73" spans="1:6" ht="14.25" x14ac:dyDescent="0.45">
      <c r="A73" s="23" t="s">
        <v>178</v>
      </c>
      <c r="B73" s="23" t="s">
        <v>180</v>
      </c>
      <c r="C73" s="23" t="s">
        <v>39</v>
      </c>
      <c r="D73" s="23" t="s">
        <v>39</v>
      </c>
      <c r="E73" s="23" t="s">
        <v>188</v>
      </c>
      <c r="F73"/>
    </row>
    <row r="74" spans="1:6" ht="14.25" x14ac:dyDescent="0.45">
      <c r="A74" s="23" t="s">
        <v>178</v>
      </c>
      <c r="B74" s="23" t="s">
        <v>180</v>
      </c>
      <c r="C74" s="23" t="s">
        <v>183</v>
      </c>
      <c r="D74" s="23" t="s">
        <v>177</v>
      </c>
      <c r="E74" s="23" t="s">
        <v>186</v>
      </c>
      <c r="F74"/>
    </row>
    <row r="75" spans="1:6" ht="14.25" x14ac:dyDescent="0.45">
      <c r="A75" s="23" t="s">
        <v>178</v>
      </c>
      <c r="B75" s="23" t="s">
        <v>180</v>
      </c>
      <c r="C75" s="23" t="s">
        <v>183</v>
      </c>
      <c r="D75" s="23" t="s">
        <v>39</v>
      </c>
      <c r="E75" s="23" t="s">
        <v>188</v>
      </c>
      <c r="F75"/>
    </row>
    <row r="76" spans="1:6" ht="14.25" x14ac:dyDescent="0.45">
      <c r="A76" s="23" t="s">
        <v>181</v>
      </c>
      <c r="B76" s="23" t="s">
        <v>180</v>
      </c>
      <c r="C76" s="23" t="s">
        <v>39</v>
      </c>
      <c r="D76" s="23" t="s">
        <v>39</v>
      </c>
      <c r="E76" s="23" t="s">
        <v>187</v>
      </c>
      <c r="F76"/>
    </row>
    <row r="77" spans="1:6" ht="14.25" x14ac:dyDescent="0.45">
      <c r="A77" s="23" t="s">
        <v>178</v>
      </c>
      <c r="B77" s="23" t="s">
        <v>180</v>
      </c>
      <c r="C77" s="23" t="s">
        <v>183</v>
      </c>
      <c r="D77" s="23" t="s">
        <v>39</v>
      </c>
      <c r="E77" s="23" t="s">
        <v>188</v>
      </c>
      <c r="F77"/>
    </row>
    <row r="78" spans="1:6" ht="14.25" x14ac:dyDescent="0.45">
      <c r="A78" s="23" t="s">
        <v>177</v>
      </c>
      <c r="B78" s="23" t="s">
        <v>180</v>
      </c>
      <c r="C78" s="23" t="s">
        <v>39</v>
      </c>
      <c r="D78" s="23" t="s">
        <v>39</v>
      </c>
      <c r="E78" s="23" t="s">
        <v>185</v>
      </c>
      <c r="F78"/>
    </row>
    <row r="79" spans="1:6" ht="14.25" x14ac:dyDescent="0.45">
      <c r="A79" s="23" t="s">
        <v>178</v>
      </c>
      <c r="B79" s="23" t="s">
        <v>180</v>
      </c>
      <c r="C79" s="23" t="s">
        <v>183</v>
      </c>
      <c r="D79" s="23" t="s">
        <v>184</v>
      </c>
      <c r="E79" s="23" t="s">
        <v>188</v>
      </c>
      <c r="F79"/>
    </row>
    <row r="80" spans="1:6" ht="14.25" x14ac:dyDescent="0.45">
      <c r="A80" s="23" t="s">
        <v>178</v>
      </c>
      <c r="B80" s="23" t="s">
        <v>180</v>
      </c>
      <c r="C80" s="23" t="s">
        <v>183</v>
      </c>
      <c r="D80" s="23" t="s">
        <v>39</v>
      </c>
      <c r="E80" s="23" t="s">
        <v>186</v>
      </c>
      <c r="F80"/>
    </row>
    <row r="81" spans="1:6" ht="14.25" x14ac:dyDescent="0.45">
      <c r="A81" s="23" t="s">
        <v>178</v>
      </c>
      <c r="B81" s="23" t="s">
        <v>180</v>
      </c>
      <c r="C81" s="23" t="s">
        <v>177</v>
      </c>
      <c r="D81" s="23" t="s">
        <v>177</v>
      </c>
      <c r="E81" s="23" t="s">
        <v>186</v>
      </c>
      <c r="F81"/>
    </row>
    <row r="82" spans="1:6" ht="14.25" x14ac:dyDescent="0.45">
      <c r="A82" s="23" t="s">
        <v>177</v>
      </c>
      <c r="B82" s="23" t="s">
        <v>180</v>
      </c>
      <c r="C82" s="23" t="s">
        <v>39</v>
      </c>
      <c r="D82" s="23" t="s">
        <v>177</v>
      </c>
      <c r="E82" s="23" t="s">
        <v>185</v>
      </c>
      <c r="F82"/>
    </row>
    <row r="83" spans="1:6" ht="14.25" x14ac:dyDescent="0.45">
      <c r="A83" s="23" t="s">
        <v>178</v>
      </c>
      <c r="B83" s="23" t="s">
        <v>180</v>
      </c>
      <c r="C83" s="23" t="s">
        <v>183</v>
      </c>
      <c r="D83" s="23" t="s">
        <v>39</v>
      </c>
      <c r="E83" s="23" t="s">
        <v>186</v>
      </c>
      <c r="F83"/>
    </row>
    <row r="84" spans="1:6" ht="14.25" x14ac:dyDescent="0.45">
      <c r="A84" s="23" t="s">
        <v>177</v>
      </c>
      <c r="B84" s="23" t="s">
        <v>179</v>
      </c>
      <c r="C84" s="23" t="s">
        <v>177</v>
      </c>
      <c r="D84" s="23" t="s">
        <v>184</v>
      </c>
      <c r="E84" s="23" t="s">
        <v>187</v>
      </c>
      <c r="F84"/>
    </row>
    <row r="85" spans="1:6" ht="14.25" x14ac:dyDescent="0.45">
      <c r="A85" s="23" t="s">
        <v>181</v>
      </c>
      <c r="B85" s="23" t="s">
        <v>179</v>
      </c>
      <c r="C85" s="23" t="s">
        <v>177</v>
      </c>
      <c r="D85" s="23" t="s">
        <v>184</v>
      </c>
      <c r="E85" s="23" t="s">
        <v>187</v>
      </c>
      <c r="F85"/>
    </row>
    <row r="86" spans="1:6" ht="14.25" x14ac:dyDescent="0.45">
      <c r="A86" s="23" t="s">
        <v>181</v>
      </c>
      <c r="B86" s="23" t="s">
        <v>179</v>
      </c>
      <c r="C86" s="23" t="s">
        <v>177</v>
      </c>
      <c r="D86" s="23" t="s">
        <v>184</v>
      </c>
      <c r="E86" s="23" t="s">
        <v>186</v>
      </c>
      <c r="F86"/>
    </row>
    <row r="87" spans="1:6" ht="14.25" x14ac:dyDescent="0.45">
      <c r="A87" s="23" t="s">
        <v>178</v>
      </c>
      <c r="B87" s="23" t="s">
        <v>179</v>
      </c>
      <c r="C87" s="23" t="s">
        <v>177</v>
      </c>
      <c r="D87" s="23" t="s">
        <v>184</v>
      </c>
      <c r="E87" s="23" t="s">
        <v>188</v>
      </c>
      <c r="F87"/>
    </row>
    <row r="88" spans="1:6" ht="14.25" x14ac:dyDescent="0.45">
      <c r="A88" s="23" t="s">
        <v>178</v>
      </c>
      <c r="B88" s="23" t="s">
        <v>179</v>
      </c>
      <c r="C88" s="23" t="s">
        <v>177</v>
      </c>
      <c r="D88" s="23" t="s">
        <v>184</v>
      </c>
      <c r="E88" s="23" t="s">
        <v>188</v>
      </c>
      <c r="F88"/>
    </row>
    <row r="89" spans="1:6" ht="14.25" x14ac:dyDescent="0.45">
      <c r="A89" s="23" t="s">
        <v>181</v>
      </c>
      <c r="B89" s="23" t="s">
        <v>179</v>
      </c>
      <c r="C89" s="23" t="s">
        <v>177</v>
      </c>
      <c r="D89" s="23" t="s">
        <v>184</v>
      </c>
      <c r="E89" s="23" t="s">
        <v>186</v>
      </c>
      <c r="F89"/>
    </row>
    <row r="90" spans="1:6" ht="14.25" x14ac:dyDescent="0.45">
      <c r="A90" s="23" t="s">
        <v>181</v>
      </c>
      <c r="B90" s="23" t="s">
        <v>179</v>
      </c>
      <c r="C90" s="23" t="s">
        <v>177</v>
      </c>
      <c r="D90" s="23" t="s">
        <v>184</v>
      </c>
      <c r="E90" s="23" t="s">
        <v>186</v>
      </c>
      <c r="F90"/>
    </row>
    <row r="91" spans="1:6" ht="14.25" x14ac:dyDescent="0.45">
      <c r="A91" s="23" t="s">
        <v>178</v>
      </c>
      <c r="B91" s="23" t="s">
        <v>180</v>
      </c>
      <c r="C91" s="23" t="s">
        <v>39</v>
      </c>
      <c r="D91" s="23" t="s">
        <v>39</v>
      </c>
      <c r="E91" s="23" t="s">
        <v>188</v>
      </c>
      <c r="F91"/>
    </row>
    <row r="92" spans="1:6" ht="14.25" x14ac:dyDescent="0.45">
      <c r="A92" s="23" t="s">
        <v>178</v>
      </c>
      <c r="B92" s="23" t="s">
        <v>179</v>
      </c>
      <c r="C92" s="23" t="s">
        <v>177</v>
      </c>
      <c r="D92" s="23" t="s">
        <v>39</v>
      </c>
      <c r="E92" s="23" t="s">
        <v>188</v>
      </c>
      <c r="F92"/>
    </row>
    <row r="93" spans="1:6" ht="14.25" x14ac:dyDescent="0.45">
      <c r="A93" s="23" t="s">
        <v>181</v>
      </c>
      <c r="B93" s="23" t="s">
        <v>179</v>
      </c>
      <c r="C93" s="23" t="s">
        <v>39</v>
      </c>
      <c r="D93" s="23" t="s">
        <v>184</v>
      </c>
      <c r="E93" s="23" t="s">
        <v>186</v>
      </c>
      <c r="F93"/>
    </row>
    <row r="94" spans="1:6" ht="14.25" x14ac:dyDescent="0.45">
      <c r="A94" s="23" t="s">
        <v>178</v>
      </c>
      <c r="B94" s="23" t="s">
        <v>180</v>
      </c>
      <c r="C94" s="23" t="s">
        <v>183</v>
      </c>
      <c r="D94" s="23" t="s">
        <v>177</v>
      </c>
      <c r="E94" s="23" t="s">
        <v>186</v>
      </c>
      <c r="F94"/>
    </row>
    <row r="95" spans="1:6" ht="14.25" x14ac:dyDescent="0.45">
      <c r="A95" s="23" t="s">
        <v>178</v>
      </c>
      <c r="B95" s="23" t="s">
        <v>180</v>
      </c>
      <c r="C95" s="23" t="s">
        <v>177</v>
      </c>
      <c r="D95" s="23" t="s">
        <v>39</v>
      </c>
      <c r="E95" s="23" t="s">
        <v>186</v>
      </c>
      <c r="F95"/>
    </row>
    <row r="96" spans="1:6" ht="14.25" x14ac:dyDescent="0.45">
      <c r="A96" s="23" t="s">
        <v>178</v>
      </c>
      <c r="B96" s="23" t="s">
        <v>179</v>
      </c>
      <c r="C96" s="23" t="s">
        <v>177</v>
      </c>
      <c r="D96" s="23" t="s">
        <v>184</v>
      </c>
      <c r="E96" s="23" t="s">
        <v>188</v>
      </c>
      <c r="F96"/>
    </row>
    <row r="97" spans="1:6" ht="14.25" x14ac:dyDescent="0.45">
      <c r="A97" s="23" t="s">
        <v>178</v>
      </c>
      <c r="B97" s="23" t="s">
        <v>180</v>
      </c>
      <c r="C97" s="23" t="s">
        <v>183</v>
      </c>
      <c r="D97" s="23" t="s">
        <v>39</v>
      </c>
      <c r="E97" s="23" t="s">
        <v>186</v>
      </c>
      <c r="F97"/>
    </row>
    <row r="98" spans="1:6" ht="14.25" x14ac:dyDescent="0.45">
      <c r="A98" s="23" t="s">
        <v>181</v>
      </c>
      <c r="B98" s="23" t="s">
        <v>180</v>
      </c>
      <c r="C98" s="23" t="s">
        <v>177</v>
      </c>
      <c r="D98" s="23" t="s">
        <v>39</v>
      </c>
      <c r="E98" s="23" t="s">
        <v>187</v>
      </c>
      <c r="F98"/>
    </row>
    <row r="99" spans="1:6" ht="14.25" x14ac:dyDescent="0.45">
      <c r="A99" s="23" t="s">
        <v>178</v>
      </c>
      <c r="B99" s="23" t="s">
        <v>180</v>
      </c>
      <c r="C99" s="23" t="s">
        <v>183</v>
      </c>
      <c r="D99" s="23" t="s">
        <v>39</v>
      </c>
      <c r="E99" s="23" t="s">
        <v>188</v>
      </c>
      <c r="F99"/>
    </row>
    <row r="100" spans="1:6" ht="14.25" x14ac:dyDescent="0.45">
      <c r="A100" s="23" t="s">
        <v>178</v>
      </c>
      <c r="B100" s="23" t="s">
        <v>180</v>
      </c>
      <c r="C100" s="23" t="s">
        <v>183</v>
      </c>
      <c r="D100" s="23" t="s">
        <v>39</v>
      </c>
      <c r="E100" s="23" t="s">
        <v>186</v>
      </c>
      <c r="F100"/>
    </row>
    <row r="101" spans="1:6" ht="14.25" x14ac:dyDescent="0.45">
      <c r="A101" s="23" t="s">
        <v>178</v>
      </c>
      <c r="B101" s="23" t="s">
        <v>180</v>
      </c>
      <c r="C101" s="23" t="s">
        <v>183</v>
      </c>
      <c r="D101" s="23" t="s">
        <v>39</v>
      </c>
      <c r="E101" s="23" t="s">
        <v>186</v>
      </c>
      <c r="F101"/>
    </row>
    <row r="102" spans="1:6" ht="14.25" x14ac:dyDescent="0.45">
      <c r="A102" s="23" t="s">
        <v>178</v>
      </c>
      <c r="B102" s="23" t="s">
        <v>180</v>
      </c>
      <c r="C102" s="23" t="s">
        <v>183</v>
      </c>
      <c r="D102" s="23" t="s">
        <v>39</v>
      </c>
      <c r="E102" s="23" t="s">
        <v>188</v>
      </c>
      <c r="F102"/>
    </row>
    <row r="103" spans="1:6" ht="14.25" x14ac:dyDescent="0.45">
      <c r="A103" s="23" t="s">
        <v>181</v>
      </c>
      <c r="B103" s="23" t="s">
        <v>180</v>
      </c>
      <c r="C103" s="23" t="s">
        <v>177</v>
      </c>
      <c r="D103" s="23" t="s">
        <v>39</v>
      </c>
      <c r="E103" s="23" t="s">
        <v>187</v>
      </c>
      <c r="F103"/>
    </row>
    <row r="104" spans="1:6" ht="14.25" x14ac:dyDescent="0.45">
      <c r="A104" s="23" t="s">
        <v>177</v>
      </c>
      <c r="B104" s="23" t="s">
        <v>180</v>
      </c>
      <c r="C104" s="23" t="s">
        <v>183</v>
      </c>
      <c r="D104" s="23" t="s">
        <v>39</v>
      </c>
      <c r="E104" s="23" t="s">
        <v>185</v>
      </c>
      <c r="F104"/>
    </row>
    <row r="105" spans="1:6" ht="14.25" x14ac:dyDescent="0.45">
      <c r="A105" s="23" t="s">
        <v>177</v>
      </c>
      <c r="B105" s="23" t="s">
        <v>179</v>
      </c>
      <c r="C105" s="23" t="s">
        <v>177</v>
      </c>
      <c r="D105" s="23" t="s">
        <v>39</v>
      </c>
      <c r="E105" s="23" t="s">
        <v>187</v>
      </c>
      <c r="F105"/>
    </row>
    <row r="106" spans="1:6" ht="14.25" x14ac:dyDescent="0.45">
      <c r="A106" s="23" t="s">
        <v>178</v>
      </c>
      <c r="B106" s="23" t="s">
        <v>179</v>
      </c>
      <c r="C106" s="23" t="s">
        <v>39</v>
      </c>
      <c r="D106" s="23" t="s">
        <v>184</v>
      </c>
      <c r="E106" s="23" t="s">
        <v>188</v>
      </c>
      <c r="F106"/>
    </row>
    <row r="107" spans="1:6" ht="14.25" x14ac:dyDescent="0.45">
      <c r="A107" s="23" t="s">
        <v>178</v>
      </c>
      <c r="B107" s="23" t="s">
        <v>180</v>
      </c>
      <c r="C107" s="23" t="s">
        <v>183</v>
      </c>
      <c r="D107" s="23" t="s">
        <v>39</v>
      </c>
      <c r="E107" s="23" t="s">
        <v>188</v>
      </c>
      <c r="F107"/>
    </row>
    <row r="108" spans="1:6" ht="14.25" x14ac:dyDescent="0.45">
      <c r="A108" s="23" t="s">
        <v>181</v>
      </c>
      <c r="B108" s="23" t="s">
        <v>180</v>
      </c>
      <c r="C108" s="23" t="s">
        <v>39</v>
      </c>
      <c r="D108" s="23" t="s">
        <v>177</v>
      </c>
      <c r="E108" s="23" t="s">
        <v>185</v>
      </c>
      <c r="F108"/>
    </row>
    <row r="109" spans="1:6" ht="14.25" x14ac:dyDescent="0.45">
      <c r="A109" s="23" t="s">
        <v>178</v>
      </c>
      <c r="B109" s="23" t="s">
        <v>180</v>
      </c>
      <c r="C109" s="23" t="s">
        <v>183</v>
      </c>
      <c r="D109" s="23" t="s">
        <v>53</v>
      </c>
      <c r="E109" s="23" t="s">
        <v>186</v>
      </c>
      <c r="F109"/>
    </row>
    <row r="110" spans="1:6" ht="14.25" x14ac:dyDescent="0.45">
      <c r="A110" s="23" t="s">
        <v>177</v>
      </c>
      <c r="B110" s="23" t="s">
        <v>180</v>
      </c>
      <c r="C110" s="23" t="s">
        <v>39</v>
      </c>
      <c r="D110" s="23" t="s">
        <v>53</v>
      </c>
      <c r="E110" s="23" t="s">
        <v>185</v>
      </c>
      <c r="F110"/>
    </row>
    <row r="111" spans="1:6" ht="14.25" x14ac:dyDescent="0.45">
      <c r="A111" s="23" t="s">
        <v>178</v>
      </c>
      <c r="B111" s="23" t="s">
        <v>180</v>
      </c>
      <c r="C111" s="23" t="s">
        <v>183</v>
      </c>
      <c r="D111" s="23" t="s">
        <v>177</v>
      </c>
      <c r="E111" s="23" t="s">
        <v>186</v>
      </c>
      <c r="F111"/>
    </row>
    <row r="112" spans="1:6" ht="14.25" x14ac:dyDescent="0.45">
      <c r="A112" s="23" t="s">
        <v>178</v>
      </c>
      <c r="B112" s="23" t="s">
        <v>179</v>
      </c>
      <c r="C112" s="23" t="s">
        <v>177</v>
      </c>
      <c r="D112" s="23" t="s">
        <v>184</v>
      </c>
      <c r="E112" s="23" t="s">
        <v>188</v>
      </c>
      <c r="F112"/>
    </row>
    <row r="113" spans="1:6" ht="14.25" x14ac:dyDescent="0.45">
      <c r="A113" s="23" t="s">
        <v>178</v>
      </c>
      <c r="B113" s="23" t="s">
        <v>180</v>
      </c>
      <c r="C113" s="23" t="s">
        <v>183</v>
      </c>
      <c r="D113" s="23" t="s">
        <v>177</v>
      </c>
      <c r="E113" s="23" t="s">
        <v>186</v>
      </c>
      <c r="F113"/>
    </row>
    <row r="114" spans="1:6" ht="14.25" x14ac:dyDescent="0.45">
      <c r="A114" s="23" t="s">
        <v>178</v>
      </c>
      <c r="B114" s="23" t="s">
        <v>179</v>
      </c>
      <c r="C114" s="23" t="s">
        <v>177</v>
      </c>
      <c r="D114" s="23" t="s">
        <v>184</v>
      </c>
      <c r="E114" s="23" t="s">
        <v>188</v>
      </c>
      <c r="F114"/>
    </row>
    <row r="115" spans="1:6" ht="14.25" x14ac:dyDescent="0.45">
      <c r="A115" s="23" t="s">
        <v>178</v>
      </c>
      <c r="B115" s="23" t="s">
        <v>179</v>
      </c>
      <c r="C115" s="23" t="s">
        <v>39</v>
      </c>
      <c r="D115" s="23" t="s">
        <v>184</v>
      </c>
      <c r="E115" s="23" t="s">
        <v>188</v>
      </c>
      <c r="F115"/>
    </row>
    <row r="116" spans="1:6" ht="14.25" x14ac:dyDescent="0.45">
      <c r="A116" s="23" t="s">
        <v>181</v>
      </c>
      <c r="B116" s="23" t="s">
        <v>179</v>
      </c>
      <c r="C116" s="23" t="s">
        <v>177</v>
      </c>
      <c r="D116" s="23" t="s">
        <v>184</v>
      </c>
      <c r="E116" s="23" t="s">
        <v>186</v>
      </c>
      <c r="F116"/>
    </row>
    <row r="117" spans="1:6" ht="14.25" x14ac:dyDescent="0.45">
      <c r="A117" s="23" t="s">
        <v>177</v>
      </c>
      <c r="B117" s="23" t="s">
        <v>180</v>
      </c>
      <c r="C117" s="23" t="s">
        <v>183</v>
      </c>
      <c r="D117" s="23" t="s">
        <v>184</v>
      </c>
      <c r="E117" s="23" t="s">
        <v>185</v>
      </c>
      <c r="F117"/>
    </row>
    <row r="118" spans="1:6" ht="14.25" x14ac:dyDescent="0.45">
      <c r="A118" s="23" t="s">
        <v>178</v>
      </c>
      <c r="B118" s="23" t="s">
        <v>179</v>
      </c>
      <c r="C118" s="23" t="s">
        <v>39</v>
      </c>
      <c r="D118" s="23" t="s">
        <v>39</v>
      </c>
      <c r="E118" s="23" t="s">
        <v>188</v>
      </c>
      <c r="F118"/>
    </row>
    <row r="119" spans="1:6" ht="14.25" x14ac:dyDescent="0.45">
      <c r="A119" s="23" t="s">
        <v>178</v>
      </c>
      <c r="B119" s="23" t="s">
        <v>180</v>
      </c>
      <c r="C119" s="23" t="s">
        <v>39</v>
      </c>
      <c r="D119" s="23" t="s">
        <v>39</v>
      </c>
      <c r="E119" s="23" t="s">
        <v>188</v>
      </c>
      <c r="F119"/>
    </row>
    <row r="120" spans="1:6" ht="14.25" x14ac:dyDescent="0.45">
      <c r="A120" s="23" t="s">
        <v>178</v>
      </c>
      <c r="B120" s="23" t="s">
        <v>180</v>
      </c>
      <c r="C120" s="23" t="s">
        <v>183</v>
      </c>
      <c r="D120" s="23" t="s">
        <v>177</v>
      </c>
      <c r="E120" s="23" t="s">
        <v>186</v>
      </c>
      <c r="F120"/>
    </row>
    <row r="121" spans="1:6" ht="14.25" x14ac:dyDescent="0.45">
      <c r="A121" s="23" t="s">
        <v>181</v>
      </c>
      <c r="B121" s="23" t="s">
        <v>180</v>
      </c>
      <c r="C121" s="23" t="s">
        <v>39</v>
      </c>
      <c r="D121" s="23" t="s">
        <v>53</v>
      </c>
      <c r="E121" s="23" t="s">
        <v>187</v>
      </c>
      <c r="F121"/>
    </row>
    <row r="122" spans="1:6" ht="14.25" x14ac:dyDescent="0.45">
      <c r="A122" s="23" t="s">
        <v>181</v>
      </c>
      <c r="B122" s="23" t="s">
        <v>179</v>
      </c>
      <c r="C122" s="23" t="s">
        <v>177</v>
      </c>
      <c r="D122" s="23" t="s">
        <v>39</v>
      </c>
      <c r="E122" s="23" t="s">
        <v>187</v>
      </c>
      <c r="F122"/>
    </row>
    <row r="123" spans="1:6" ht="14.25" x14ac:dyDescent="0.45">
      <c r="A123" s="23" t="s">
        <v>181</v>
      </c>
      <c r="B123" s="23" t="s">
        <v>180</v>
      </c>
      <c r="C123" s="23" t="s">
        <v>183</v>
      </c>
      <c r="D123" s="23" t="s">
        <v>39</v>
      </c>
      <c r="E123" s="23" t="s">
        <v>187</v>
      </c>
      <c r="F123"/>
    </row>
    <row r="124" spans="1:6" ht="14.25" x14ac:dyDescent="0.45">
      <c r="A124" s="23" t="s">
        <v>181</v>
      </c>
      <c r="B124" s="23" t="s">
        <v>180</v>
      </c>
      <c r="C124" s="23" t="s">
        <v>183</v>
      </c>
      <c r="D124" s="23" t="s">
        <v>177</v>
      </c>
      <c r="E124" s="23" t="s">
        <v>187</v>
      </c>
      <c r="F124"/>
    </row>
    <row r="125" spans="1:6" ht="14.25" x14ac:dyDescent="0.45">
      <c r="A125" s="23" t="s">
        <v>181</v>
      </c>
      <c r="B125" s="23" t="s">
        <v>180</v>
      </c>
      <c r="C125" s="23" t="s">
        <v>183</v>
      </c>
      <c r="D125" s="23" t="s">
        <v>39</v>
      </c>
      <c r="E125" s="23" t="s">
        <v>187</v>
      </c>
      <c r="F125"/>
    </row>
    <row r="126" spans="1:6" ht="14.25" x14ac:dyDescent="0.45">
      <c r="A126" s="23" t="s">
        <v>178</v>
      </c>
      <c r="B126" s="23" t="s">
        <v>180</v>
      </c>
      <c r="C126" s="23" t="s">
        <v>183</v>
      </c>
      <c r="D126" s="23" t="s">
        <v>39</v>
      </c>
      <c r="E126" s="23" t="s">
        <v>186</v>
      </c>
      <c r="F126"/>
    </row>
    <row r="127" spans="1:6" ht="14.25" x14ac:dyDescent="0.45">
      <c r="A127" s="23" t="s">
        <v>181</v>
      </c>
      <c r="B127" s="23" t="s">
        <v>180</v>
      </c>
      <c r="C127" s="23" t="s">
        <v>39</v>
      </c>
      <c r="D127" s="23" t="s">
        <v>39</v>
      </c>
      <c r="E127" s="23" t="s">
        <v>187</v>
      </c>
      <c r="F127"/>
    </row>
    <row r="128" spans="1:6" ht="14.25" x14ac:dyDescent="0.45">
      <c r="A128" s="23" t="s">
        <v>178</v>
      </c>
      <c r="B128" s="23" t="s">
        <v>180</v>
      </c>
      <c r="C128" s="23" t="s">
        <v>183</v>
      </c>
      <c r="D128" s="23" t="s">
        <v>177</v>
      </c>
      <c r="E128" s="23" t="s">
        <v>187</v>
      </c>
      <c r="F128"/>
    </row>
    <row r="129" spans="1:6" ht="14.25" x14ac:dyDescent="0.45">
      <c r="A129" s="23" t="s">
        <v>177</v>
      </c>
      <c r="B129" s="23" t="s">
        <v>179</v>
      </c>
      <c r="C129" s="23" t="s">
        <v>177</v>
      </c>
      <c r="D129" s="23" t="s">
        <v>39</v>
      </c>
      <c r="E129" s="23" t="s">
        <v>185</v>
      </c>
      <c r="F129"/>
    </row>
    <row r="130" spans="1:6" ht="14.25" x14ac:dyDescent="0.45">
      <c r="A130" s="23" t="s">
        <v>178</v>
      </c>
      <c r="B130" s="23" t="s">
        <v>180</v>
      </c>
      <c r="C130" s="23" t="s">
        <v>183</v>
      </c>
      <c r="D130" s="23" t="s">
        <v>177</v>
      </c>
      <c r="E130" s="23" t="s">
        <v>186</v>
      </c>
      <c r="F130"/>
    </row>
    <row r="131" spans="1:6" ht="14.25" x14ac:dyDescent="0.45">
      <c r="A131" s="23" t="s">
        <v>177</v>
      </c>
      <c r="B131" s="23" t="s">
        <v>180</v>
      </c>
      <c r="C131" s="23" t="s">
        <v>183</v>
      </c>
      <c r="D131" s="23" t="s">
        <v>177</v>
      </c>
      <c r="E131" s="23" t="s">
        <v>185</v>
      </c>
      <c r="F131"/>
    </row>
    <row r="132" spans="1:6" ht="14.25" x14ac:dyDescent="0.45">
      <c r="A132" s="23" t="s">
        <v>178</v>
      </c>
      <c r="B132" s="23" t="s">
        <v>180</v>
      </c>
      <c r="C132" s="23" t="s">
        <v>177</v>
      </c>
      <c r="D132" s="23" t="s">
        <v>39</v>
      </c>
      <c r="E132" s="23" t="s">
        <v>186</v>
      </c>
      <c r="F132"/>
    </row>
    <row r="133" spans="1:6" ht="14.25" x14ac:dyDescent="0.45">
      <c r="A133" s="23" t="s">
        <v>177</v>
      </c>
      <c r="B133" s="23" t="s">
        <v>179</v>
      </c>
      <c r="C133" s="23" t="s">
        <v>177</v>
      </c>
      <c r="D133" s="23" t="s">
        <v>184</v>
      </c>
      <c r="E133" s="23" t="s">
        <v>187</v>
      </c>
      <c r="F133"/>
    </row>
    <row r="134" spans="1:6" ht="14.25" x14ac:dyDescent="0.45">
      <c r="A134" s="23" t="s">
        <v>181</v>
      </c>
      <c r="B134" s="23" t="s">
        <v>179</v>
      </c>
      <c r="C134" s="23" t="s">
        <v>177</v>
      </c>
      <c r="D134" s="23" t="s">
        <v>184</v>
      </c>
      <c r="E134" s="23" t="s">
        <v>186</v>
      </c>
      <c r="F134"/>
    </row>
    <row r="135" spans="1:6" ht="14.25" x14ac:dyDescent="0.45">
      <c r="A135" s="23" t="s">
        <v>181</v>
      </c>
      <c r="B135" s="23" t="s">
        <v>179</v>
      </c>
      <c r="C135" s="23" t="s">
        <v>177</v>
      </c>
      <c r="D135" s="23" t="s">
        <v>184</v>
      </c>
      <c r="E135" s="23" t="s">
        <v>186</v>
      </c>
      <c r="F135"/>
    </row>
    <row r="136" spans="1:6" ht="14.25" x14ac:dyDescent="0.45">
      <c r="A136" s="23" t="s">
        <v>178</v>
      </c>
      <c r="B136" s="23" t="s">
        <v>180</v>
      </c>
      <c r="C136" s="23" t="s">
        <v>183</v>
      </c>
      <c r="D136" s="23" t="s">
        <v>53</v>
      </c>
      <c r="E136" s="23" t="s">
        <v>187</v>
      </c>
      <c r="F136"/>
    </row>
    <row r="137" spans="1:6" ht="14.25" x14ac:dyDescent="0.45">
      <c r="A137" s="23" t="s">
        <v>178</v>
      </c>
      <c r="B137" s="23" t="s">
        <v>180</v>
      </c>
      <c r="C137" s="23" t="s">
        <v>183</v>
      </c>
      <c r="D137" s="23" t="s">
        <v>39</v>
      </c>
      <c r="E137" s="23" t="s">
        <v>186</v>
      </c>
      <c r="F137"/>
    </row>
    <row r="138" spans="1:6" ht="14.25" x14ac:dyDescent="0.45">
      <c r="A138" s="23" t="s">
        <v>177</v>
      </c>
      <c r="B138" s="23" t="s">
        <v>179</v>
      </c>
      <c r="C138" s="23" t="s">
        <v>177</v>
      </c>
      <c r="D138" s="23" t="s">
        <v>39</v>
      </c>
      <c r="E138" s="23" t="s">
        <v>187</v>
      </c>
      <c r="F138"/>
    </row>
    <row r="139" spans="1:6" ht="14.25" x14ac:dyDescent="0.45">
      <c r="A139" s="23" t="s">
        <v>177</v>
      </c>
      <c r="B139" s="23" t="s">
        <v>179</v>
      </c>
      <c r="C139" s="23" t="s">
        <v>177</v>
      </c>
      <c r="D139" s="23" t="s">
        <v>184</v>
      </c>
      <c r="E139" s="23" t="s">
        <v>187</v>
      </c>
      <c r="F139"/>
    </row>
    <row r="140" spans="1:6" ht="14.25" x14ac:dyDescent="0.45">
      <c r="A140" s="23" t="s">
        <v>177</v>
      </c>
      <c r="B140" s="23" t="s">
        <v>180</v>
      </c>
      <c r="C140" s="23" t="s">
        <v>183</v>
      </c>
      <c r="D140" s="23" t="s">
        <v>184</v>
      </c>
      <c r="E140" s="23" t="s">
        <v>185</v>
      </c>
      <c r="F140"/>
    </row>
    <row r="141" spans="1:6" ht="14.25" x14ac:dyDescent="0.45">
      <c r="A141" s="23" t="s">
        <v>178</v>
      </c>
      <c r="B141" s="23" t="s">
        <v>180</v>
      </c>
      <c r="C141" s="23" t="s">
        <v>39</v>
      </c>
      <c r="D141" s="23" t="s">
        <v>184</v>
      </c>
      <c r="E141" s="23" t="s">
        <v>188</v>
      </c>
      <c r="F141"/>
    </row>
    <row r="142" spans="1:6" ht="14.25" x14ac:dyDescent="0.45">
      <c r="A142" s="23" t="s">
        <v>181</v>
      </c>
      <c r="B142" s="23" t="s">
        <v>179</v>
      </c>
      <c r="C142" s="23" t="s">
        <v>177</v>
      </c>
      <c r="D142" s="23" t="s">
        <v>39</v>
      </c>
      <c r="E142" s="23" t="s">
        <v>186</v>
      </c>
      <c r="F142"/>
    </row>
    <row r="143" spans="1:6" ht="14.25" x14ac:dyDescent="0.45">
      <c r="A143" s="23" t="s">
        <v>181</v>
      </c>
      <c r="B143" s="23" t="s">
        <v>179</v>
      </c>
      <c r="C143" s="23" t="s">
        <v>177</v>
      </c>
      <c r="D143" s="23" t="s">
        <v>184</v>
      </c>
      <c r="E143" s="23" t="s">
        <v>186</v>
      </c>
      <c r="F143"/>
    </row>
    <row r="144" spans="1:6" ht="14.25" x14ac:dyDescent="0.45">
      <c r="A144" s="23" t="s">
        <v>181</v>
      </c>
      <c r="B144" s="23" t="s">
        <v>179</v>
      </c>
      <c r="C144" s="23" t="s">
        <v>39</v>
      </c>
      <c r="D144" s="23" t="s">
        <v>39</v>
      </c>
      <c r="E144" s="23" t="s">
        <v>186</v>
      </c>
      <c r="F144"/>
    </row>
    <row r="145" spans="1:6" ht="14.25" x14ac:dyDescent="0.45">
      <c r="A145" s="23" t="s">
        <v>178</v>
      </c>
      <c r="B145" s="23" t="s">
        <v>179</v>
      </c>
      <c r="C145" s="23" t="s">
        <v>177</v>
      </c>
      <c r="D145" s="23" t="s">
        <v>39</v>
      </c>
      <c r="E145" s="23" t="s">
        <v>188</v>
      </c>
      <c r="F145"/>
    </row>
    <row r="146" spans="1:6" ht="14.25" x14ac:dyDescent="0.45">
      <c r="A146" s="23" t="s">
        <v>178</v>
      </c>
      <c r="B146" s="23" t="s">
        <v>179</v>
      </c>
      <c r="C146" s="23" t="s">
        <v>39</v>
      </c>
      <c r="D146" s="23" t="s">
        <v>184</v>
      </c>
      <c r="E146" s="23" t="s">
        <v>188</v>
      </c>
      <c r="F146"/>
    </row>
    <row r="147" spans="1:6" ht="14.25" x14ac:dyDescent="0.45">
      <c r="A147" s="23" t="s">
        <v>178</v>
      </c>
      <c r="B147" s="23" t="s">
        <v>180</v>
      </c>
      <c r="C147" s="23" t="s">
        <v>39</v>
      </c>
      <c r="D147" s="23" t="s">
        <v>177</v>
      </c>
      <c r="E147" s="23" t="s">
        <v>186</v>
      </c>
      <c r="F147"/>
    </row>
    <row r="148" spans="1:6" ht="14.25" x14ac:dyDescent="0.45">
      <c r="A148" s="23" t="s">
        <v>177</v>
      </c>
      <c r="B148" s="23" t="s">
        <v>180</v>
      </c>
      <c r="C148" s="23" t="s">
        <v>183</v>
      </c>
      <c r="D148" s="23" t="s">
        <v>39</v>
      </c>
      <c r="E148" s="23" t="s">
        <v>185</v>
      </c>
      <c r="F148"/>
    </row>
    <row r="149" spans="1:6" ht="14.25" x14ac:dyDescent="0.45">
      <c r="A149" s="23" t="s">
        <v>178</v>
      </c>
      <c r="B149" s="23" t="s">
        <v>179</v>
      </c>
      <c r="C149" s="23" t="s">
        <v>39</v>
      </c>
      <c r="D149" s="23" t="s">
        <v>39</v>
      </c>
      <c r="E149" s="23" t="s">
        <v>188</v>
      </c>
      <c r="F149"/>
    </row>
    <row r="150" spans="1:6" ht="14.25" x14ac:dyDescent="0.45">
      <c r="A150" s="23" t="s">
        <v>178</v>
      </c>
      <c r="B150" s="23" t="s">
        <v>180</v>
      </c>
      <c r="C150" s="23" t="s">
        <v>39</v>
      </c>
      <c r="D150" s="23" t="s">
        <v>39</v>
      </c>
      <c r="E150" s="23" t="s">
        <v>186</v>
      </c>
      <c r="F150"/>
    </row>
    <row r="151" spans="1:6" ht="14.25" x14ac:dyDescent="0.45">
      <c r="A151" s="23" t="s">
        <v>181</v>
      </c>
      <c r="B151" s="23" t="s">
        <v>180</v>
      </c>
      <c r="C151" s="23" t="s">
        <v>183</v>
      </c>
      <c r="D151" s="23" t="s">
        <v>39</v>
      </c>
      <c r="E151" s="23" t="s">
        <v>187</v>
      </c>
      <c r="F151"/>
    </row>
    <row r="152" spans="1:6" ht="14.25" x14ac:dyDescent="0.45">
      <c r="A152" s="23" t="s">
        <v>178</v>
      </c>
      <c r="B152" s="23" t="s">
        <v>179</v>
      </c>
      <c r="C152" s="23" t="s">
        <v>177</v>
      </c>
      <c r="D152" s="23" t="s">
        <v>39</v>
      </c>
      <c r="E152" s="23" t="s">
        <v>186</v>
      </c>
      <c r="F152"/>
    </row>
    <row r="153" spans="1:6" ht="14.25" x14ac:dyDescent="0.45">
      <c r="A153" s="23" t="s">
        <v>178</v>
      </c>
      <c r="B153" s="23" t="s">
        <v>180</v>
      </c>
      <c r="C153" s="23" t="s">
        <v>39</v>
      </c>
      <c r="D153" s="23" t="s">
        <v>39</v>
      </c>
      <c r="E153" s="23" t="s">
        <v>186</v>
      </c>
      <c r="F153"/>
    </row>
    <row r="154" spans="1:6" ht="14.25" x14ac:dyDescent="0.45">
      <c r="A154" s="23" t="s">
        <v>177</v>
      </c>
      <c r="B154" s="23" t="s">
        <v>179</v>
      </c>
      <c r="C154" s="23" t="s">
        <v>177</v>
      </c>
      <c r="D154" s="23" t="s">
        <v>184</v>
      </c>
      <c r="E154" s="23" t="s">
        <v>185</v>
      </c>
      <c r="F154"/>
    </row>
    <row r="155" spans="1:6" ht="14.25" x14ac:dyDescent="0.45">
      <c r="A155" s="23" t="s">
        <v>178</v>
      </c>
      <c r="B155" s="23" t="s">
        <v>180</v>
      </c>
      <c r="C155" s="23" t="s">
        <v>183</v>
      </c>
      <c r="D155" s="23" t="s">
        <v>39</v>
      </c>
      <c r="E155" s="23" t="s">
        <v>186</v>
      </c>
      <c r="F155"/>
    </row>
    <row r="156" spans="1:6" ht="14.25" x14ac:dyDescent="0.45">
      <c r="A156" s="23" t="s">
        <v>178</v>
      </c>
      <c r="B156" s="23" t="s">
        <v>180</v>
      </c>
      <c r="C156" s="23" t="s">
        <v>39</v>
      </c>
      <c r="D156" s="23" t="s">
        <v>39</v>
      </c>
      <c r="E156" s="23" t="s">
        <v>186</v>
      </c>
      <c r="F156"/>
    </row>
    <row r="157" spans="1:6" ht="14.25" x14ac:dyDescent="0.45">
      <c r="A157" s="23" t="s">
        <v>181</v>
      </c>
      <c r="B157" s="23" t="s">
        <v>179</v>
      </c>
      <c r="C157" s="23" t="s">
        <v>177</v>
      </c>
      <c r="D157" s="23" t="s">
        <v>184</v>
      </c>
      <c r="E157" s="23" t="s">
        <v>186</v>
      </c>
      <c r="F157"/>
    </row>
    <row r="158" spans="1:6" ht="14.25" x14ac:dyDescent="0.45">
      <c r="A158" s="23" t="s">
        <v>178</v>
      </c>
      <c r="B158" s="23" t="s">
        <v>180</v>
      </c>
      <c r="C158" s="23" t="s">
        <v>183</v>
      </c>
      <c r="D158" s="23" t="s">
        <v>177</v>
      </c>
      <c r="E158" s="23" t="s">
        <v>186</v>
      </c>
      <c r="F158"/>
    </row>
    <row r="159" spans="1:6" ht="14.25" x14ac:dyDescent="0.45">
      <c r="A159" s="23" t="s">
        <v>178</v>
      </c>
      <c r="B159" s="23" t="s">
        <v>180</v>
      </c>
      <c r="C159" s="23" t="s">
        <v>39</v>
      </c>
      <c r="D159" s="23" t="s">
        <v>177</v>
      </c>
      <c r="E159" s="23" t="s">
        <v>186</v>
      </c>
      <c r="F159"/>
    </row>
    <row r="160" spans="1:6" ht="14.25" x14ac:dyDescent="0.45">
      <c r="A160" s="23" t="s">
        <v>181</v>
      </c>
      <c r="B160" s="23" t="s">
        <v>180</v>
      </c>
      <c r="C160" s="23" t="s">
        <v>39</v>
      </c>
      <c r="D160" s="23" t="s">
        <v>39</v>
      </c>
      <c r="E160" s="23" t="s">
        <v>187</v>
      </c>
      <c r="F160"/>
    </row>
    <row r="161" spans="1:6" ht="14.25" x14ac:dyDescent="0.45">
      <c r="A161" s="23" t="s">
        <v>181</v>
      </c>
      <c r="B161" s="23" t="s">
        <v>180</v>
      </c>
      <c r="C161" s="23" t="s">
        <v>183</v>
      </c>
      <c r="D161" s="23" t="s">
        <v>177</v>
      </c>
      <c r="E161" s="23" t="s">
        <v>187</v>
      </c>
      <c r="F161"/>
    </row>
    <row r="162" spans="1:6" ht="14.25" x14ac:dyDescent="0.45">
      <c r="A162" s="23" t="s">
        <v>177</v>
      </c>
      <c r="B162" s="23" t="s">
        <v>180</v>
      </c>
      <c r="C162" s="23" t="s">
        <v>39</v>
      </c>
      <c r="D162" s="23" t="s">
        <v>177</v>
      </c>
      <c r="E162" s="23" t="s">
        <v>185</v>
      </c>
      <c r="F162"/>
    </row>
    <row r="163" spans="1:6" ht="14.25" x14ac:dyDescent="0.45">
      <c r="A163" s="23" t="s">
        <v>177</v>
      </c>
      <c r="B163" s="23" t="s">
        <v>180</v>
      </c>
      <c r="C163" s="23" t="s">
        <v>183</v>
      </c>
      <c r="D163" s="23" t="s">
        <v>39</v>
      </c>
      <c r="E163" s="23" t="s">
        <v>185</v>
      </c>
      <c r="F163"/>
    </row>
    <row r="164" spans="1:6" ht="14.25" x14ac:dyDescent="0.45">
      <c r="A164" s="23" t="s">
        <v>178</v>
      </c>
      <c r="B164" s="23" t="s">
        <v>180</v>
      </c>
      <c r="C164" s="23" t="s">
        <v>183</v>
      </c>
      <c r="D164" s="23" t="s">
        <v>177</v>
      </c>
      <c r="E164" s="23" t="s">
        <v>186</v>
      </c>
      <c r="F164"/>
    </row>
    <row r="165" spans="1:6" ht="14.25" x14ac:dyDescent="0.45">
      <c r="A165" s="23" t="s">
        <v>178</v>
      </c>
      <c r="B165" s="23" t="s">
        <v>179</v>
      </c>
      <c r="C165" s="23" t="s">
        <v>177</v>
      </c>
      <c r="D165" s="23" t="s">
        <v>184</v>
      </c>
      <c r="E165" s="23" t="s">
        <v>188</v>
      </c>
      <c r="F165"/>
    </row>
    <row r="166" spans="1:6" ht="14.25" x14ac:dyDescent="0.45">
      <c r="A166" s="23" t="s">
        <v>178</v>
      </c>
      <c r="B166" s="23" t="s">
        <v>180</v>
      </c>
      <c r="C166" s="23" t="s">
        <v>39</v>
      </c>
      <c r="D166" s="23" t="s">
        <v>39</v>
      </c>
      <c r="E166" s="23" t="s">
        <v>186</v>
      </c>
      <c r="F166"/>
    </row>
    <row r="167" spans="1:6" ht="14.25" x14ac:dyDescent="0.45">
      <c r="A167" s="23" t="s">
        <v>181</v>
      </c>
      <c r="B167" s="23" t="s">
        <v>179</v>
      </c>
      <c r="C167" s="23" t="s">
        <v>177</v>
      </c>
      <c r="D167" s="23" t="s">
        <v>39</v>
      </c>
      <c r="E167" s="23" t="s">
        <v>187</v>
      </c>
      <c r="F167"/>
    </row>
    <row r="168" spans="1:6" ht="14.25" x14ac:dyDescent="0.45">
      <c r="A168" s="23" t="s">
        <v>181</v>
      </c>
      <c r="B168" s="23" t="s">
        <v>179</v>
      </c>
      <c r="C168" s="23" t="s">
        <v>177</v>
      </c>
      <c r="D168" s="23" t="s">
        <v>184</v>
      </c>
      <c r="E168" s="23" t="s">
        <v>186</v>
      </c>
      <c r="F168"/>
    </row>
    <row r="169" spans="1:6" ht="14.25" x14ac:dyDescent="0.45">
      <c r="A169" s="23" t="s">
        <v>178</v>
      </c>
      <c r="B169" s="23" t="s">
        <v>179</v>
      </c>
      <c r="C169" s="23" t="s">
        <v>177</v>
      </c>
      <c r="D169" s="23" t="s">
        <v>184</v>
      </c>
      <c r="E169" s="23" t="s">
        <v>188</v>
      </c>
      <c r="F169"/>
    </row>
    <row r="170" spans="1:6" ht="14.25" x14ac:dyDescent="0.45">
      <c r="A170" s="23" t="s">
        <v>181</v>
      </c>
      <c r="B170" s="23" t="s">
        <v>180</v>
      </c>
      <c r="C170" s="23" t="s">
        <v>39</v>
      </c>
      <c r="D170" s="23" t="s">
        <v>177</v>
      </c>
      <c r="E170" s="23" t="s">
        <v>187</v>
      </c>
      <c r="F170"/>
    </row>
    <row r="171" spans="1:6" ht="14.25" x14ac:dyDescent="0.45">
      <c r="A171" s="23" t="s">
        <v>181</v>
      </c>
      <c r="B171" s="23" t="s">
        <v>180</v>
      </c>
      <c r="C171" s="23" t="s">
        <v>183</v>
      </c>
      <c r="D171" s="23" t="s">
        <v>39</v>
      </c>
      <c r="E171" s="23" t="s">
        <v>187</v>
      </c>
      <c r="F171"/>
    </row>
    <row r="172" spans="1:6" ht="14.25" x14ac:dyDescent="0.45">
      <c r="A172" s="23" t="s">
        <v>181</v>
      </c>
      <c r="B172" s="23" t="s">
        <v>179</v>
      </c>
      <c r="C172" s="23" t="s">
        <v>177</v>
      </c>
      <c r="D172" s="23" t="s">
        <v>39</v>
      </c>
      <c r="E172" s="23" t="s">
        <v>186</v>
      </c>
      <c r="F172"/>
    </row>
    <row r="173" spans="1:6" ht="14.25" x14ac:dyDescent="0.45">
      <c r="A173" s="23" t="s">
        <v>181</v>
      </c>
      <c r="B173" s="23" t="s">
        <v>179</v>
      </c>
      <c r="C173" s="23" t="s">
        <v>177</v>
      </c>
      <c r="D173" s="23" t="s">
        <v>39</v>
      </c>
      <c r="E173" s="23" t="s">
        <v>186</v>
      </c>
      <c r="F173"/>
    </row>
    <row r="174" spans="1:6" ht="14.25" x14ac:dyDescent="0.45">
      <c r="A174" s="23" t="s">
        <v>181</v>
      </c>
      <c r="B174" s="23" t="s">
        <v>179</v>
      </c>
      <c r="C174" s="23" t="s">
        <v>177</v>
      </c>
      <c r="D174" s="23" t="s">
        <v>39</v>
      </c>
      <c r="E174" s="23" t="s">
        <v>186</v>
      </c>
      <c r="F174"/>
    </row>
    <row r="175" spans="1:6" ht="14.25" x14ac:dyDescent="0.45">
      <c r="A175" s="23" t="s">
        <v>178</v>
      </c>
      <c r="B175" s="23" t="s">
        <v>180</v>
      </c>
      <c r="C175" s="23" t="s">
        <v>183</v>
      </c>
      <c r="D175" s="23" t="s">
        <v>39</v>
      </c>
      <c r="E175" s="23" t="s">
        <v>188</v>
      </c>
      <c r="F175"/>
    </row>
    <row r="176" spans="1:6" ht="14.25" x14ac:dyDescent="0.45">
      <c r="A176" s="23" t="s">
        <v>178</v>
      </c>
      <c r="B176" s="23" t="s">
        <v>180</v>
      </c>
      <c r="C176" s="23" t="s">
        <v>177</v>
      </c>
      <c r="D176" s="23" t="s">
        <v>39</v>
      </c>
      <c r="E176" s="23" t="s">
        <v>186</v>
      </c>
      <c r="F176"/>
    </row>
    <row r="177" spans="1:6" ht="14.25" x14ac:dyDescent="0.45">
      <c r="A177" s="23" t="s">
        <v>181</v>
      </c>
      <c r="B177" s="23" t="s">
        <v>179</v>
      </c>
      <c r="C177" s="23" t="s">
        <v>177</v>
      </c>
      <c r="D177" s="23" t="s">
        <v>184</v>
      </c>
      <c r="E177" s="23" t="s">
        <v>186</v>
      </c>
      <c r="F177"/>
    </row>
    <row r="178" spans="1:6" ht="14.25" x14ac:dyDescent="0.45">
      <c r="A178" s="23" t="s">
        <v>181</v>
      </c>
      <c r="B178" s="23" t="s">
        <v>179</v>
      </c>
      <c r="C178" s="23" t="s">
        <v>177</v>
      </c>
      <c r="D178" s="23" t="s">
        <v>184</v>
      </c>
      <c r="E178" s="23" t="s">
        <v>186</v>
      </c>
      <c r="F178"/>
    </row>
    <row r="179" spans="1:6" ht="14.25" x14ac:dyDescent="0.45">
      <c r="A179" s="23" t="s">
        <v>178</v>
      </c>
      <c r="B179" s="23" t="s">
        <v>179</v>
      </c>
      <c r="C179" s="23" t="s">
        <v>177</v>
      </c>
      <c r="D179" s="23" t="s">
        <v>184</v>
      </c>
      <c r="E179" s="23" t="s">
        <v>188</v>
      </c>
      <c r="F179"/>
    </row>
    <row r="180" spans="1:6" ht="14.25" x14ac:dyDescent="0.45">
      <c r="A180" s="23" t="s">
        <v>177</v>
      </c>
      <c r="B180" s="23" t="s">
        <v>180</v>
      </c>
      <c r="C180" s="23" t="s">
        <v>39</v>
      </c>
      <c r="D180" s="23" t="s">
        <v>39</v>
      </c>
      <c r="E180" s="23" t="s">
        <v>185</v>
      </c>
      <c r="F180"/>
    </row>
    <row r="181" spans="1:6" ht="14.25" x14ac:dyDescent="0.45">
      <c r="A181" s="23" t="s">
        <v>177</v>
      </c>
      <c r="B181" s="23" t="s">
        <v>180</v>
      </c>
      <c r="C181" s="23" t="s">
        <v>39</v>
      </c>
      <c r="D181" s="23" t="s">
        <v>177</v>
      </c>
      <c r="E181" s="23" t="s">
        <v>185</v>
      </c>
      <c r="F181"/>
    </row>
    <row r="182" spans="1:6" ht="14.25" x14ac:dyDescent="0.45">
      <c r="A182" s="23" t="s">
        <v>177</v>
      </c>
      <c r="B182" s="23" t="s">
        <v>179</v>
      </c>
      <c r="C182" s="23" t="s">
        <v>177</v>
      </c>
      <c r="D182" s="23" t="s">
        <v>39</v>
      </c>
      <c r="E182" s="23" t="s">
        <v>187</v>
      </c>
      <c r="F182"/>
    </row>
    <row r="183" spans="1:6" ht="14.25" x14ac:dyDescent="0.45">
      <c r="A183" s="23" t="s">
        <v>178</v>
      </c>
      <c r="B183" s="23" t="s">
        <v>179</v>
      </c>
      <c r="C183" s="23" t="s">
        <v>177</v>
      </c>
      <c r="D183" s="23" t="s">
        <v>184</v>
      </c>
      <c r="E183" s="23" t="s">
        <v>188</v>
      </c>
      <c r="F183"/>
    </row>
    <row r="184" spans="1:6" ht="14.25" x14ac:dyDescent="0.45">
      <c r="A184" s="23" t="s">
        <v>181</v>
      </c>
      <c r="B184" s="23" t="s">
        <v>180</v>
      </c>
      <c r="C184" s="23" t="s">
        <v>183</v>
      </c>
      <c r="D184" s="23" t="s">
        <v>39</v>
      </c>
      <c r="E184" s="23" t="s">
        <v>187</v>
      </c>
      <c r="F184"/>
    </row>
    <row r="185" spans="1:6" ht="14.25" x14ac:dyDescent="0.45">
      <c r="A185" s="23" t="s">
        <v>181</v>
      </c>
      <c r="B185" s="23" t="s">
        <v>180</v>
      </c>
      <c r="C185" s="23" t="s">
        <v>177</v>
      </c>
      <c r="D185" s="23" t="s">
        <v>177</v>
      </c>
      <c r="E185" s="23" t="s">
        <v>187</v>
      </c>
      <c r="F185"/>
    </row>
    <row r="186" spans="1:6" ht="14.25" x14ac:dyDescent="0.45">
      <c r="A186" s="23" t="s">
        <v>181</v>
      </c>
      <c r="B186" s="23" t="s">
        <v>179</v>
      </c>
      <c r="C186" s="23" t="s">
        <v>39</v>
      </c>
      <c r="D186" s="23" t="s">
        <v>184</v>
      </c>
      <c r="E186" s="23" t="s">
        <v>186</v>
      </c>
      <c r="F186"/>
    </row>
    <row r="187" spans="1:6" ht="14.25" x14ac:dyDescent="0.45">
      <c r="A187" s="23" t="s">
        <v>178</v>
      </c>
      <c r="B187" s="23" t="s">
        <v>180</v>
      </c>
      <c r="C187" s="23" t="s">
        <v>39</v>
      </c>
      <c r="D187" s="23" t="s">
        <v>39</v>
      </c>
      <c r="E187" s="23" t="s">
        <v>186</v>
      </c>
      <c r="F187"/>
    </row>
    <row r="188" spans="1:6" ht="14.25" x14ac:dyDescent="0.45">
      <c r="A188" s="23" t="s">
        <v>181</v>
      </c>
      <c r="B188" s="23" t="s">
        <v>180</v>
      </c>
      <c r="C188" s="23" t="s">
        <v>177</v>
      </c>
      <c r="D188" s="23" t="s">
        <v>39</v>
      </c>
      <c r="E188" s="23" t="s">
        <v>187</v>
      </c>
      <c r="F188"/>
    </row>
    <row r="189" spans="1:6" ht="14.25" x14ac:dyDescent="0.45">
      <c r="A189" s="23" t="s">
        <v>177</v>
      </c>
      <c r="B189" s="23" t="s">
        <v>179</v>
      </c>
      <c r="C189" s="23" t="s">
        <v>177</v>
      </c>
      <c r="D189" s="23" t="s">
        <v>184</v>
      </c>
      <c r="E189" s="23" t="s">
        <v>187</v>
      </c>
      <c r="F189"/>
    </row>
    <row r="190" spans="1:6" ht="14.25" x14ac:dyDescent="0.45">
      <c r="A190" s="23" t="s">
        <v>178</v>
      </c>
      <c r="B190" s="23" t="s">
        <v>179</v>
      </c>
      <c r="C190" s="23" t="s">
        <v>177</v>
      </c>
      <c r="D190" s="23" t="s">
        <v>39</v>
      </c>
      <c r="E190" s="23" t="s">
        <v>188</v>
      </c>
      <c r="F190"/>
    </row>
    <row r="191" spans="1:6" ht="14.25" x14ac:dyDescent="0.45">
      <c r="A191" s="23" t="s">
        <v>178</v>
      </c>
      <c r="B191" s="23" t="s">
        <v>180</v>
      </c>
      <c r="C191" s="23" t="s">
        <v>39</v>
      </c>
      <c r="D191" s="23" t="s">
        <v>39</v>
      </c>
      <c r="E191" s="23" t="s">
        <v>186</v>
      </c>
      <c r="F191"/>
    </row>
    <row r="192" spans="1:6" ht="14.25" x14ac:dyDescent="0.45">
      <c r="A192" s="23" t="s">
        <v>178</v>
      </c>
      <c r="B192" s="23" t="s">
        <v>180</v>
      </c>
      <c r="C192" s="23" t="s">
        <v>183</v>
      </c>
      <c r="D192" s="23" t="s">
        <v>39</v>
      </c>
      <c r="E192" s="23" t="s">
        <v>186</v>
      </c>
      <c r="F192"/>
    </row>
    <row r="193" spans="1:6" ht="14.25" x14ac:dyDescent="0.45">
      <c r="A193" s="23" t="s">
        <v>178</v>
      </c>
      <c r="B193" s="23" t="s">
        <v>180</v>
      </c>
      <c r="C193" s="23" t="s">
        <v>183</v>
      </c>
      <c r="D193" s="23" t="s">
        <v>177</v>
      </c>
      <c r="E193" s="23" t="s">
        <v>186</v>
      </c>
      <c r="F193"/>
    </row>
    <row r="194" spans="1:6" ht="14.25" x14ac:dyDescent="0.45">
      <c r="A194" s="23" t="s">
        <v>181</v>
      </c>
      <c r="B194" s="23" t="s">
        <v>179</v>
      </c>
      <c r="C194" s="23" t="s">
        <v>177</v>
      </c>
      <c r="D194" s="23" t="s">
        <v>184</v>
      </c>
      <c r="E194" s="23" t="s">
        <v>186</v>
      </c>
      <c r="F194"/>
    </row>
    <row r="195" spans="1:6" ht="14.25" x14ac:dyDescent="0.45">
      <c r="A195" s="23" t="s">
        <v>178</v>
      </c>
      <c r="B195" s="23" t="s">
        <v>180</v>
      </c>
      <c r="C195" s="23" t="s">
        <v>39</v>
      </c>
      <c r="D195" s="23" t="s">
        <v>184</v>
      </c>
      <c r="E195" s="23" t="s">
        <v>188</v>
      </c>
      <c r="F195"/>
    </row>
    <row r="196" spans="1:6" ht="14.25" x14ac:dyDescent="0.45">
      <c r="A196" s="23" t="s">
        <v>181</v>
      </c>
      <c r="B196" s="23" t="s">
        <v>180</v>
      </c>
      <c r="C196" s="23" t="s">
        <v>39</v>
      </c>
      <c r="D196" s="23" t="s">
        <v>39</v>
      </c>
      <c r="E196" s="23" t="s">
        <v>187</v>
      </c>
      <c r="F196"/>
    </row>
    <row r="197" spans="1:6" ht="14.25" x14ac:dyDescent="0.45">
      <c r="A197" s="23" t="s">
        <v>178</v>
      </c>
      <c r="B197" s="23" t="s">
        <v>180</v>
      </c>
      <c r="C197" s="23" t="s">
        <v>39</v>
      </c>
      <c r="D197" s="23" t="s">
        <v>177</v>
      </c>
      <c r="E197" s="23" t="s">
        <v>186</v>
      </c>
      <c r="F197"/>
    </row>
    <row r="198" spans="1:6" ht="14.25" x14ac:dyDescent="0.45">
      <c r="A198" s="23" t="s">
        <v>181</v>
      </c>
      <c r="B198" s="23" t="s">
        <v>179</v>
      </c>
      <c r="C198" s="23" t="s">
        <v>177</v>
      </c>
      <c r="D198" s="23" t="s">
        <v>184</v>
      </c>
      <c r="E198" s="23" t="s">
        <v>186</v>
      </c>
      <c r="F198"/>
    </row>
    <row r="199" spans="1:6" ht="14.25" x14ac:dyDescent="0.45">
      <c r="A199" s="23" t="s">
        <v>181</v>
      </c>
      <c r="B199" s="23" t="s">
        <v>179</v>
      </c>
      <c r="C199" s="23" t="s">
        <v>177</v>
      </c>
      <c r="D199" s="23" t="s">
        <v>39</v>
      </c>
      <c r="E199" s="23" t="s">
        <v>187</v>
      </c>
      <c r="F199"/>
    </row>
    <row r="200" spans="1:6" ht="14.25" x14ac:dyDescent="0.45">
      <c r="A200" s="23" t="s">
        <v>177</v>
      </c>
      <c r="B200" s="23" t="s">
        <v>180</v>
      </c>
      <c r="C200" s="23" t="s">
        <v>39</v>
      </c>
      <c r="D200" s="23" t="s">
        <v>39</v>
      </c>
      <c r="E200" s="23" t="s">
        <v>185</v>
      </c>
      <c r="F200"/>
    </row>
    <row r="201" spans="1:6" ht="14.25" x14ac:dyDescent="0.45">
      <c r="A201" s="23" t="s">
        <v>178</v>
      </c>
      <c r="B201" s="23" t="s">
        <v>180</v>
      </c>
      <c r="C201" s="23" t="s">
        <v>39</v>
      </c>
      <c r="D201" s="23" t="s">
        <v>39</v>
      </c>
      <c r="E201" s="23" t="s">
        <v>186</v>
      </c>
      <c r="F201"/>
    </row>
    <row r="202" spans="1:6" ht="14.25" x14ac:dyDescent="0.45">
      <c r="A202" s="23" t="s">
        <v>181</v>
      </c>
      <c r="B202" s="23" t="s">
        <v>180</v>
      </c>
      <c r="C202" s="23" t="s">
        <v>183</v>
      </c>
      <c r="D202" s="23" t="s">
        <v>177</v>
      </c>
      <c r="E202" s="23" t="s">
        <v>187</v>
      </c>
      <c r="F202"/>
    </row>
    <row r="203" spans="1:6" ht="14.25" x14ac:dyDescent="0.45">
      <c r="A203" s="23" t="s">
        <v>177</v>
      </c>
      <c r="B203" s="23" t="s">
        <v>180</v>
      </c>
      <c r="C203" s="23" t="s">
        <v>183</v>
      </c>
      <c r="D203" s="23" t="s">
        <v>177</v>
      </c>
      <c r="E203" s="23" t="s">
        <v>185</v>
      </c>
      <c r="F203"/>
    </row>
    <row r="204" spans="1:6" ht="14.25" x14ac:dyDescent="0.45">
      <c r="A204" s="23" t="s">
        <v>177</v>
      </c>
      <c r="B204" s="23" t="s">
        <v>180</v>
      </c>
      <c r="C204" s="23" t="s">
        <v>39</v>
      </c>
      <c r="D204" s="23" t="s">
        <v>39</v>
      </c>
      <c r="E204" s="23" t="s">
        <v>185</v>
      </c>
      <c r="F204"/>
    </row>
    <row r="205" spans="1:6" ht="14.25" x14ac:dyDescent="0.45">
      <c r="A205" s="23" t="s">
        <v>178</v>
      </c>
      <c r="B205" s="23" t="s">
        <v>180</v>
      </c>
      <c r="C205" s="23" t="s">
        <v>183</v>
      </c>
      <c r="D205" s="23" t="s">
        <v>39</v>
      </c>
      <c r="E205" s="23" t="s">
        <v>186</v>
      </c>
      <c r="F205"/>
    </row>
    <row r="206" spans="1:6" ht="14.25" x14ac:dyDescent="0.45">
      <c r="A206" s="23" t="s">
        <v>178</v>
      </c>
      <c r="B206" s="23" t="s">
        <v>179</v>
      </c>
      <c r="C206" s="23" t="s">
        <v>177</v>
      </c>
      <c r="D206" s="23" t="s">
        <v>184</v>
      </c>
      <c r="E206" s="23" t="s">
        <v>188</v>
      </c>
      <c r="F206"/>
    </row>
    <row r="207" spans="1:6" ht="14.25" x14ac:dyDescent="0.45">
      <c r="A207" s="23" t="s">
        <v>181</v>
      </c>
      <c r="B207" s="23" t="s">
        <v>179</v>
      </c>
      <c r="C207" s="23" t="s">
        <v>177</v>
      </c>
      <c r="D207" s="23" t="s">
        <v>39</v>
      </c>
      <c r="E207" s="23" t="s">
        <v>187</v>
      </c>
      <c r="F207"/>
    </row>
    <row r="208" spans="1:6" ht="14.25" x14ac:dyDescent="0.45">
      <c r="A208" s="23" t="s">
        <v>178</v>
      </c>
      <c r="B208" s="23" t="s">
        <v>180</v>
      </c>
      <c r="C208" s="23" t="s">
        <v>183</v>
      </c>
      <c r="D208" s="23" t="s">
        <v>39</v>
      </c>
      <c r="E208" s="23" t="s">
        <v>188</v>
      </c>
      <c r="F208"/>
    </row>
    <row r="209" spans="1:6" ht="14.25" x14ac:dyDescent="0.45">
      <c r="A209" s="23" t="s">
        <v>178</v>
      </c>
      <c r="B209" s="23" t="s">
        <v>180</v>
      </c>
      <c r="C209" s="23" t="s">
        <v>183</v>
      </c>
      <c r="D209" s="23" t="s">
        <v>39</v>
      </c>
      <c r="E209" s="23" t="s">
        <v>186</v>
      </c>
      <c r="F209"/>
    </row>
    <row r="210" spans="1:6" ht="14.25" x14ac:dyDescent="0.45">
      <c r="A210" s="23" t="s">
        <v>178</v>
      </c>
      <c r="B210" s="23" t="s">
        <v>179</v>
      </c>
      <c r="C210" s="23" t="s">
        <v>177</v>
      </c>
      <c r="D210" s="23" t="s">
        <v>184</v>
      </c>
      <c r="E210" s="23" t="s">
        <v>188</v>
      </c>
      <c r="F210"/>
    </row>
    <row r="211" spans="1:6" ht="14.25" x14ac:dyDescent="0.45">
      <c r="A211" s="23" t="s">
        <v>181</v>
      </c>
      <c r="B211" s="23" t="s">
        <v>179</v>
      </c>
      <c r="C211" s="23" t="s">
        <v>183</v>
      </c>
      <c r="D211" s="23" t="s">
        <v>184</v>
      </c>
      <c r="E211" s="23" t="s">
        <v>186</v>
      </c>
      <c r="F211"/>
    </row>
    <row r="212" spans="1:6" ht="14.25" x14ac:dyDescent="0.45">
      <c r="A212" s="23" t="s">
        <v>178</v>
      </c>
      <c r="B212" s="23" t="s">
        <v>180</v>
      </c>
      <c r="C212" s="23" t="s">
        <v>183</v>
      </c>
      <c r="D212" s="23" t="s">
        <v>39</v>
      </c>
      <c r="E212" s="23" t="s">
        <v>186</v>
      </c>
      <c r="F212"/>
    </row>
    <row r="213" spans="1:6" ht="14.25" x14ac:dyDescent="0.45">
      <c r="A213" s="23" t="s">
        <v>181</v>
      </c>
      <c r="B213" s="23" t="s">
        <v>179</v>
      </c>
      <c r="C213" s="23" t="s">
        <v>183</v>
      </c>
      <c r="D213" s="23" t="s">
        <v>184</v>
      </c>
      <c r="E213" s="23" t="s">
        <v>186</v>
      </c>
      <c r="F213"/>
    </row>
    <row r="214" spans="1:6" ht="14.25" x14ac:dyDescent="0.45">
      <c r="A214" s="23" t="s">
        <v>178</v>
      </c>
      <c r="B214" s="23" t="s">
        <v>179</v>
      </c>
      <c r="C214" s="23" t="s">
        <v>177</v>
      </c>
      <c r="D214" s="23" t="s">
        <v>184</v>
      </c>
      <c r="E214" s="23" t="s">
        <v>188</v>
      </c>
      <c r="F214"/>
    </row>
    <row r="215" spans="1:6" ht="14.25" x14ac:dyDescent="0.45">
      <c r="A215" s="23" t="s">
        <v>178</v>
      </c>
      <c r="B215" s="23" t="s">
        <v>180</v>
      </c>
      <c r="C215" s="23" t="s">
        <v>183</v>
      </c>
      <c r="D215" s="23" t="s">
        <v>177</v>
      </c>
      <c r="E215" s="23" t="s">
        <v>186</v>
      </c>
      <c r="F215"/>
    </row>
    <row r="216" spans="1:6" ht="14.25" x14ac:dyDescent="0.45">
      <c r="A216" s="23" t="s">
        <v>178</v>
      </c>
      <c r="B216" s="23" t="s">
        <v>179</v>
      </c>
      <c r="C216" s="23" t="s">
        <v>183</v>
      </c>
      <c r="D216" s="23" t="s">
        <v>39</v>
      </c>
      <c r="E216" s="23" t="s">
        <v>188</v>
      </c>
      <c r="F216"/>
    </row>
    <row r="217" spans="1:6" ht="14.25" x14ac:dyDescent="0.45">
      <c r="A217" s="23" t="s">
        <v>178</v>
      </c>
      <c r="B217" s="23" t="s">
        <v>180</v>
      </c>
      <c r="C217" s="23" t="s">
        <v>183</v>
      </c>
      <c r="D217" s="23" t="s">
        <v>39</v>
      </c>
      <c r="E217" s="23" t="s">
        <v>186</v>
      </c>
      <c r="F217"/>
    </row>
    <row r="218" spans="1:6" ht="14.25" x14ac:dyDescent="0.45">
      <c r="A218" s="23" t="s">
        <v>178</v>
      </c>
      <c r="B218" s="23" t="s">
        <v>179</v>
      </c>
      <c r="C218" s="23" t="s">
        <v>177</v>
      </c>
      <c r="D218" s="23" t="s">
        <v>39</v>
      </c>
      <c r="E218" s="23" t="s">
        <v>188</v>
      </c>
      <c r="F218"/>
    </row>
    <row r="219" spans="1:6" ht="14.25" x14ac:dyDescent="0.45">
      <c r="A219" s="23" t="s">
        <v>177</v>
      </c>
      <c r="B219" s="23" t="s">
        <v>179</v>
      </c>
      <c r="C219" s="23" t="s">
        <v>177</v>
      </c>
      <c r="D219" s="23" t="s">
        <v>184</v>
      </c>
      <c r="E219" s="23" t="s">
        <v>187</v>
      </c>
      <c r="F219"/>
    </row>
    <row r="220" spans="1:6" ht="14.25" x14ac:dyDescent="0.45">
      <c r="A220" s="23" t="s">
        <v>178</v>
      </c>
      <c r="B220" s="23" t="s">
        <v>180</v>
      </c>
      <c r="C220" s="23" t="s">
        <v>39</v>
      </c>
      <c r="D220" s="23" t="s">
        <v>177</v>
      </c>
      <c r="E220" s="23" t="s">
        <v>186</v>
      </c>
      <c r="F220"/>
    </row>
    <row r="221" spans="1:6" ht="14.25" x14ac:dyDescent="0.45">
      <c r="A221" s="23" t="s">
        <v>177</v>
      </c>
      <c r="B221" s="23" t="s">
        <v>180</v>
      </c>
      <c r="C221" s="23" t="s">
        <v>177</v>
      </c>
      <c r="D221" s="23" t="s">
        <v>177</v>
      </c>
      <c r="E221" s="23" t="s">
        <v>185</v>
      </c>
      <c r="F221"/>
    </row>
    <row r="222" spans="1:6" ht="14.25" x14ac:dyDescent="0.45">
      <c r="A222" s="23" t="s">
        <v>178</v>
      </c>
      <c r="B222" s="23" t="s">
        <v>179</v>
      </c>
      <c r="C222" s="23" t="s">
        <v>177</v>
      </c>
      <c r="D222" s="23" t="s">
        <v>184</v>
      </c>
      <c r="E222" s="23" t="s">
        <v>188</v>
      </c>
      <c r="F222"/>
    </row>
    <row r="223" spans="1:6" ht="14.25" x14ac:dyDescent="0.45">
      <c r="A223" s="23" t="s">
        <v>178</v>
      </c>
      <c r="B223" s="23" t="s">
        <v>179</v>
      </c>
      <c r="C223" s="23" t="s">
        <v>177</v>
      </c>
      <c r="D223" s="23" t="s">
        <v>184</v>
      </c>
      <c r="E223" s="23" t="s">
        <v>188</v>
      </c>
      <c r="F223"/>
    </row>
    <row r="224" spans="1:6" ht="14.25" x14ac:dyDescent="0.45">
      <c r="A224" s="23" t="s">
        <v>178</v>
      </c>
      <c r="B224" s="23" t="s">
        <v>180</v>
      </c>
      <c r="C224" s="23" t="s">
        <v>177</v>
      </c>
      <c r="D224" s="23" t="s">
        <v>39</v>
      </c>
      <c r="E224" s="23" t="s">
        <v>188</v>
      </c>
      <c r="F224"/>
    </row>
    <row r="225" spans="1:6" ht="14.25" x14ac:dyDescent="0.45">
      <c r="A225" s="23" t="s">
        <v>178</v>
      </c>
      <c r="B225" s="23" t="s">
        <v>179</v>
      </c>
      <c r="C225" s="23" t="s">
        <v>39</v>
      </c>
      <c r="D225" s="23" t="s">
        <v>184</v>
      </c>
      <c r="E225" s="23" t="s">
        <v>188</v>
      </c>
      <c r="F225"/>
    </row>
    <row r="226" spans="1:6" ht="14.25" x14ac:dyDescent="0.45">
      <c r="A226" s="23" t="s">
        <v>177</v>
      </c>
      <c r="B226" s="23" t="s">
        <v>179</v>
      </c>
      <c r="C226" s="23" t="s">
        <v>39</v>
      </c>
      <c r="D226" s="23" t="s">
        <v>184</v>
      </c>
      <c r="E226" s="23" t="s">
        <v>187</v>
      </c>
      <c r="F226"/>
    </row>
    <row r="227" spans="1:6" ht="14.25" x14ac:dyDescent="0.45">
      <c r="A227" s="23" t="s">
        <v>181</v>
      </c>
      <c r="B227" s="23" t="s">
        <v>180</v>
      </c>
      <c r="C227" s="23" t="s">
        <v>177</v>
      </c>
      <c r="D227" s="23" t="s">
        <v>177</v>
      </c>
      <c r="E227" s="23" t="s">
        <v>185</v>
      </c>
      <c r="F227"/>
    </row>
    <row r="228" spans="1:6" ht="14.25" x14ac:dyDescent="0.45">
      <c r="A228" s="23" t="s">
        <v>181</v>
      </c>
      <c r="B228" s="23" t="s">
        <v>179</v>
      </c>
      <c r="C228" s="23" t="s">
        <v>39</v>
      </c>
      <c r="D228" s="23" t="s">
        <v>184</v>
      </c>
      <c r="E228" s="23" t="s">
        <v>186</v>
      </c>
      <c r="F228"/>
    </row>
    <row r="229" spans="1:6" ht="14.25" x14ac:dyDescent="0.45">
      <c r="A229" s="23" t="s">
        <v>178</v>
      </c>
      <c r="B229" s="23" t="s">
        <v>180</v>
      </c>
      <c r="C229" s="23" t="s">
        <v>39</v>
      </c>
      <c r="D229" s="23" t="s">
        <v>177</v>
      </c>
      <c r="E229" s="23" t="s">
        <v>186</v>
      </c>
      <c r="F229"/>
    </row>
    <row r="230" spans="1:6" ht="14.25" x14ac:dyDescent="0.45">
      <c r="A230" s="23" t="s">
        <v>181</v>
      </c>
      <c r="B230" s="23" t="s">
        <v>179</v>
      </c>
      <c r="C230" s="23" t="s">
        <v>177</v>
      </c>
      <c r="D230" s="23" t="s">
        <v>39</v>
      </c>
      <c r="E230" s="23" t="s">
        <v>187</v>
      </c>
      <c r="F230"/>
    </row>
    <row r="231" spans="1:6" ht="14.25" x14ac:dyDescent="0.45">
      <c r="A231" s="23" t="s">
        <v>181</v>
      </c>
      <c r="B231" s="23" t="s">
        <v>180</v>
      </c>
      <c r="C231" s="23" t="s">
        <v>183</v>
      </c>
      <c r="D231" s="23" t="s">
        <v>177</v>
      </c>
      <c r="E231" s="23" t="s">
        <v>187</v>
      </c>
      <c r="F231"/>
    </row>
    <row r="232" spans="1:6" ht="14.25" x14ac:dyDescent="0.45">
      <c r="A232" s="23" t="s">
        <v>178</v>
      </c>
      <c r="B232" s="23" t="s">
        <v>180</v>
      </c>
      <c r="C232" s="23" t="s">
        <v>39</v>
      </c>
      <c r="D232" s="23" t="s">
        <v>177</v>
      </c>
      <c r="E232" s="23" t="s">
        <v>186</v>
      </c>
      <c r="F232"/>
    </row>
    <row r="233" spans="1:6" ht="14.25" x14ac:dyDescent="0.45">
      <c r="A233" s="23" t="s">
        <v>181</v>
      </c>
      <c r="B233" s="23" t="s">
        <v>179</v>
      </c>
      <c r="C233" s="23" t="s">
        <v>177</v>
      </c>
      <c r="D233" s="23" t="s">
        <v>39</v>
      </c>
      <c r="E233" s="23" t="s">
        <v>186</v>
      </c>
      <c r="F233"/>
    </row>
    <row r="234" spans="1:6" ht="14.25" x14ac:dyDescent="0.45">
      <c r="A234" s="23" t="s">
        <v>178</v>
      </c>
      <c r="B234" s="23" t="s">
        <v>179</v>
      </c>
      <c r="C234" s="23" t="s">
        <v>177</v>
      </c>
      <c r="D234" s="23" t="s">
        <v>39</v>
      </c>
      <c r="E234" s="23" t="s">
        <v>186</v>
      </c>
      <c r="F234"/>
    </row>
    <row r="235" spans="1:6" ht="14.25" x14ac:dyDescent="0.45">
      <c r="A235" s="23" t="s">
        <v>181</v>
      </c>
      <c r="B235" s="23" t="s">
        <v>179</v>
      </c>
      <c r="C235" s="23" t="s">
        <v>177</v>
      </c>
      <c r="D235" s="23" t="s">
        <v>184</v>
      </c>
      <c r="E235" s="23" t="s">
        <v>186</v>
      </c>
      <c r="F235"/>
    </row>
    <row r="236" spans="1:6" ht="14.25" x14ac:dyDescent="0.45">
      <c r="A236" s="23" t="s">
        <v>177</v>
      </c>
      <c r="B236" s="23" t="s">
        <v>180</v>
      </c>
      <c r="C236" s="23" t="s">
        <v>183</v>
      </c>
      <c r="D236" s="23" t="s">
        <v>177</v>
      </c>
      <c r="E236" s="23" t="s">
        <v>185</v>
      </c>
      <c r="F236"/>
    </row>
    <row r="237" spans="1:6" ht="14.25" x14ac:dyDescent="0.45">
      <c r="A237" s="23" t="s">
        <v>181</v>
      </c>
      <c r="B237" s="23" t="s">
        <v>179</v>
      </c>
      <c r="C237" s="23" t="s">
        <v>39</v>
      </c>
      <c r="D237" s="23" t="s">
        <v>39</v>
      </c>
      <c r="E237" s="23" t="s">
        <v>186</v>
      </c>
      <c r="F237"/>
    </row>
    <row r="238" spans="1:6" ht="14.25" x14ac:dyDescent="0.45">
      <c r="A238" s="23" t="s">
        <v>181</v>
      </c>
      <c r="B238" s="23" t="s">
        <v>180</v>
      </c>
      <c r="C238" s="23" t="s">
        <v>177</v>
      </c>
      <c r="D238" s="23" t="s">
        <v>177</v>
      </c>
      <c r="E238" s="23" t="s">
        <v>187</v>
      </c>
      <c r="F238"/>
    </row>
    <row r="239" spans="1:6" ht="14.25" x14ac:dyDescent="0.45">
      <c r="A239" s="23" t="s">
        <v>177</v>
      </c>
      <c r="B239" s="23" t="s">
        <v>180</v>
      </c>
      <c r="C239" s="23" t="s">
        <v>183</v>
      </c>
      <c r="D239" s="23" t="s">
        <v>177</v>
      </c>
      <c r="E239" s="23" t="s">
        <v>185</v>
      </c>
      <c r="F239"/>
    </row>
    <row r="240" spans="1:6" ht="14.25" x14ac:dyDescent="0.45">
      <c r="A240" s="23" t="s">
        <v>178</v>
      </c>
      <c r="B240" s="23" t="s">
        <v>180</v>
      </c>
      <c r="C240" s="23" t="s">
        <v>39</v>
      </c>
      <c r="D240" s="23" t="s">
        <v>39</v>
      </c>
      <c r="E240" s="23" t="s">
        <v>186</v>
      </c>
      <c r="F240"/>
    </row>
    <row r="241" spans="1:6" ht="14.25" x14ac:dyDescent="0.45">
      <c r="A241" s="23" t="s">
        <v>178</v>
      </c>
      <c r="B241" s="23" t="s">
        <v>180</v>
      </c>
      <c r="C241" s="23" t="s">
        <v>183</v>
      </c>
      <c r="D241" s="23" t="s">
        <v>39</v>
      </c>
      <c r="E241" s="23" t="s">
        <v>186</v>
      </c>
      <c r="F241"/>
    </row>
    <row r="242" spans="1:6" ht="14.25" x14ac:dyDescent="0.45">
      <c r="A242" s="23" t="s">
        <v>177</v>
      </c>
      <c r="B242" s="23" t="s">
        <v>179</v>
      </c>
      <c r="C242" s="23" t="s">
        <v>39</v>
      </c>
      <c r="D242" s="23" t="s">
        <v>184</v>
      </c>
      <c r="E242" s="23" t="s">
        <v>187</v>
      </c>
      <c r="F242"/>
    </row>
    <row r="243" spans="1:6" ht="14.25" x14ac:dyDescent="0.45">
      <c r="A243" s="23" t="s">
        <v>177</v>
      </c>
      <c r="B243" s="23" t="s">
        <v>179</v>
      </c>
      <c r="C243" s="23" t="s">
        <v>177</v>
      </c>
      <c r="D243" s="23" t="s">
        <v>184</v>
      </c>
      <c r="E243" s="23" t="s">
        <v>187</v>
      </c>
      <c r="F243"/>
    </row>
    <row r="244" spans="1:6" ht="14.25" x14ac:dyDescent="0.45">
      <c r="A244" s="23" t="s">
        <v>177</v>
      </c>
      <c r="B244" s="23" t="s">
        <v>179</v>
      </c>
      <c r="C244" s="23" t="s">
        <v>177</v>
      </c>
      <c r="D244" s="23" t="s">
        <v>184</v>
      </c>
      <c r="E244" s="23" t="s">
        <v>187</v>
      </c>
      <c r="F244"/>
    </row>
    <row r="245" spans="1:6" ht="14.25" x14ac:dyDescent="0.45">
      <c r="A245" s="23" t="s">
        <v>181</v>
      </c>
      <c r="B245" s="23" t="s">
        <v>179</v>
      </c>
      <c r="C245" s="23" t="s">
        <v>177</v>
      </c>
      <c r="D245" s="23" t="s">
        <v>39</v>
      </c>
      <c r="E245" s="23" t="s">
        <v>186</v>
      </c>
      <c r="F245"/>
    </row>
    <row r="246" spans="1:6" ht="14.25" x14ac:dyDescent="0.45">
      <c r="A246" s="23" t="s">
        <v>177</v>
      </c>
      <c r="B246" s="23" t="s">
        <v>180</v>
      </c>
      <c r="C246" s="23" t="s">
        <v>183</v>
      </c>
      <c r="D246" s="23" t="s">
        <v>53</v>
      </c>
      <c r="E246" s="23" t="s">
        <v>185</v>
      </c>
      <c r="F246"/>
    </row>
    <row r="247" spans="1:6" ht="14.25" x14ac:dyDescent="0.45">
      <c r="A247" s="23" t="s">
        <v>178</v>
      </c>
      <c r="B247" s="23" t="s">
        <v>179</v>
      </c>
      <c r="C247" s="23" t="s">
        <v>177</v>
      </c>
      <c r="D247" s="23" t="s">
        <v>39</v>
      </c>
      <c r="E247" s="23" t="s">
        <v>188</v>
      </c>
      <c r="F247"/>
    </row>
    <row r="248" spans="1:6" ht="14.25" x14ac:dyDescent="0.45">
      <c r="A248" s="23" t="s">
        <v>181</v>
      </c>
      <c r="B248" s="23" t="s">
        <v>179</v>
      </c>
      <c r="C248" s="23" t="s">
        <v>39</v>
      </c>
      <c r="D248" s="23" t="s">
        <v>184</v>
      </c>
      <c r="E248" s="23" t="s">
        <v>186</v>
      </c>
      <c r="F248"/>
    </row>
    <row r="249" spans="1:6" ht="14.25" x14ac:dyDescent="0.45">
      <c r="A249" s="23" t="s">
        <v>178</v>
      </c>
      <c r="B249" s="23" t="s">
        <v>179</v>
      </c>
      <c r="C249" s="23" t="s">
        <v>183</v>
      </c>
      <c r="D249" s="23" t="s">
        <v>184</v>
      </c>
      <c r="E249" s="23" t="s">
        <v>188</v>
      </c>
      <c r="F249"/>
    </row>
    <row r="250" spans="1:6" ht="14.25" x14ac:dyDescent="0.45">
      <c r="A250" s="23" t="s">
        <v>177</v>
      </c>
      <c r="B250" s="23" t="s">
        <v>180</v>
      </c>
      <c r="C250" s="23" t="s">
        <v>183</v>
      </c>
      <c r="D250" s="23" t="s">
        <v>177</v>
      </c>
      <c r="E250" s="23" t="s">
        <v>185</v>
      </c>
      <c r="F250"/>
    </row>
    <row r="251" spans="1:6" ht="14.25" x14ac:dyDescent="0.45">
      <c r="A251" s="23" t="s">
        <v>177</v>
      </c>
      <c r="B251" s="23" t="s">
        <v>179</v>
      </c>
      <c r="C251" s="23" t="s">
        <v>177</v>
      </c>
      <c r="D251" s="23" t="s">
        <v>39</v>
      </c>
      <c r="E251" s="23" t="s">
        <v>185</v>
      </c>
      <c r="F251"/>
    </row>
    <row r="252" spans="1:6" ht="14.25" x14ac:dyDescent="0.45">
      <c r="A252" s="23" t="s">
        <v>178</v>
      </c>
      <c r="B252" s="23" t="s">
        <v>180</v>
      </c>
      <c r="C252" s="23" t="s">
        <v>39</v>
      </c>
      <c r="D252" s="23" t="s">
        <v>177</v>
      </c>
      <c r="E252" s="23" t="s">
        <v>186</v>
      </c>
      <c r="F252"/>
    </row>
    <row r="253" spans="1:6" ht="14.25" x14ac:dyDescent="0.45">
      <c r="A253" s="23" t="s">
        <v>177</v>
      </c>
      <c r="B253" s="23" t="s">
        <v>179</v>
      </c>
      <c r="C253" s="23" t="s">
        <v>39</v>
      </c>
      <c r="D253" s="23" t="s">
        <v>184</v>
      </c>
      <c r="E253" s="23" t="s">
        <v>187</v>
      </c>
      <c r="F253"/>
    </row>
    <row r="254" spans="1:6" ht="14.25" x14ac:dyDescent="0.45">
      <c r="A254" s="23" t="s">
        <v>178</v>
      </c>
      <c r="B254" s="23" t="s">
        <v>180</v>
      </c>
      <c r="C254" s="23" t="s">
        <v>183</v>
      </c>
      <c r="D254" s="23" t="s">
        <v>177</v>
      </c>
      <c r="E254" s="23" t="s">
        <v>186</v>
      </c>
      <c r="F254"/>
    </row>
    <row r="255" spans="1:6" ht="14.25" x14ac:dyDescent="0.45">
      <c r="A255" s="23" t="s">
        <v>178</v>
      </c>
      <c r="B255" s="23" t="s">
        <v>180</v>
      </c>
      <c r="C255" s="23" t="s">
        <v>39</v>
      </c>
      <c r="D255" s="23" t="s">
        <v>39</v>
      </c>
      <c r="E255" s="23" t="s">
        <v>186</v>
      </c>
      <c r="F255"/>
    </row>
    <row r="256" spans="1:6" ht="14.25" x14ac:dyDescent="0.45">
      <c r="A256" s="23" t="s">
        <v>178</v>
      </c>
      <c r="B256" s="23" t="s">
        <v>179</v>
      </c>
      <c r="C256" s="23" t="s">
        <v>177</v>
      </c>
      <c r="D256" s="23" t="s">
        <v>184</v>
      </c>
      <c r="E256" s="23" t="s">
        <v>188</v>
      </c>
      <c r="F256"/>
    </row>
    <row r="257" spans="1:6" ht="14.25" x14ac:dyDescent="0.45">
      <c r="A257" s="23" t="s">
        <v>181</v>
      </c>
      <c r="B257" s="23" t="s">
        <v>179</v>
      </c>
      <c r="C257" s="23" t="s">
        <v>177</v>
      </c>
      <c r="D257" s="23" t="s">
        <v>184</v>
      </c>
      <c r="E257" s="23" t="s">
        <v>186</v>
      </c>
      <c r="F257"/>
    </row>
    <row r="258" spans="1:6" ht="14.25" x14ac:dyDescent="0.45">
      <c r="A258" s="23" t="s">
        <v>181</v>
      </c>
      <c r="B258" s="23" t="s">
        <v>179</v>
      </c>
      <c r="C258" s="23" t="s">
        <v>177</v>
      </c>
      <c r="D258" s="23" t="s">
        <v>184</v>
      </c>
      <c r="E258" s="23" t="s">
        <v>186</v>
      </c>
      <c r="F258"/>
    </row>
    <row r="259" spans="1:6" ht="14.25" x14ac:dyDescent="0.45">
      <c r="A259" s="23" t="s">
        <v>178</v>
      </c>
      <c r="B259" s="23" t="s">
        <v>180</v>
      </c>
      <c r="C259" s="23" t="s">
        <v>39</v>
      </c>
      <c r="D259" s="23" t="s">
        <v>39</v>
      </c>
      <c r="E259" s="23" t="s">
        <v>186</v>
      </c>
      <c r="F259"/>
    </row>
    <row r="260" spans="1:6" ht="14.25" x14ac:dyDescent="0.45">
      <c r="A260" s="23" t="s">
        <v>177</v>
      </c>
      <c r="B260" s="23" t="s">
        <v>180</v>
      </c>
      <c r="C260" s="23" t="s">
        <v>39</v>
      </c>
      <c r="D260" s="23" t="s">
        <v>177</v>
      </c>
      <c r="E260" s="23" t="s">
        <v>185</v>
      </c>
      <c r="F260"/>
    </row>
    <row r="261" spans="1:6" ht="14.25" x14ac:dyDescent="0.45">
      <c r="A261" s="23" t="s">
        <v>177</v>
      </c>
      <c r="B261" s="23" t="s">
        <v>179</v>
      </c>
      <c r="C261" s="23" t="s">
        <v>177</v>
      </c>
      <c r="D261" s="23" t="s">
        <v>184</v>
      </c>
      <c r="E261" s="23" t="s">
        <v>187</v>
      </c>
      <c r="F261"/>
    </row>
    <row r="262" spans="1:6" ht="14.25" x14ac:dyDescent="0.45">
      <c r="A262" s="23" t="s">
        <v>178</v>
      </c>
      <c r="B262" s="23" t="s">
        <v>180</v>
      </c>
      <c r="C262" s="23" t="s">
        <v>183</v>
      </c>
      <c r="D262" s="23" t="s">
        <v>39</v>
      </c>
      <c r="E262" s="23" t="s">
        <v>186</v>
      </c>
      <c r="F262"/>
    </row>
    <row r="263" spans="1:6" ht="14.25" x14ac:dyDescent="0.45">
      <c r="A263" s="23" t="s">
        <v>178</v>
      </c>
      <c r="B263" s="23" t="s">
        <v>179</v>
      </c>
      <c r="C263" s="23" t="s">
        <v>177</v>
      </c>
      <c r="D263" s="23" t="s">
        <v>39</v>
      </c>
      <c r="E263" s="23" t="s">
        <v>188</v>
      </c>
      <c r="F263"/>
    </row>
    <row r="264" spans="1:6" ht="14.25" x14ac:dyDescent="0.45">
      <c r="A264" s="23" t="s">
        <v>177</v>
      </c>
      <c r="B264" s="23" t="s">
        <v>180</v>
      </c>
      <c r="C264" s="23" t="s">
        <v>183</v>
      </c>
      <c r="D264" s="23" t="s">
        <v>177</v>
      </c>
      <c r="E264" s="23" t="s">
        <v>185</v>
      </c>
      <c r="F264"/>
    </row>
    <row r="265" spans="1:6" ht="14.25" x14ac:dyDescent="0.45">
      <c r="A265" s="23" t="s">
        <v>177</v>
      </c>
      <c r="B265" s="23" t="s">
        <v>179</v>
      </c>
      <c r="C265" s="23" t="s">
        <v>177</v>
      </c>
      <c r="D265" s="23" t="s">
        <v>184</v>
      </c>
      <c r="E265" s="23" t="s">
        <v>187</v>
      </c>
      <c r="F265"/>
    </row>
    <row r="266" spans="1:6" ht="14.25" x14ac:dyDescent="0.45">
      <c r="A266" s="23" t="s">
        <v>178</v>
      </c>
      <c r="B266" s="23" t="s">
        <v>180</v>
      </c>
      <c r="C266" s="23" t="s">
        <v>39</v>
      </c>
      <c r="D266" s="23" t="s">
        <v>39</v>
      </c>
      <c r="E266" s="23" t="s">
        <v>186</v>
      </c>
      <c r="F266"/>
    </row>
    <row r="267" spans="1:6" ht="14.25" x14ac:dyDescent="0.45">
      <c r="A267" s="23" t="s">
        <v>178</v>
      </c>
      <c r="B267" s="23" t="s">
        <v>180</v>
      </c>
      <c r="C267" s="23" t="s">
        <v>183</v>
      </c>
      <c r="D267" s="23" t="s">
        <v>39</v>
      </c>
      <c r="E267" s="23" t="s">
        <v>186</v>
      </c>
      <c r="F267"/>
    </row>
    <row r="268" spans="1:6" ht="14.25" x14ac:dyDescent="0.45">
      <c r="A268" s="23" t="s">
        <v>178</v>
      </c>
      <c r="B268" s="23" t="s">
        <v>180</v>
      </c>
      <c r="C268" s="23" t="s">
        <v>39</v>
      </c>
      <c r="D268" s="23" t="s">
        <v>39</v>
      </c>
      <c r="E268" s="23" t="s">
        <v>186</v>
      </c>
      <c r="F268"/>
    </row>
    <row r="269" spans="1:6" ht="14.25" x14ac:dyDescent="0.45">
      <c r="A269" s="23" t="s">
        <v>178</v>
      </c>
      <c r="B269" s="23" t="s">
        <v>179</v>
      </c>
      <c r="C269" s="23" t="s">
        <v>177</v>
      </c>
      <c r="D269" s="23" t="s">
        <v>184</v>
      </c>
      <c r="E269" s="23" t="s">
        <v>188</v>
      </c>
      <c r="F269"/>
    </row>
    <row r="270" spans="1:6" ht="14.25" x14ac:dyDescent="0.45">
      <c r="A270" s="23" t="s">
        <v>181</v>
      </c>
      <c r="B270" s="23" t="s">
        <v>180</v>
      </c>
      <c r="C270" s="23" t="s">
        <v>39</v>
      </c>
      <c r="D270" s="23" t="s">
        <v>39</v>
      </c>
      <c r="E270" s="23" t="s">
        <v>187</v>
      </c>
      <c r="F270"/>
    </row>
    <row r="271" spans="1:6" ht="14.25" x14ac:dyDescent="0.45">
      <c r="A271" s="23" t="s">
        <v>181</v>
      </c>
      <c r="B271" s="23" t="s">
        <v>179</v>
      </c>
      <c r="C271" s="23" t="s">
        <v>177</v>
      </c>
      <c r="D271" s="23" t="s">
        <v>39</v>
      </c>
      <c r="E271" s="23" t="s">
        <v>186</v>
      </c>
      <c r="F271"/>
    </row>
    <row r="272" spans="1:6" ht="14.25" x14ac:dyDescent="0.45">
      <c r="A272" s="23" t="s">
        <v>181</v>
      </c>
      <c r="B272" s="23" t="s">
        <v>180</v>
      </c>
      <c r="C272" s="23" t="s">
        <v>183</v>
      </c>
      <c r="D272" s="23" t="s">
        <v>177</v>
      </c>
      <c r="E272" s="23" t="s">
        <v>187</v>
      </c>
      <c r="F272"/>
    </row>
    <row r="273" spans="1:6" ht="14.25" x14ac:dyDescent="0.45">
      <c r="A273" s="23" t="s">
        <v>181</v>
      </c>
      <c r="B273" s="23" t="s">
        <v>180</v>
      </c>
      <c r="C273" s="23" t="s">
        <v>39</v>
      </c>
      <c r="D273" s="23" t="s">
        <v>177</v>
      </c>
      <c r="E273" s="23" t="s">
        <v>187</v>
      </c>
      <c r="F273"/>
    </row>
    <row r="274" spans="1:6" ht="14.25" x14ac:dyDescent="0.45">
      <c r="A274" s="23" t="s">
        <v>178</v>
      </c>
      <c r="B274" s="23" t="s">
        <v>180</v>
      </c>
      <c r="C274" s="23" t="s">
        <v>183</v>
      </c>
      <c r="D274" s="23" t="s">
        <v>177</v>
      </c>
      <c r="E274" s="23" t="s">
        <v>186</v>
      </c>
      <c r="F274"/>
    </row>
    <row r="275" spans="1:6" ht="14.25" x14ac:dyDescent="0.45">
      <c r="A275" s="23" t="s">
        <v>178</v>
      </c>
      <c r="B275" s="23" t="s">
        <v>180</v>
      </c>
      <c r="C275" s="23" t="s">
        <v>183</v>
      </c>
      <c r="D275" s="23" t="s">
        <v>39</v>
      </c>
      <c r="E275" s="23" t="s">
        <v>188</v>
      </c>
      <c r="F275"/>
    </row>
    <row r="276" spans="1:6" ht="14.25" x14ac:dyDescent="0.45">
      <c r="A276" s="23" t="s">
        <v>178</v>
      </c>
      <c r="B276" s="23" t="s">
        <v>179</v>
      </c>
      <c r="C276" s="23" t="s">
        <v>177</v>
      </c>
      <c r="D276" s="23" t="s">
        <v>39</v>
      </c>
      <c r="E276" s="23" t="s">
        <v>188</v>
      </c>
      <c r="F276"/>
    </row>
    <row r="277" spans="1:6" ht="14.25" x14ac:dyDescent="0.45">
      <c r="A277" s="23" t="s">
        <v>178</v>
      </c>
      <c r="B277" s="23" t="s">
        <v>179</v>
      </c>
      <c r="C277" s="23" t="s">
        <v>177</v>
      </c>
      <c r="D277" s="23" t="s">
        <v>184</v>
      </c>
      <c r="E277" s="23" t="s">
        <v>188</v>
      </c>
      <c r="F277"/>
    </row>
    <row r="278" spans="1:6" ht="14.25" x14ac:dyDescent="0.45">
      <c r="A278" s="23" t="s">
        <v>178</v>
      </c>
      <c r="B278" s="23" t="s">
        <v>179</v>
      </c>
      <c r="C278" s="23" t="s">
        <v>177</v>
      </c>
      <c r="D278" s="23" t="s">
        <v>184</v>
      </c>
      <c r="E278" s="23" t="s">
        <v>188</v>
      </c>
      <c r="F278"/>
    </row>
    <row r="279" spans="1:6" ht="14.25" x14ac:dyDescent="0.45">
      <c r="A279" s="23" t="s">
        <v>178</v>
      </c>
      <c r="B279" s="23" t="s">
        <v>179</v>
      </c>
      <c r="C279" s="23" t="s">
        <v>39</v>
      </c>
      <c r="D279" s="23" t="s">
        <v>184</v>
      </c>
      <c r="E279" s="23" t="s">
        <v>188</v>
      </c>
      <c r="F279"/>
    </row>
    <row r="280" spans="1:6" ht="14.25" x14ac:dyDescent="0.45">
      <c r="A280" s="23" t="s">
        <v>181</v>
      </c>
      <c r="B280" s="23" t="s">
        <v>179</v>
      </c>
      <c r="C280" s="23" t="s">
        <v>177</v>
      </c>
      <c r="D280" s="23" t="s">
        <v>39</v>
      </c>
      <c r="E280" s="23" t="s">
        <v>187</v>
      </c>
      <c r="F280"/>
    </row>
    <row r="281" spans="1:6" ht="14.25" x14ac:dyDescent="0.45">
      <c r="A281" s="23" t="s">
        <v>178</v>
      </c>
      <c r="B281" s="23" t="s">
        <v>179</v>
      </c>
      <c r="C281" s="23" t="s">
        <v>177</v>
      </c>
      <c r="D281" s="23" t="s">
        <v>39</v>
      </c>
      <c r="E281" s="23" t="s">
        <v>188</v>
      </c>
      <c r="F281"/>
    </row>
    <row r="282" spans="1:6" ht="14.25" x14ac:dyDescent="0.45">
      <c r="A282" s="23" t="s">
        <v>177</v>
      </c>
      <c r="B282" s="23" t="s">
        <v>179</v>
      </c>
      <c r="C282" s="23" t="s">
        <v>177</v>
      </c>
      <c r="D282" s="23" t="s">
        <v>184</v>
      </c>
      <c r="E282" s="23" t="s">
        <v>187</v>
      </c>
      <c r="F282"/>
    </row>
    <row r="283" spans="1:6" ht="14.25" x14ac:dyDescent="0.45">
      <c r="A283" s="23" t="s">
        <v>178</v>
      </c>
      <c r="B283" s="23" t="s">
        <v>180</v>
      </c>
      <c r="C283" s="23" t="s">
        <v>39</v>
      </c>
      <c r="D283" s="23" t="s">
        <v>39</v>
      </c>
      <c r="E283" s="23" t="s">
        <v>186</v>
      </c>
      <c r="F283"/>
    </row>
    <row r="284" spans="1:6" ht="14.25" x14ac:dyDescent="0.45">
      <c r="A284" s="23" t="s">
        <v>178</v>
      </c>
      <c r="B284" s="23" t="s">
        <v>179</v>
      </c>
      <c r="C284" s="23" t="s">
        <v>177</v>
      </c>
      <c r="D284" s="23" t="s">
        <v>184</v>
      </c>
      <c r="E284" s="23" t="s">
        <v>188</v>
      </c>
      <c r="F284"/>
    </row>
    <row r="285" spans="1:6" ht="14.25" x14ac:dyDescent="0.45">
      <c r="A285" s="23" t="s">
        <v>178</v>
      </c>
      <c r="B285" s="23" t="s">
        <v>180</v>
      </c>
      <c r="C285" s="23" t="s">
        <v>183</v>
      </c>
      <c r="D285" s="23" t="s">
        <v>184</v>
      </c>
      <c r="E285" s="23" t="s">
        <v>188</v>
      </c>
      <c r="F285"/>
    </row>
    <row r="286" spans="1:6" ht="14.25" x14ac:dyDescent="0.45">
      <c r="A286" s="23" t="s">
        <v>181</v>
      </c>
      <c r="B286" s="23" t="s">
        <v>180</v>
      </c>
      <c r="C286" s="23" t="s">
        <v>39</v>
      </c>
      <c r="D286" s="23" t="s">
        <v>39</v>
      </c>
      <c r="E286" s="23" t="s">
        <v>187</v>
      </c>
      <c r="F286"/>
    </row>
    <row r="287" spans="1:6" ht="14.25" x14ac:dyDescent="0.45">
      <c r="A287" s="23" t="s">
        <v>178</v>
      </c>
      <c r="B287" s="23" t="s">
        <v>180</v>
      </c>
      <c r="C287" s="23" t="s">
        <v>39</v>
      </c>
      <c r="D287" s="23" t="s">
        <v>177</v>
      </c>
      <c r="E287" s="23" t="s">
        <v>186</v>
      </c>
      <c r="F287"/>
    </row>
    <row r="288" spans="1:6" ht="14.25" x14ac:dyDescent="0.45">
      <c r="A288" s="23" t="s">
        <v>178</v>
      </c>
      <c r="B288" s="23" t="s">
        <v>180</v>
      </c>
      <c r="C288" s="23" t="s">
        <v>183</v>
      </c>
      <c r="D288" s="23" t="s">
        <v>177</v>
      </c>
      <c r="E288" s="23" t="s">
        <v>186</v>
      </c>
      <c r="F288"/>
    </row>
    <row r="289" spans="1:6" ht="14.25" x14ac:dyDescent="0.45">
      <c r="A289" s="23" t="s">
        <v>177</v>
      </c>
      <c r="B289" s="23" t="s">
        <v>180</v>
      </c>
      <c r="C289" s="23" t="s">
        <v>39</v>
      </c>
      <c r="D289" s="23" t="s">
        <v>39</v>
      </c>
      <c r="E289" s="23" t="s">
        <v>185</v>
      </c>
      <c r="F289"/>
    </row>
    <row r="290" spans="1:6" ht="14.25" x14ac:dyDescent="0.45">
      <c r="A290" s="23" t="s">
        <v>178</v>
      </c>
      <c r="B290" s="23" t="s">
        <v>179</v>
      </c>
      <c r="C290" s="23" t="s">
        <v>39</v>
      </c>
      <c r="D290" s="23" t="s">
        <v>184</v>
      </c>
      <c r="E290" s="23" t="s">
        <v>188</v>
      </c>
      <c r="F290"/>
    </row>
    <row r="291" spans="1:6" ht="14.25" x14ac:dyDescent="0.45">
      <c r="A291" s="23" t="s">
        <v>177</v>
      </c>
      <c r="B291" s="23" t="s">
        <v>180</v>
      </c>
      <c r="C291" s="23" t="s">
        <v>39</v>
      </c>
      <c r="D291" s="23" t="s">
        <v>39</v>
      </c>
      <c r="E291" s="23" t="s">
        <v>185</v>
      </c>
      <c r="F291"/>
    </row>
    <row r="292" spans="1:6" ht="14.25" x14ac:dyDescent="0.45">
      <c r="A292" s="23" t="s">
        <v>181</v>
      </c>
      <c r="B292" s="23" t="s">
        <v>179</v>
      </c>
      <c r="C292" s="23" t="s">
        <v>177</v>
      </c>
      <c r="D292" s="23" t="s">
        <v>184</v>
      </c>
      <c r="E292" s="23" t="s">
        <v>186</v>
      </c>
      <c r="F292"/>
    </row>
    <row r="293" spans="1:6" ht="14.25" x14ac:dyDescent="0.45">
      <c r="A293" s="23" t="s">
        <v>178</v>
      </c>
      <c r="B293" s="23" t="s">
        <v>179</v>
      </c>
      <c r="C293" s="23" t="s">
        <v>39</v>
      </c>
      <c r="D293" s="23" t="s">
        <v>184</v>
      </c>
      <c r="E293" s="23" t="s">
        <v>188</v>
      </c>
      <c r="F293"/>
    </row>
    <row r="294" spans="1:6" ht="14.25" x14ac:dyDescent="0.45">
      <c r="A294" s="23" t="s">
        <v>178</v>
      </c>
      <c r="B294" s="23" t="s">
        <v>179</v>
      </c>
      <c r="C294" s="23" t="s">
        <v>177</v>
      </c>
      <c r="D294" s="23" t="s">
        <v>39</v>
      </c>
      <c r="E294" s="23" t="s">
        <v>188</v>
      </c>
      <c r="F294"/>
    </row>
    <row r="295" spans="1:6" ht="14.25" x14ac:dyDescent="0.45">
      <c r="A295" s="23" t="s">
        <v>178</v>
      </c>
      <c r="B295" s="23" t="s">
        <v>179</v>
      </c>
      <c r="C295" s="23" t="s">
        <v>177</v>
      </c>
      <c r="D295" s="23" t="s">
        <v>184</v>
      </c>
      <c r="E295" s="23" t="s">
        <v>188</v>
      </c>
      <c r="F295"/>
    </row>
    <row r="296" spans="1:6" ht="14.25" x14ac:dyDescent="0.45">
      <c r="A296" s="23" t="s">
        <v>178</v>
      </c>
      <c r="B296" s="23" t="s">
        <v>180</v>
      </c>
      <c r="C296" s="23" t="s">
        <v>183</v>
      </c>
      <c r="D296" s="23" t="s">
        <v>177</v>
      </c>
      <c r="E296" s="23" t="s">
        <v>187</v>
      </c>
      <c r="F296"/>
    </row>
    <row r="297" spans="1:6" ht="14.25" x14ac:dyDescent="0.45">
      <c r="A297" s="23" t="s">
        <v>181</v>
      </c>
      <c r="B297" s="23" t="s">
        <v>180</v>
      </c>
      <c r="C297" s="23" t="s">
        <v>183</v>
      </c>
      <c r="D297" s="23" t="s">
        <v>39</v>
      </c>
      <c r="E297" s="23" t="s">
        <v>187</v>
      </c>
      <c r="F297"/>
    </row>
    <row r="298" spans="1:6" ht="14.25" x14ac:dyDescent="0.45">
      <c r="A298" s="23" t="s">
        <v>181</v>
      </c>
      <c r="B298" s="23" t="s">
        <v>180</v>
      </c>
      <c r="C298" s="23" t="s">
        <v>39</v>
      </c>
      <c r="D298" s="23" t="s">
        <v>177</v>
      </c>
      <c r="E298" s="23" t="s">
        <v>187</v>
      </c>
      <c r="F298"/>
    </row>
    <row r="299" spans="1:6" ht="14.25" x14ac:dyDescent="0.45">
      <c r="A299" s="23" t="s">
        <v>181</v>
      </c>
      <c r="B299" s="23" t="s">
        <v>179</v>
      </c>
      <c r="C299" s="23" t="s">
        <v>177</v>
      </c>
      <c r="D299" s="23" t="s">
        <v>184</v>
      </c>
      <c r="E299" s="23" t="s">
        <v>186</v>
      </c>
      <c r="F299"/>
    </row>
    <row r="300" spans="1:6" ht="14.25" x14ac:dyDescent="0.45">
      <c r="A300" s="23" t="s">
        <v>181</v>
      </c>
      <c r="B300" s="23" t="s">
        <v>179</v>
      </c>
      <c r="C300" s="23" t="s">
        <v>177</v>
      </c>
      <c r="D300" s="23" t="s">
        <v>184</v>
      </c>
      <c r="E300" s="23" t="s">
        <v>186</v>
      </c>
      <c r="F300"/>
    </row>
    <row r="301" spans="1:6" ht="14.25" x14ac:dyDescent="0.45">
      <c r="A301" s="23" t="s">
        <v>177</v>
      </c>
      <c r="B301" s="23" t="s">
        <v>180</v>
      </c>
      <c r="C301" s="23" t="s">
        <v>39</v>
      </c>
      <c r="D301" s="23" t="s">
        <v>177</v>
      </c>
      <c r="E301" s="23" t="s">
        <v>185</v>
      </c>
      <c r="F301"/>
    </row>
    <row r="302" spans="1:6" ht="14.25" x14ac:dyDescent="0.45">
      <c r="A302" s="23" t="s">
        <v>178</v>
      </c>
      <c r="B302" s="23" t="s">
        <v>180</v>
      </c>
      <c r="C302" s="23" t="s">
        <v>177</v>
      </c>
      <c r="D302" s="23" t="s">
        <v>177</v>
      </c>
      <c r="E302" s="23" t="s">
        <v>186</v>
      </c>
      <c r="F302"/>
    </row>
    <row r="303" spans="1:6" ht="14.25" x14ac:dyDescent="0.45">
      <c r="A303" s="23" t="s">
        <v>181</v>
      </c>
      <c r="B303" s="23" t="s">
        <v>179</v>
      </c>
      <c r="C303" s="23" t="s">
        <v>177</v>
      </c>
      <c r="D303" s="23" t="s">
        <v>184</v>
      </c>
      <c r="E303" s="23" t="s">
        <v>186</v>
      </c>
      <c r="F303"/>
    </row>
    <row r="304" spans="1:6" ht="14.25" x14ac:dyDescent="0.45">
      <c r="A304" s="23" t="s">
        <v>181</v>
      </c>
      <c r="B304" s="23" t="s">
        <v>180</v>
      </c>
      <c r="C304" s="23" t="s">
        <v>39</v>
      </c>
      <c r="D304" s="23" t="s">
        <v>53</v>
      </c>
      <c r="E304" s="23" t="s">
        <v>187</v>
      </c>
      <c r="F304"/>
    </row>
    <row r="305" spans="1:6" ht="14.25" x14ac:dyDescent="0.45">
      <c r="A305" s="23" t="s">
        <v>178</v>
      </c>
      <c r="B305" s="23" t="s">
        <v>179</v>
      </c>
      <c r="C305" s="23" t="s">
        <v>177</v>
      </c>
      <c r="D305" s="23" t="s">
        <v>39</v>
      </c>
      <c r="E305" s="23" t="s">
        <v>188</v>
      </c>
      <c r="F305"/>
    </row>
    <row r="306" spans="1:6" ht="14.25" x14ac:dyDescent="0.45">
      <c r="A306" s="23" t="s">
        <v>181</v>
      </c>
      <c r="B306" s="23" t="s">
        <v>180</v>
      </c>
      <c r="C306" s="23" t="s">
        <v>39</v>
      </c>
      <c r="D306" s="23" t="s">
        <v>39</v>
      </c>
      <c r="E306" s="23" t="s">
        <v>187</v>
      </c>
      <c r="F306"/>
    </row>
    <row r="307" spans="1:6" ht="14.25" x14ac:dyDescent="0.45">
      <c r="A307" s="23" t="s">
        <v>178</v>
      </c>
      <c r="B307" s="23" t="s">
        <v>179</v>
      </c>
      <c r="C307" s="23" t="s">
        <v>177</v>
      </c>
      <c r="D307" s="23" t="s">
        <v>184</v>
      </c>
      <c r="E307" s="23" t="s">
        <v>188</v>
      </c>
      <c r="F307"/>
    </row>
    <row r="308" spans="1:6" ht="14.25" x14ac:dyDescent="0.45">
      <c r="A308" s="23" t="s">
        <v>177</v>
      </c>
      <c r="B308" s="23" t="s">
        <v>179</v>
      </c>
      <c r="C308" s="23" t="s">
        <v>177</v>
      </c>
      <c r="D308" s="23" t="s">
        <v>184</v>
      </c>
      <c r="E308" s="23" t="s">
        <v>187</v>
      </c>
      <c r="F308"/>
    </row>
    <row r="309" spans="1:6" ht="14.25" x14ac:dyDescent="0.45">
      <c r="A309" s="23" t="s">
        <v>181</v>
      </c>
      <c r="B309" s="23" t="s">
        <v>180</v>
      </c>
      <c r="C309" s="23" t="s">
        <v>183</v>
      </c>
      <c r="D309" s="23" t="s">
        <v>39</v>
      </c>
      <c r="E309" s="23" t="s">
        <v>187</v>
      </c>
      <c r="F309"/>
    </row>
    <row r="310" spans="1:6" ht="14.25" x14ac:dyDescent="0.45">
      <c r="A310" s="23" t="s">
        <v>181</v>
      </c>
      <c r="B310" s="23" t="s">
        <v>180</v>
      </c>
      <c r="C310" s="23" t="s">
        <v>183</v>
      </c>
      <c r="D310" s="23" t="s">
        <v>39</v>
      </c>
      <c r="E310" s="23" t="s">
        <v>187</v>
      </c>
      <c r="F310"/>
    </row>
    <row r="311" spans="1:6" ht="14.25" x14ac:dyDescent="0.45">
      <c r="A311" s="23" t="s">
        <v>178</v>
      </c>
      <c r="B311" s="23" t="s">
        <v>179</v>
      </c>
      <c r="C311" s="23" t="s">
        <v>177</v>
      </c>
      <c r="D311" s="23" t="s">
        <v>184</v>
      </c>
      <c r="E311" s="23" t="s">
        <v>188</v>
      </c>
      <c r="F311"/>
    </row>
    <row r="312" spans="1:6" ht="14.25" x14ac:dyDescent="0.45">
      <c r="A312" s="23" t="s">
        <v>178</v>
      </c>
      <c r="B312" s="23" t="s">
        <v>180</v>
      </c>
      <c r="C312" s="23" t="s">
        <v>183</v>
      </c>
      <c r="D312" s="23" t="s">
        <v>177</v>
      </c>
      <c r="E312" s="23" t="s">
        <v>186</v>
      </c>
      <c r="F312"/>
    </row>
    <row r="313" spans="1:6" ht="14.25" x14ac:dyDescent="0.45">
      <c r="A313" s="23" t="s">
        <v>181</v>
      </c>
      <c r="B313" s="23" t="s">
        <v>179</v>
      </c>
      <c r="C313" s="23" t="s">
        <v>177</v>
      </c>
      <c r="D313" s="23" t="s">
        <v>184</v>
      </c>
      <c r="E313" s="23" t="s">
        <v>186</v>
      </c>
      <c r="F313"/>
    </row>
    <row r="314" spans="1:6" ht="14.25" x14ac:dyDescent="0.45">
      <c r="A314" s="23" t="s">
        <v>178</v>
      </c>
      <c r="B314" s="23" t="s">
        <v>179</v>
      </c>
      <c r="C314" s="23" t="s">
        <v>177</v>
      </c>
      <c r="D314" s="23" t="s">
        <v>184</v>
      </c>
      <c r="E314" s="23" t="s">
        <v>188</v>
      </c>
      <c r="F314"/>
    </row>
    <row r="315" spans="1:6" ht="14.25" x14ac:dyDescent="0.45">
      <c r="A315" s="23" t="s">
        <v>178</v>
      </c>
      <c r="B315" s="23" t="s">
        <v>179</v>
      </c>
      <c r="C315" s="23" t="s">
        <v>177</v>
      </c>
      <c r="D315" s="23" t="s">
        <v>184</v>
      </c>
      <c r="E315" s="23" t="s">
        <v>188</v>
      </c>
      <c r="F315"/>
    </row>
    <row r="316" spans="1:6" ht="14.25" x14ac:dyDescent="0.45">
      <c r="A316" s="23" t="s">
        <v>178</v>
      </c>
      <c r="B316" s="23" t="s">
        <v>180</v>
      </c>
      <c r="C316" s="23" t="s">
        <v>183</v>
      </c>
      <c r="D316" s="23" t="s">
        <v>53</v>
      </c>
      <c r="E316" s="23" t="s">
        <v>187</v>
      </c>
      <c r="F316"/>
    </row>
    <row r="317" spans="1:6" ht="14.25" x14ac:dyDescent="0.45">
      <c r="A317" s="23" t="s">
        <v>177</v>
      </c>
      <c r="B317" s="23" t="s">
        <v>180</v>
      </c>
      <c r="C317" s="23" t="s">
        <v>177</v>
      </c>
      <c r="D317" s="23" t="s">
        <v>177</v>
      </c>
      <c r="E317" s="23" t="s">
        <v>185</v>
      </c>
      <c r="F317"/>
    </row>
    <row r="318" spans="1:6" ht="14.25" x14ac:dyDescent="0.45">
      <c r="A318" s="23" t="s">
        <v>177</v>
      </c>
      <c r="B318" s="23" t="s">
        <v>180</v>
      </c>
      <c r="C318" s="23" t="s">
        <v>183</v>
      </c>
      <c r="D318" s="23" t="s">
        <v>177</v>
      </c>
      <c r="E318" s="23" t="s">
        <v>185</v>
      </c>
      <c r="F318"/>
    </row>
    <row r="319" spans="1:6" ht="14.25" x14ac:dyDescent="0.45">
      <c r="A319" s="23" t="s">
        <v>181</v>
      </c>
      <c r="B319" s="23" t="s">
        <v>180</v>
      </c>
      <c r="C319" s="23" t="s">
        <v>39</v>
      </c>
      <c r="D319" s="23" t="s">
        <v>177</v>
      </c>
      <c r="E319" s="23" t="s">
        <v>187</v>
      </c>
      <c r="F319"/>
    </row>
    <row r="320" spans="1:6" ht="14.25" x14ac:dyDescent="0.45">
      <c r="A320" s="23" t="s">
        <v>181</v>
      </c>
      <c r="B320" s="23" t="s">
        <v>180</v>
      </c>
      <c r="C320" s="23" t="s">
        <v>183</v>
      </c>
      <c r="D320" s="23" t="s">
        <v>39</v>
      </c>
      <c r="E320" s="23" t="s">
        <v>187</v>
      </c>
      <c r="F320"/>
    </row>
    <row r="321" spans="1:6" ht="14.25" x14ac:dyDescent="0.45">
      <c r="A321" s="23" t="s">
        <v>177</v>
      </c>
      <c r="B321" s="23" t="s">
        <v>179</v>
      </c>
      <c r="C321" s="23" t="s">
        <v>177</v>
      </c>
      <c r="D321" s="23" t="s">
        <v>39</v>
      </c>
      <c r="E321" s="23" t="s">
        <v>187</v>
      </c>
      <c r="F321"/>
    </row>
    <row r="322" spans="1:6" ht="14.25" x14ac:dyDescent="0.45">
      <c r="A322" s="23" t="s">
        <v>177</v>
      </c>
      <c r="B322" s="23" t="s">
        <v>180</v>
      </c>
      <c r="C322" s="23" t="s">
        <v>183</v>
      </c>
      <c r="D322" s="23" t="s">
        <v>39</v>
      </c>
      <c r="E322" s="23" t="s">
        <v>185</v>
      </c>
      <c r="F322"/>
    </row>
    <row r="323" spans="1:6" ht="14.25" x14ac:dyDescent="0.45">
      <c r="A323" s="23" t="s">
        <v>177</v>
      </c>
      <c r="B323" s="23" t="s">
        <v>179</v>
      </c>
      <c r="C323" s="23" t="s">
        <v>177</v>
      </c>
      <c r="D323" s="23" t="s">
        <v>39</v>
      </c>
      <c r="E323" s="23" t="s">
        <v>187</v>
      </c>
      <c r="F323"/>
    </row>
    <row r="324" spans="1:6" ht="14.25" x14ac:dyDescent="0.45">
      <c r="A324" s="23" t="s">
        <v>178</v>
      </c>
      <c r="B324" s="23" t="s">
        <v>180</v>
      </c>
      <c r="C324" s="23" t="s">
        <v>39</v>
      </c>
      <c r="D324" s="23" t="s">
        <v>39</v>
      </c>
      <c r="E324" s="23" t="s">
        <v>186</v>
      </c>
      <c r="F324"/>
    </row>
    <row r="325" spans="1:6" ht="14.25" x14ac:dyDescent="0.45">
      <c r="A325" s="23" t="s">
        <v>177</v>
      </c>
      <c r="B325" s="23" t="s">
        <v>180</v>
      </c>
      <c r="C325" s="23" t="s">
        <v>183</v>
      </c>
      <c r="D325" s="23" t="s">
        <v>39</v>
      </c>
      <c r="E325" s="23" t="s">
        <v>185</v>
      </c>
      <c r="F325"/>
    </row>
    <row r="326" spans="1:6" ht="14.25" x14ac:dyDescent="0.45">
      <c r="A326" s="23" t="s">
        <v>181</v>
      </c>
      <c r="B326" s="23" t="s">
        <v>180</v>
      </c>
      <c r="C326" s="23" t="s">
        <v>183</v>
      </c>
      <c r="D326" s="23" t="s">
        <v>39</v>
      </c>
      <c r="E326" s="23" t="s">
        <v>187</v>
      </c>
      <c r="F326"/>
    </row>
    <row r="327" spans="1:6" ht="14.25" x14ac:dyDescent="0.45">
      <c r="A327" s="23" t="s">
        <v>178</v>
      </c>
      <c r="B327" s="23" t="s">
        <v>180</v>
      </c>
      <c r="C327" s="23" t="s">
        <v>39</v>
      </c>
      <c r="D327" s="23" t="s">
        <v>177</v>
      </c>
      <c r="E327" s="23" t="s">
        <v>186</v>
      </c>
      <c r="F327"/>
    </row>
    <row r="328" spans="1:6" ht="14.25" x14ac:dyDescent="0.45">
      <c r="A328" s="23" t="s">
        <v>181</v>
      </c>
      <c r="B328" s="23" t="s">
        <v>179</v>
      </c>
      <c r="C328" s="23" t="s">
        <v>177</v>
      </c>
      <c r="D328" s="23" t="s">
        <v>184</v>
      </c>
      <c r="E328" s="23" t="s">
        <v>186</v>
      </c>
      <c r="F328"/>
    </row>
    <row r="329" spans="1:6" ht="14.25" x14ac:dyDescent="0.45">
      <c r="A329" s="23" t="s">
        <v>177</v>
      </c>
      <c r="B329" s="23" t="s">
        <v>179</v>
      </c>
      <c r="C329" s="23" t="s">
        <v>177</v>
      </c>
      <c r="D329" s="23" t="s">
        <v>39</v>
      </c>
      <c r="E329" s="23" t="s">
        <v>187</v>
      </c>
      <c r="F329"/>
    </row>
    <row r="330" spans="1:6" ht="14.25" x14ac:dyDescent="0.45">
      <c r="A330" s="23" t="s">
        <v>178</v>
      </c>
      <c r="B330" s="23" t="s">
        <v>180</v>
      </c>
      <c r="C330" s="23" t="s">
        <v>183</v>
      </c>
      <c r="D330" s="23" t="s">
        <v>39</v>
      </c>
      <c r="E330" s="23" t="s">
        <v>186</v>
      </c>
      <c r="F330"/>
    </row>
    <row r="331" spans="1:6" ht="14.25" x14ac:dyDescent="0.45">
      <c r="A331" s="23" t="s">
        <v>178</v>
      </c>
      <c r="B331" s="23" t="s">
        <v>180</v>
      </c>
      <c r="C331" s="23" t="s">
        <v>183</v>
      </c>
      <c r="D331" s="23" t="s">
        <v>39</v>
      </c>
      <c r="E331" s="23" t="s">
        <v>188</v>
      </c>
      <c r="F331"/>
    </row>
    <row r="332" spans="1:6" ht="14.25" x14ac:dyDescent="0.45">
      <c r="A332" s="23" t="s">
        <v>178</v>
      </c>
      <c r="B332" s="23" t="s">
        <v>180</v>
      </c>
      <c r="C332" s="23" t="s">
        <v>39</v>
      </c>
      <c r="D332" s="23" t="s">
        <v>39</v>
      </c>
      <c r="E332" s="23" t="s">
        <v>186</v>
      </c>
      <c r="F332"/>
    </row>
    <row r="333" spans="1:6" ht="14.25" x14ac:dyDescent="0.45">
      <c r="A333" s="23" t="s">
        <v>178</v>
      </c>
      <c r="B333" s="23" t="s">
        <v>179</v>
      </c>
      <c r="C333" s="23" t="s">
        <v>177</v>
      </c>
      <c r="D333" s="23" t="s">
        <v>39</v>
      </c>
      <c r="E333" s="23" t="s">
        <v>186</v>
      </c>
      <c r="F333"/>
    </row>
    <row r="334" spans="1:6" ht="14.25" x14ac:dyDescent="0.45">
      <c r="A334" s="23" t="s">
        <v>181</v>
      </c>
      <c r="B334" s="23" t="s">
        <v>180</v>
      </c>
      <c r="C334" s="23" t="s">
        <v>183</v>
      </c>
      <c r="D334" s="23" t="s">
        <v>39</v>
      </c>
      <c r="E334" s="23" t="s">
        <v>187</v>
      </c>
      <c r="F334"/>
    </row>
    <row r="335" spans="1:6" ht="14.25" x14ac:dyDescent="0.45">
      <c r="A335" s="23" t="s">
        <v>181</v>
      </c>
      <c r="B335" s="23" t="s">
        <v>179</v>
      </c>
      <c r="C335" s="23" t="s">
        <v>177</v>
      </c>
      <c r="D335" s="23" t="s">
        <v>184</v>
      </c>
      <c r="E335" s="23" t="s">
        <v>186</v>
      </c>
      <c r="F335"/>
    </row>
    <row r="336" spans="1:6" ht="14.25" x14ac:dyDescent="0.45">
      <c r="A336" s="23" t="s">
        <v>178</v>
      </c>
      <c r="B336" s="23" t="s">
        <v>180</v>
      </c>
      <c r="C336" s="23" t="s">
        <v>183</v>
      </c>
      <c r="D336" s="23" t="s">
        <v>39</v>
      </c>
      <c r="E336" s="23" t="s">
        <v>186</v>
      </c>
      <c r="F336"/>
    </row>
    <row r="337" spans="1:6" ht="14.25" x14ac:dyDescent="0.45">
      <c r="A337" s="23" t="s">
        <v>178</v>
      </c>
      <c r="B337" s="23" t="s">
        <v>180</v>
      </c>
      <c r="C337" s="23" t="s">
        <v>183</v>
      </c>
      <c r="D337" s="23" t="s">
        <v>184</v>
      </c>
      <c r="E337" s="23" t="s">
        <v>188</v>
      </c>
      <c r="F337"/>
    </row>
    <row r="338" spans="1:6" ht="14.25" x14ac:dyDescent="0.45">
      <c r="A338" s="23" t="s">
        <v>178</v>
      </c>
      <c r="B338" s="23" t="s">
        <v>179</v>
      </c>
      <c r="C338" s="23" t="s">
        <v>177</v>
      </c>
      <c r="D338" s="23" t="s">
        <v>184</v>
      </c>
      <c r="E338" s="23" t="s">
        <v>188</v>
      </c>
      <c r="F338"/>
    </row>
    <row r="339" spans="1:6" ht="14.25" x14ac:dyDescent="0.45">
      <c r="A339" s="23" t="s">
        <v>178</v>
      </c>
      <c r="B339" s="23" t="s">
        <v>180</v>
      </c>
      <c r="C339" s="23" t="s">
        <v>39</v>
      </c>
      <c r="D339" s="23" t="s">
        <v>177</v>
      </c>
      <c r="E339" s="23" t="s">
        <v>186</v>
      </c>
      <c r="F339"/>
    </row>
    <row r="340" spans="1:6" ht="14.25" x14ac:dyDescent="0.45">
      <c r="A340" s="23" t="s">
        <v>178</v>
      </c>
      <c r="B340" s="23" t="s">
        <v>179</v>
      </c>
      <c r="C340" s="23" t="s">
        <v>177</v>
      </c>
      <c r="D340" s="23" t="s">
        <v>39</v>
      </c>
      <c r="E340" s="23" t="s">
        <v>188</v>
      </c>
      <c r="F340"/>
    </row>
    <row r="341" spans="1:6" ht="14.25" x14ac:dyDescent="0.45">
      <c r="A341" s="23" t="s">
        <v>178</v>
      </c>
      <c r="B341" s="23" t="s">
        <v>180</v>
      </c>
      <c r="C341" s="23" t="s">
        <v>183</v>
      </c>
      <c r="D341" s="23" t="s">
        <v>177</v>
      </c>
      <c r="E341" s="23" t="s">
        <v>187</v>
      </c>
      <c r="F341"/>
    </row>
    <row r="342" spans="1:6" ht="14.25" x14ac:dyDescent="0.45">
      <c r="A342" s="23" t="s">
        <v>177</v>
      </c>
      <c r="B342" s="23" t="s">
        <v>179</v>
      </c>
      <c r="C342" s="23" t="s">
        <v>177</v>
      </c>
      <c r="D342" s="23" t="s">
        <v>184</v>
      </c>
      <c r="E342" s="23" t="s">
        <v>187</v>
      </c>
      <c r="F342"/>
    </row>
    <row r="343" spans="1:6" ht="14.25" x14ac:dyDescent="0.45">
      <c r="A343" s="23" t="s">
        <v>178</v>
      </c>
      <c r="B343" s="23" t="s">
        <v>180</v>
      </c>
      <c r="C343" s="23" t="s">
        <v>183</v>
      </c>
      <c r="D343" s="23" t="s">
        <v>177</v>
      </c>
      <c r="E343" s="23" t="s">
        <v>187</v>
      </c>
      <c r="F343"/>
    </row>
    <row r="344" spans="1:6" ht="14.25" x14ac:dyDescent="0.45">
      <c r="A344" s="23" t="s">
        <v>178</v>
      </c>
      <c r="B344" s="23" t="s">
        <v>180</v>
      </c>
      <c r="C344" s="23" t="s">
        <v>183</v>
      </c>
      <c r="D344" s="23" t="s">
        <v>177</v>
      </c>
      <c r="E344" s="23" t="s">
        <v>186</v>
      </c>
      <c r="F344"/>
    </row>
    <row r="345" spans="1:6" ht="14.25" x14ac:dyDescent="0.45">
      <c r="A345" s="23" t="s">
        <v>178</v>
      </c>
      <c r="B345" s="23" t="s">
        <v>180</v>
      </c>
      <c r="C345" s="23" t="s">
        <v>183</v>
      </c>
      <c r="D345" s="23" t="s">
        <v>39</v>
      </c>
      <c r="E345" s="23" t="s">
        <v>186</v>
      </c>
      <c r="F345"/>
    </row>
    <row r="346" spans="1:6" ht="14.25" x14ac:dyDescent="0.45">
      <c r="A346" s="23" t="s">
        <v>177</v>
      </c>
      <c r="B346" s="23" t="s">
        <v>180</v>
      </c>
      <c r="C346" s="23" t="s">
        <v>183</v>
      </c>
      <c r="D346" s="23" t="s">
        <v>177</v>
      </c>
      <c r="E346" s="23" t="s">
        <v>185</v>
      </c>
      <c r="F346"/>
    </row>
    <row r="347" spans="1:6" ht="14.25" x14ac:dyDescent="0.45">
      <c r="A347" s="23" t="s">
        <v>181</v>
      </c>
      <c r="B347" s="23" t="s">
        <v>180</v>
      </c>
      <c r="C347" s="23" t="s">
        <v>177</v>
      </c>
      <c r="D347" s="23" t="s">
        <v>39</v>
      </c>
      <c r="E347" s="23" t="s">
        <v>187</v>
      </c>
      <c r="F347"/>
    </row>
    <row r="348" spans="1:6" ht="14.25" x14ac:dyDescent="0.45">
      <c r="A348" s="23" t="s">
        <v>177</v>
      </c>
      <c r="B348" s="23" t="s">
        <v>180</v>
      </c>
      <c r="C348" s="23" t="s">
        <v>183</v>
      </c>
      <c r="D348" s="23" t="s">
        <v>177</v>
      </c>
      <c r="E348" s="23" t="s">
        <v>185</v>
      </c>
      <c r="F348"/>
    </row>
    <row r="349" spans="1:6" ht="14.25" x14ac:dyDescent="0.45">
      <c r="A349" s="23" t="s">
        <v>178</v>
      </c>
      <c r="B349" s="23" t="s">
        <v>179</v>
      </c>
      <c r="C349" s="23" t="s">
        <v>177</v>
      </c>
      <c r="D349" s="23" t="s">
        <v>184</v>
      </c>
      <c r="E349" s="23" t="s">
        <v>188</v>
      </c>
      <c r="F349"/>
    </row>
    <row r="350" spans="1:6" ht="14.25" x14ac:dyDescent="0.45">
      <c r="A350" s="23" t="s">
        <v>181</v>
      </c>
      <c r="B350" s="23" t="s">
        <v>180</v>
      </c>
      <c r="C350" s="23" t="s">
        <v>183</v>
      </c>
      <c r="D350" s="23" t="s">
        <v>39</v>
      </c>
      <c r="E350" s="23" t="s">
        <v>187</v>
      </c>
      <c r="F350"/>
    </row>
    <row r="351" spans="1:6" ht="14.25" x14ac:dyDescent="0.45">
      <c r="A351" s="23" t="s">
        <v>181</v>
      </c>
      <c r="B351" s="23" t="s">
        <v>180</v>
      </c>
      <c r="C351" s="23" t="s">
        <v>183</v>
      </c>
      <c r="D351" s="23" t="s">
        <v>177</v>
      </c>
      <c r="E351" s="23" t="s">
        <v>187</v>
      </c>
      <c r="F351"/>
    </row>
    <row r="352" spans="1:6" ht="14.25" x14ac:dyDescent="0.45">
      <c r="A352" s="23" t="s">
        <v>181</v>
      </c>
      <c r="B352" s="23" t="s">
        <v>180</v>
      </c>
      <c r="C352" s="23" t="s">
        <v>183</v>
      </c>
      <c r="D352" s="23" t="s">
        <v>39</v>
      </c>
      <c r="E352" s="23" t="s">
        <v>187</v>
      </c>
      <c r="F352"/>
    </row>
    <row r="353" spans="1:6" ht="14.25" x14ac:dyDescent="0.45">
      <c r="A353" s="23" t="s">
        <v>177</v>
      </c>
      <c r="B353" s="23" t="s">
        <v>179</v>
      </c>
      <c r="C353" s="23" t="s">
        <v>177</v>
      </c>
      <c r="D353" s="23" t="s">
        <v>39</v>
      </c>
      <c r="E353" s="23" t="s">
        <v>185</v>
      </c>
      <c r="F353"/>
    </row>
    <row r="354" spans="1:6" ht="14.25" x14ac:dyDescent="0.45">
      <c r="A354" s="23" t="s">
        <v>178</v>
      </c>
      <c r="B354" s="23" t="s">
        <v>180</v>
      </c>
      <c r="C354" s="23" t="s">
        <v>39</v>
      </c>
      <c r="D354" s="23" t="s">
        <v>39</v>
      </c>
      <c r="E354" s="23" t="s">
        <v>186</v>
      </c>
      <c r="F354"/>
    </row>
    <row r="355" spans="1:6" ht="14.25" x14ac:dyDescent="0.45">
      <c r="A355" s="23" t="s">
        <v>178</v>
      </c>
      <c r="B355" s="23" t="s">
        <v>179</v>
      </c>
      <c r="C355" s="23" t="s">
        <v>177</v>
      </c>
      <c r="D355" s="23" t="s">
        <v>184</v>
      </c>
      <c r="E355" s="23" t="s">
        <v>188</v>
      </c>
      <c r="F355"/>
    </row>
    <row r="356" spans="1:6" ht="14.25" x14ac:dyDescent="0.45">
      <c r="A356" s="23" t="s">
        <v>181</v>
      </c>
      <c r="B356" s="23" t="s">
        <v>179</v>
      </c>
      <c r="C356" s="23" t="s">
        <v>39</v>
      </c>
      <c r="D356" s="23" t="s">
        <v>184</v>
      </c>
      <c r="E356" s="23" t="s">
        <v>187</v>
      </c>
      <c r="F356"/>
    </row>
    <row r="357" spans="1:6" ht="14.25" x14ac:dyDescent="0.45">
      <c r="A357" s="23" t="s">
        <v>178</v>
      </c>
      <c r="B357" s="23" t="s">
        <v>179</v>
      </c>
      <c r="C357" s="23" t="s">
        <v>177</v>
      </c>
      <c r="D357" s="23" t="s">
        <v>39</v>
      </c>
      <c r="E357" s="23" t="s">
        <v>188</v>
      </c>
      <c r="F357"/>
    </row>
    <row r="358" spans="1:6" ht="14.25" x14ac:dyDescent="0.45">
      <c r="A358" s="23" t="s">
        <v>178</v>
      </c>
      <c r="B358" s="23" t="s">
        <v>180</v>
      </c>
      <c r="C358" s="23" t="s">
        <v>39</v>
      </c>
      <c r="D358" s="23" t="s">
        <v>39</v>
      </c>
      <c r="E358" s="23" t="s">
        <v>186</v>
      </c>
      <c r="F358"/>
    </row>
    <row r="359" spans="1:6" ht="14.25" x14ac:dyDescent="0.45">
      <c r="A359" s="23" t="s">
        <v>178</v>
      </c>
      <c r="B359" s="23" t="s">
        <v>179</v>
      </c>
      <c r="C359" s="23" t="s">
        <v>177</v>
      </c>
      <c r="D359" s="23" t="s">
        <v>184</v>
      </c>
      <c r="E359" s="23" t="s">
        <v>188</v>
      </c>
      <c r="F359"/>
    </row>
    <row r="360" spans="1:6" ht="14.25" x14ac:dyDescent="0.45">
      <c r="A360" s="23" t="s">
        <v>177</v>
      </c>
      <c r="B360" s="23" t="s">
        <v>180</v>
      </c>
      <c r="C360" s="23" t="s">
        <v>183</v>
      </c>
      <c r="D360" s="23" t="s">
        <v>177</v>
      </c>
      <c r="E360" s="23" t="s">
        <v>185</v>
      </c>
      <c r="F360"/>
    </row>
    <row r="361" spans="1:6" ht="14.25" x14ac:dyDescent="0.45">
      <c r="A361" s="23" t="s">
        <v>178</v>
      </c>
      <c r="B361" s="23" t="s">
        <v>179</v>
      </c>
      <c r="C361" s="23" t="s">
        <v>177</v>
      </c>
      <c r="D361" s="23" t="s">
        <v>184</v>
      </c>
      <c r="E361" s="23" t="s">
        <v>188</v>
      </c>
      <c r="F361"/>
    </row>
    <row r="362" spans="1:6" ht="14.25" x14ac:dyDescent="0.45">
      <c r="A362" s="23" t="s">
        <v>178</v>
      </c>
      <c r="B362" s="23" t="s">
        <v>180</v>
      </c>
      <c r="C362" s="23" t="s">
        <v>177</v>
      </c>
      <c r="D362" s="23" t="s">
        <v>53</v>
      </c>
      <c r="E362" s="23" t="s">
        <v>187</v>
      </c>
      <c r="F362"/>
    </row>
    <row r="363" spans="1:6" ht="14.25" x14ac:dyDescent="0.45">
      <c r="A363" s="23" t="s">
        <v>178</v>
      </c>
      <c r="B363" s="23" t="s">
        <v>179</v>
      </c>
      <c r="C363" s="23" t="s">
        <v>177</v>
      </c>
      <c r="D363" s="23" t="s">
        <v>39</v>
      </c>
      <c r="E363" s="23" t="s">
        <v>188</v>
      </c>
      <c r="F363"/>
    </row>
    <row r="364" spans="1:6" ht="14.25" x14ac:dyDescent="0.45">
      <c r="A364" s="23" t="s">
        <v>181</v>
      </c>
      <c r="B364" s="23" t="s">
        <v>180</v>
      </c>
      <c r="C364" s="23" t="s">
        <v>39</v>
      </c>
      <c r="D364" s="23" t="s">
        <v>177</v>
      </c>
      <c r="E364" s="23" t="s">
        <v>187</v>
      </c>
      <c r="F364"/>
    </row>
    <row r="365" spans="1:6" ht="14.25" x14ac:dyDescent="0.45">
      <c r="A365" s="23" t="s">
        <v>178</v>
      </c>
      <c r="B365" s="23" t="s">
        <v>180</v>
      </c>
      <c r="C365" s="23" t="s">
        <v>39</v>
      </c>
      <c r="D365" s="23" t="s">
        <v>39</v>
      </c>
      <c r="E365" s="23" t="s">
        <v>186</v>
      </c>
      <c r="F365"/>
    </row>
    <row r="366" spans="1:6" ht="14.25" x14ac:dyDescent="0.45">
      <c r="A366" s="23" t="s">
        <v>181</v>
      </c>
      <c r="B366" s="23" t="s">
        <v>179</v>
      </c>
      <c r="C366" s="23" t="s">
        <v>177</v>
      </c>
      <c r="D366" s="23" t="s">
        <v>184</v>
      </c>
      <c r="E366" s="23" t="s">
        <v>187</v>
      </c>
      <c r="F366"/>
    </row>
    <row r="367" spans="1:6" ht="14.25" x14ac:dyDescent="0.45">
      <c r="A367" s="23" t="s">
        <v>181</v>
      </c>
      <c r="B367" s="23" t="s">
        <v>180</v>
      </c>
      <c r="C367" s="23" t="s">
        <v>39</v>
      </c>
      <c r="D367" s="23" t="s">
        <v>177</v>
      </c>
      <c r="E367" s="23" t="s">
        <v>185</v>
      </c>
      <c r="F367"/>
    </row>
    <row r="368" spans="1:6" ht="14.25" x14ac:dyDescent="0.45">
      <c r="A368" s="23" t="s">
        <v>181</v>
      </c>
      <c r="B368" s="23" t="s">
        <v>180</v>
      </c>
      <c r="C368" s="23" t="s">
        <v>183</v>
      </c>
      <c r="D368" s="23" t="s">
        <v>184</v>
      </c>
      <c r="E368" s="23" t="s">
        <v>187</v>
      </c>
      <c r="F368"/>
    </row>
    <row r="369" spans="1:6" ht="14.25" x14ac:dyDescent="0.45">
      <c r="A369" s="23" t="s">
        <v>178</v>
      </c>
      <c r="B369" s="23" t="s">
        <v>180</v>
      </c>
      <c r="C369" s="23" t="s">
        <v>39</v>
      </c>
      <c r="D369" s="23" t="s">
        <v>39</v>
      </c>
      <c r="E369" s="23" t="s">
        <v>188</v>
      </c>
      <c r="F369"/>
    </row>
    <row r="370" spans="1:6" ht="14.25" x14ac:dyDescent="0.45">
      <c r="A370" s="23" t="s">
        <v>177</v>
      </c>
      <c r="B370" s="23" t="s">
        <v>180</v>
      </c>
      <c r="C370" s="23" t="s">
        <v>183</v>
      </c>
      <c r="D370" s="23" t="s">
        <v>177</v>
      </c>
      <c r="E370" s="23" t="s">
        <v>185</v>
      </c>
      <c r="F370"/>
    </row>
    <row r="371" spans="1:6" ht="14.25" x14ac:dyDescent="0.45">
      <c r="A371" s="23" t="s">
        <v>181</v>
      </c>
      <c r="B371" s="23" t="s">
        <v>179</v>
      </c>
      <c r="C371" s="23" t="s">
        <v>177</v>
      </c>
      <c r="D371" s="23" t="s">
        <v>184</v>
      </c>
      <c r="E371" s="23" t="s">
        <v>186</v>
      </c>
      <c r="F371"/>
    </row>
    <row r="372" spans="1:6" ht="14.25" x14ac:dyDescent="0.45">
      <c r="A372" s="23" t="s">
        <v>178</v>
      </c>
      <c r="B372" s="23" t="s">
        <v>179</v>
      </c>
      <c r="C372" s="23" t="s">
        <v>39</v>
      </c>
      <c r="D372" s="23" t="s">
        <v>39</v>
      </c>
      <c r="E372" s="23" t="s">
        <v>188</v>
      </c>
      <c r="F372"/>
    </row>
    <row r="373" spans="1:6" ht="14.25" x14ac:dyDescent="0.45">
      <c r="A373" s="23" t="s">
        <v>178</v>
      </c>
      <c r="B373" s="23" t="s">
        <v>179</v>
      </c>
      <c r="C373" s="23" t="s">
        <v>177</v>
      </c>
      <c r="D373" s="23" t="s">
        <v>39</v>
      </c>
      <c r="E373" s="23" t="s">
        <v>188</v>
      </c>
      <c r="F373"/>
    </row>
    <row r="374" spans="1:6" ht="14.25" x14ac:dyDescent="0.45">
      <c r="A374" s="23" t="s">
        <v>181</v>
      </c>
      <c r="B374" s="23" t="s">
        <v>179</v>
      </c>
      <c r="C374" s="23" t="s">
        <v>177</v>
      </c>
      <c r="D374" s="23" t="s">
        <v>184</v>
      </c>
      <c r="E374" s="23" t="s">
        <v>186</v>
      </c>
      <c r="F374"/>
    </row>
    <row r="375" spans="1:6" ht="14.25" x14ac:dyDescent="0.45">
      <c r="A375" s="23" t="s">
        <v>177</v>
      </c>
      <c r="B375" s="23" t="s">
        <v>180</v>
      </c>
      <c r="C375" s="23" t="s">
        <v>183</v>
      </c>
      <c r="D375" s="23" t="s">
        <v>177</v>
      </c>
      <c r="E375" s="23" t="s">
        <v>185</v>
      </c>
      <c r="F375"/>
    </row>
    <row r="376" spans="1:6" ht="14.25" x14ac:dyDescent="0.45">
      <c r="A376" s="23" t="s">
        <v>178</v>
      </c>
      <c r="B376" s="23" t="s">
        <v>180</v>
      </c>
      <c r="C376" s="23" t="s">
        <v>183</v>
      </c>
      <c r="D376" s="23" t="s">
        <v>39</v>
      </c>
      <c r="E376" s="23" t="s">
        <v>188</v>
      </c>
      <c r="F376"/>
    </row>
    <row r="377" spans="1:6" ht="14.25" x14ac:dyDescent="0.45">
      <c r="A377" s="23" t="s">
        <v>177</v>
      </c>
      <c r="B377" s="23" t="s">
        <v>179</v>
      </c>
      <c r="C377" s="23" t="s">
        <v>39</v>
      </c>
      <c r="D377" s="23" t="s">
        <v>184</v>
      </c>
      <c r="E377" s="23" t="s">
        <v>187</v>
      </c>
      <c r="F377"/>
    </row>
    <row r="378" spans="1:6" ht="14.25" x14ac:dyDescent="0.45">
      <c r="A378" s="23" t="s">
        <v>178</v>
      </c>
      <c r="B378" s="23" t="s">
        <v>179</v>
      </c>
      <c r="C378" s="23" t="s">
        <v>177</v>
      </c>
      <c r="D378" s="23" t="s">
        <v>184</v>
      </c>
      <c r="E378" s="23" t="s">
        <v>188</v>
      </c>
      <c r="F378"/>
    </row>
    <row r="379" spans="1:6" ht="14.25" x14ac:dyDescent="0.45">
      <c r="A379" s="23" t="s">
        <v>177</v>
      </c>
      <c r="B379" s="23" t="s">
        <v>179</v>
      </c>
      <c r="C379" s="23" t="s">
        <v>177</v>
      </c>
      <c r="D379" s="23" t="s">
        <v>39</v>
      </c>
      <c r="E379" s="23" t="s">
        <v>185</v>
      </c>
      <c r="F379"/>
    </row>
    <row r="380" spans="1:6" ht="14.25" x14ac:dyDescent="0.45">
      <c r="A380" s="23" t="s">
        <v>181</v>
      </c>
      <c r="B380" s="23" t="s">
        <v>179</v>
      </c>
      <c r="C380" s="23" t="s">
        <v>183</v>
      </c>
      <c r="D380" s="23" t="s">
        <v>39</v>
      </c>
      <c r="E380" s="23" t="s">
        <v>186</v>
      </c>
      <c r="F380"/>
    </row>
    <row r="381" spans="1:6" ht="14.25" x14ac:dyDescent="0.45">
      <c r="A381" s="23" t="s">
        <v>178</v>
      </c>
      <c r="B381" s="23" t="s">
        <v>180</v>
      </c>
      <c r="C381" s="23" t="s">
        <v>183</v>
      </c>
      <c r="D381" s="23" t="s">
        <v>177</v>
      </c>
      <c r="E381" s="23" t="s">
        <v>186</v>
      </c>
      <c r="F381"/>
    </row>
    <row r="382" spans="1:6" ht="14.25" x14ac:dyDescent="0.45">
      <c r="A382" s="23" t="s">
        <v>178</v>
      </c>
      <c r="B382" s="23" t="s">
        <v>179</v>
      </c>
      <c r="C382" s="23" t="s">
        <v>39</v>
      </c>
      <c r="D382" s="23" t="s">
        <v>39</v>
      </c>
      <c r="E382" s="23" t="s">
        <v>188</v>
      </c>
      <c r="F382"/>
    </row>
    <row r="383" spans="1:6" ht="14.25" x14ac:dyDescent="0.45">
      <c r="A383" s="23" t="s">
        <v>178</v>
      </c>
      <c r="B383" s="23" t="s">
        <v>179</v>
      </c>
      <c r="C383" s="23" t="s">
        <v>177</v>
      </c>
      <c r="D383" s="23" t="s">
        <v>184</v>
      </c>
      <c r="E383" s="23" t="s">
        <v>188</v>
      </c>
      <c r="F383"/>
    </row>
    <row r="384" spans="1:6" ht="14.25" x14ac:dyDescent="0.45">
      <c r="A384" s="23" t="s">
        <v>181</v>
      </c>
      <c r="B384" s="23" t="s">
        <v>179</v>
      </c>
      <c r="C384" s="23" t="s">
        <v>39</v>
      </c>
      <c r="D384" s="23" t="s">
        <v>184</v>
      </c>
      <c r="E384" s="23" t="s">
        <v>186</v>
      </c>
      <c r="F384"/>
    </row>
    <row r="385" spans="1:6" ht="14.25" x14ac:dyDescent="0.45">
      <c r="A385" s="23" t="s">
        <v>178</v>
      </c>
      <c r="B385" s="23" t="s">
        <v>180</v>
      </c>
      <c r="C385" s="23" t="s">
        <v>183</v>
      </c>
      <c r="D385" s="23" t="s">
        <v>177</v>
      </c>
      <c r="E385" s="23" t="s">
        <v>186</v>
      </c>
      <c r="F385"/>
    </row>
    <row r="386" spans="1:6" ht="14.25" x14ac:dyDescent="0.45">
      <c r="A386" s="23" t="s">
        <v>181</v>
      </c>
      <c r="B386" s="23" t="s">
        <v>179</v>
      </c>
      <c r="C386" s="23" t="s">
        <v>177</v>
      </c>
      <c r="D386" s="23" t="s">
        <v>184</v>
      </c>
      <c r="E386" s="23" t="s">
        <v>186</v>
      </c>
      <c r="F386"/>
    </row>
    <row r="387" spans="1:6" ht="14.25" x14ac:dyDescent="0.45">
      <c r="A387" s="23" t="s">
        <v>177</v>
      </c>
      <c r="B387" s="23" t="s">
        <v>180</v>
      </c>
      <c r="C387" s="23" t="s">
        <v>39</v>
      </c>
      <c r="D387" s="23" t="s">
        <v>39</v>
      </c>
      <c r="E387" s="23" t="s">
        <v>185</v>
      </c>
      <c r="F387"/>
    </row>
    <row r="388" spans="1:6" ht="14.25" x14ac:dyDescent="0.45">
      <c r="A388" s="23" t="s">
        <v>178</v>
      </c>
      <c r="B388" s="23" t="s">
        <v>179</v>
      </c>
      <c r="C388" s="23" t="s">
        <v>177</v>
      </c>
      <c r="D388" s="23" t="s">
        <v>39</v>
      </c>
      <c r="E388" s="23" t="s">
        <v>188</v>
      </c>
      <c r="F388"/>
    </row>
    <row r="389" spans="1:6" ht="14.25" x14ac:dyDescent="0.45">
      <c r="A389" s="23" t="s">
        <v>178</v>
      </c>
      <c r="B389" s="23" t="s">
        <v>179</v>
      </c>
      <c r="C389" s="23" t="s">
        <v>177</v>
      </c>
      <c r="D389" s="23" t="s">
        <v>39</v>
      </c>
      <c r="E389" s="23" t="s">
        <v>188</v>
      </c>
      <c r="F389"/>
    </row>
    <row r="390" spans="1:6" ht="14.25" x14ac:dyDescent="0.45">
      <c r="A390" s="23" t="s">
        <v>181</v>
      </c>
      <c r="B390" s="23" t="s">
        <v>179</v>
      </c>
      <c r="C390" s="23" t="s">
        <v>177</v>
      </c>
      <c r="D390" s="23" t="s">
        <v>39</v>
      </c>
      <c r="E390" s="23" t="s">
        <v>186</v>
      </c>
      <c r="F390"/>
    </row>
    <row r="391" spans="1:6" ht="14.25" x14ac:dyDescent="0.45">
      <c r="A391" s="23" t="s">
        <v>178</v>
      </c>
      <c r="B391" s="23" t="s">
        <v>180</v>
      </c>
      <c r="C391" s="23" t="s">
        <v>183</v>
      </c>
      <c r="D391" s="23" t="s">
        <v>177</v>
      </c>
      <c r="E391" s="23" t="s">
        <v>187</v>
      </c>
      <c r="F391"/>
    </row>
    <row r="392" spans="1:6" ht="14.25" x14ac:dyDescent="0.45">
      <c r="A392" s="23" t="s">
        <v>178</v>
      </c>
      <c r="B392" s="23" t="s">
        <v>180</v>
      </c>
      <c r="C392" s="23" t="s">
        <v>39</v>
      </c>
      <c r="D392" s="23" t="s">
        <v>177</v>
      </c>
      <c r="E392" s="23" t="s">
        <v>187</v>
      </c>
      <c r="F392"/>
    </row>
    <row r="393" spans="1:6" ht="14.25" x14ac:dyDescent="0.45">
      <c r="A393" s="23" t="s">
        <v>181</v>
      </c>
      <c r="B393" s="23" t="s">
        <v>180</v>
      </c>
      <c r="C393" s="23" t="s">
        <v>39</v>
      </c>
      <c r="D393" s="23" t="s">
        <v>184</v>
      </c>
      <c r="E393" s="23" t="s">
        <v>186</v>
      </c>
      <c r="F393"/>
    </row>
    <row r="394" spans="1:6" ht="14.25" x14ac:dyDescent="0.45">
      <c r="A394" s="23" t="s">
        <v>178</v>
      </c>
      <c r="B394" s="23" t="s">
        <v>179</v>
      </c>
      <c r="C394" s="23" t="s">
        <v>177</v>
      </c>
      <c r="D394" s="23" t="s">
        <v>184</v>
      </c>
      <c r="E394" s="23" t="s">
        <v>188</v>
      </c>
      <c r="F394"/>
    </row>
    <row r="395" spans="1:6" ht="14.25" x14ac:dyDescent="0.45">
      <c r="A395" s="23" t="s">
        <v>181</v>
      </c>
      <c r="B395" s="23" t="s">
        <v>179</v>
      </c>
      <c r="C395" s="23" t="s">
        <v>177</v>
      </c>
      <c r="D395" s="23" t="s">
        <v>184</v>
      </c>
      <c r="E395" s="23" t="s">
        <v>186</v>
      </c>
      <c r="F395"/>
    </row>
    <row r="396" spans="1:6" ht="14.25" x14ac:dyDescent="0.45">
      <c r="A396" s="23" t="s">
        <v>178</v>
      </c>
      <c r="B396" s="23" t="s">
        <v>180</v>
      </c>
      <c r="C396" s="23" t="s">
        <v>183</v>
      </c>
      <c r="D396" s="23" t="s">
        <v>39</v>
      </c>
      <c r="E396" s="23" t="s">
        <v>186</v>
      </c>
      <c r="F396"/>
    </row>
    <row r="397" spans="1:6" ht="14.25" x14ac:dyDescent="0.45">
      <c r="A397" s="23" t="s">
        <v>181</v>
      </c>
      <c r="B397" s="23" t="s">
        <v>180</v>
      </c>
      <c r="C397" s="23" t="s">
        <v>183</v>
      </c>
      <c r="D397" s="23" t="s">
        <v>177</v>
      </c>
      <c r="E397" s="23" t="s">
        <v>187</v>
      </c>
      <c r="F397"/>
    </row>
    <row r="398" spans="1:6" ht="14.25" x14ac:dyDescent="0.45">
      <c r="A398" s="23" t="s">
        <v>178</v>
      </c>
      <c r="B398" s="23" t="s">
        <v>179</v>
      </c>
      <c r="C398" s="23" t="s">
        <v>183</v>
      </c>
      <c r="D398" s="23" t="s">
        <v>39</v>
      </c>
      <c r="E398" s="23" t="s">
        <v>188</v>
      </c>
      <c r="F398"/>
    </row>
    <row r="399" spans="1:6" ht="14.25" x14ac:dyDescent="0.45">
      <c r="A399" s="23" t="s">
        <v>178</v>
      </c>
      <c r="B399" s="23" t="s">
        <v>180</v>
      </c>
      <c r="C399" s="23" t="s">
        <v>183</v>
      </c>
      <c r="D399" s="23" t="s">
        <v>177</v>
      </c>
      <c r="E399" s="23" t="s">
        <v>186</v>
      </c>
      <c r="F399"/>
    </row>
    <row r="400" spans="1:6" ht="14.25" x14ac:dyDescent="0.45">
      <c r="A400" s="23" t="s">
        <v>178</v>
      </c>
      <c r="B400" s="23" t="s">
        <v>180</v>
      </c>
      <c r="C400" s="23" t="s">
        <v>183</v>
      </c>
      <c r="D400" s="23" t="s">
        <v>177</v>
      </c>
      <c r="E400" s="23" t="s">
        <v>186</v>
      </c>
      <c r="F400"/>
    </row>
    <row r="401" spans="1:6" ht="14.25" x14ac:dyDescent="0.45">
      <c r="A401" s="23" t="s">
        <v>178</v>
      </c>
      <c r="B401" s="23" t="s">
        <v>180</v>
      </c>
      <c r="C401" s="23" t="s">
        <v>183</v>
      </c>
      <c r="D401" s="23" t="s">
        <v>39</v>
      </c>
      <c r="E401" s="23" t="s">
        <v>186</v>
      </c>
      <c r="F401"/>
    </row>
    <row r="402" spans="1:6" ht="14.25" x14ac:dyDescent="0.45">
      <c r="A402" s="23" t="s">
        <v>181</v>
      </c>
      <c r="B402" s="23" t="s">
        <v>179</v>
      </c>
      <c r="C402" s="23" t="s">
        <v>177</v>
      </c>
      <c r="D402" s="23" t="s">
        <v>39</v>
      </c>
      <c r="E402" s="23" t="s">
        <v>187</v>
      </c>
      <c r="F402"/>
    </row>
    <row r="403" spans="1:6" ht="14.25" x14ac:dyDescent="0.45">
      <c r="A403" s="23" t="s">
        <v>178</v>
      </c>
      <c r="B403" s="23" t="s">
        <v>180</v>
      </c>
      <c r="C403" s="23" t="s">
        <v>183</v>
      </c>
      <c r="D403" s="23" t="s">
        <v>177</v>
      </c>
      <c r="E403" s="23" t="s">
        <v>186</v>
      </c>
      <c r="F403"/>
    </row>
    <row r="404" spans="1:6" ht="14.25" x14ac:dyDescent="0.45">
      <c r="A404" s="23" t="s">
        <v>177</v>
      </c>
      <c r="B404" s="23" t="s">
        <v>180</v>
      </c>
      <c r="C404" s="23" t="s">
        <v>177</v>
      </c>
      <c r="D404" s="23" t="s">
        <v>177</v>
      </c>
      <c r="E404" s="23" t="s">
        <v>185</v>
      </c>
      <c r="F404"/>
    </row>
    <row r="405" spans="1:6" ht="14.25" x14ac:dyDescent="0.45">
      <c r="A405" s="23" t="s">
        <v>178</v>
      </c>
      <c r="B405" s="23" t="s">
        <v>179</v>
      </c>
      <c r="C405" s="23" t="s">
        <v>177</v>
      </c>
      <c r="D405" s="23" t="s">
        <v>39</v>
      </c>
      <c r="E405" s="23" t="s">
        <v>188</v>
      </c>
      <c r="F405"/>
    </row>
    <row r="406" spans="1:6" ht="14.25" x14ac:dyDescent="0.45">
      <c r="A406" s="23" t="s">
        <v>178</v>
      </c>
      <c r="B406" s="23" t="s">
        <v>179</v>
      </c>
      <c r="C406" s="23" t="s">
        <v>177</v>
      </c>
      <c r="D406" s="23" t="s">
        <v>184</v>
      </c>
      <c r="E406" s="23" t="s">
        <v>188</v>
      </c>
      <c r="F406"/>
    </row>
    <row r="407" spans="1:6" ht="14.25" x14ac:dyDescent="0.45">
      <c r="A407" s="23" t="s">
        <v>177</v>
      </c>
      <c r="B407" s="23" t="s">
        <v>180</v>
      </c>
      <c r="C407" s="23" t="s">
        <v>39</v>
      </c>
      <c r="D407" s="23" t="s">
        <v>39</v>
      </c>
      <c r="E407" s="23" t="s">
        <v>185</v>
      </c>
      <c r="F407"/>
    </row>
    <row r="408" spans="1:6" ht="14.25" x14ac:dyDescent="0.45">
      <c r="A408" s="23" t="s">
        <v>178</v>
      </c>
      <c r="B408" s="23" t="s">
        <v>180</v>
      </c>
      <c r="C408" s="23" t="s">
        <v>183</v>
      </c>
      <c r="D408" s="23" t="s">
        <v>39</v>
      </c>
      <c r="E408" s="23" t="s">
        <v>186</v>
      </c>
      <c r="F408"/>
    </row>
    <row r="409" spans="1:6" ht="14.25" x14ac:dyDescent="0.45">
      <c r="A409" s="23" t="s">
        <v>181</v>
      </c>
      <c r="B409" s="23" t="s">
        <v>180</v>
      </c>
      <c r="C409" s="23" t="s">
        <v>183</v>
      </c>
      <c r="D409" s="23" t="s">
        <v>39</v>
      </c>
      <c r="E409" s="23" t="s">
        <v>187</v>
      </c>
      <c r="F409"/>
    </row>
    <row r="410" spans="1:6" ht="14.25" x14ac:dyDescent="0.45">
      <c r="A410" s="23" t="s">
        <v>181</v>
      </c>
      <c r="B410" s="23" t="s">
        <v>180</v>
      </c>
      <c r="C410" s="23" t="s">
        <v>39</v>
      </c>
      <c r="D410" s="23" t="s">
        <v>39</v>
      </c>
      <c r="E410" s="23" t="s">
        <v>187</v>
      </c>
      <c r="F410"/>
    </row>
    <row r="411" spans="1:6" ht="14.25" x14ac:dyDescent="0.45">
      <c r="A411" s="23" t="s">
        <v>177</v>
      </c>
      <c r="B411" s="23" t="s">
        <v>179</v>
      </c>
      <c r="C411" s="23" t="s">
        <v>177</v>
      </c>
      <c r="D411" s="23" t="s">
        <v>39</v>
      </c>
      <c r="E411" s="23" t="s">
        <v>187</v>
      </c>
      <c r="F411"/>
    </row>
    <row r="412" spans="1:6" ht="14.25" x14ac:dyDescent="0.45">
      <c r="A412" s="23" t="s">
        <v>178</v>
      </c>
      <c r="B412" s="23" t="s">
        <v>179</v>
      </c>
      <c r="C412" s="23" t="s">
        <v>177</v>
      </c>
      <c r="D412" s="23" t="s">
        <v>39</v>
      </c>
      <c r="E412" s="23" t="s">
        <v>188</v>
      </c>
      <c r="F412"/>
    </row>
    <row r="413" spans="1:6" ht="14.25" x14ac:dyDescent="0.45">
      <c r="A413" s="23" t="s">
        <v>178</v>
      </c>
      <c r="B413" s="23" t="s">
        <v>180</v>
      </c>
      <c r="C413" s="23" t="s">
        <v>39</v>
      </c>
      <c r="D413" s="23" t="s">
        <v>39</v>
      </c>
      <c r="E413" s="23" t="s">
        <v>186</v>
      </c>
      <c r="F413"/>
    </row>
    <row r="414" spans="1:6" ht="14.25" x14ac:dyDescent="0.45">
      <c r="A414" s="23" t="s">
        <v>178</v>
      </c>
      <c r="B414" s="23" t="s">
        <v>179</v>
      </c>
      <c r="C414" s="23" t="s">
        <v>177</v>
      </c>
      <c r="D414" s="23" t="s">
        <v>184</v>
      </c>
      <c r="E414" s="23" t="s">
        <v>188</v>
      </c>
      <c r="F414"/>
    </row>
    <row r="415" spans="1:6" ht="14.25" x14ac:dyDescent="0.45">
      <c r="A415" s="23" t="s">
        <v>178</v>
      </c>
      <c r="B415" s="23" t="s">
        <v>180</v>
      </c>
      <c r="C415" s="23" t="s">
        <v>183</v>
      </c>
      <c r="D415" s="23" t="s">
        <v>177</v>
      </c>
      <c r="E415" s="23" t="s">
        <v>186</v>
      </c>
      <c r="F415"/>
    </row>
    <row r="416" spans="1:6" ht="14.25" x14ac:dyDescent="0.45">
      <c r="A416" s="23" t="s">
        <v>177</v>
      </c>
      <c r="B416" s="23" t="s">
        <v>179</v>
      </c>
      <c r="C416" s="23" t="s">
        <v>177</v>
      </c>
      <c r="D416" s="23" t="s">
        <v>184</v>
      </c>
      <c r="E416" s="23" t="s">
        <v>187</v>
      </c>
      <c r="F416"/>
    </row>
    <row r="417" spans="1:6" ht="14.25" x14ac:dyDescent="0.45">
      <c r="A417" s="23" t="s">
        <v>177</v>
      </c>
      <c r="B417" s="23" t="s">
        <v>180</v>
      </c>
      <c r="C417" s="23" t="s">
        <v>39</v>
      </c>
      <c r="D417" s="23" t="s">
        <v>177</v>
      </c>
      <c r="E417" s="23" t="s">
        <v>185</v>
      </c>
      <c r="F417"/>
    </row>
    <row r="418" spans="1:6" ht="14.25" x14ac:dyDescent="0.45">
      <c r="A418" s="23" t="s">
        <v>178</v>
      </c>
      <c r="B418" s="23" t="s">
        <v>179</v>
      </c>
      <c r="C418" s="23" t="s">
        <v>177</v>
      </c>
      <c r="D418" s="23" t="s">
        <v>39</v>
      </c>
      <c r="E418" s="23" t="s">
        <v>188</v>
      </c>
      <c r="F418"/>
    </row>
    <row r="419" spans="1:6" ht="14.25" x14ac:dyDescent="0.45">
      <c r="A419" s="23" t="s">
        <v>181</v>
      </c>
      <c r="B419" s="23" t="s">
        <v>180</v>
      </c>
      <c r="C419" s="23" t="s">
        <v>183</v>
      </c>
      <c r="D419" s="23" t="s">
        <v>177</v>
      </c>
      <c r="E419" s="23" t="s">
        <v>187</v>
      </c>
      <c r="F419"/>
    </row>
    <row r="420" spans="1:6" ht="14.25" x14ac:dyDescent="0.45">
      <c r="A420" s="23" t="s">
        <v>178</v>
      </c>
      <c r="B420" s="23" t="s">
        <v>179</v>
      </c>
      <c r="C420" s="23" t="s">
        <v>39</v>
      </c>
      <c r="D420" s="23" t="s">
        <v>184</v>
      </c>
      <c r="E420" s="23" t="s">
        <v>188</v>
      </c>
      <c r="F420"/>
    </row>
    <row r="421" spans="1:6" ht="14.25" x14ac:dyDescent="0.45">
      <c r="A421" s="23" t="s">
        <v>177</v>
      </c>
      <c r="B421" s="23" t="s">
        <v>180</v>
      </c>
      <c r="C421" s="23" t="s">
        <v>183</v>
      </c>
      <c r="D421" s="23" t="s">
        <v>39</v>
      </c>
      <c r="E421" s="23" t="s">
        <v>185</v>
      </c>
      <c r="F421"/>
    </row>
    <row r="422" spans="1:6" ht="14.25" x14ac:dyDescent="0.45">
      <c r="A422" s="23" t="s">
        <v>181</v>
      </c>
      <c r="B422" s="23" t="s">
        <v>180</v>
      </c>
      <c r="C422" s="23" t="s">
        <v>39</v>
      </c>
      <c r="D422" s="23" t="s">
        <v>177</v>
      </c>
      <c r="E422" s="23" t="s">
        <v>187</v>
      </c>
      <c r="F422"/>
    </row>
    <row r="423" spans="1:6" ht="14.25" x14ac:dyDescent="0.45">
      <c r="A423" s="23" t="s">
        <v>177</v>
      </c>
      <c r="B423" s="23" t="s">
        <v>180</v>
      </c>
      <c r="C423" s="23" t="s">
        <v>39</v>
      </c>
      <c r="D423" s="23" t="s">
        <v>39</v>
      </c>
      <c r="E423" s="23" t="s">
        <v>185</v>
      </c>
      <c r="F423"/>
    </row>
    <row r="424" spans="1:6" ht="14.25" x14ac:dyDescent="0.45">
      <c r="A424" s="23" t="s">
        <v>178</v>
      </c>
      <c r="B424" s="23" t="s">
        <v>180</v>
      </c>
      <c r="C424" s="23" t="s">
        <v>183</v>
      </c>
      <c r="D424" s="23" t="s">
        <v>177</v>
      </c>
      <c r="E424" s="23" t="s">
        <v>186</v>
      </c>
      <c r="F424"/>
    </row>
    <row r="425" spans="1:6" ht="14.25" x14ac:dyDescent="0.45">
      <c r="A425" s="23" t="s">
        <v>178</v>
      </c>
      <c r="B425" s="23" t="s">
        <v>180</v>
      </c>
      <c r="C425" s="23" t="s">
        <v>177</v>
      </c>
      <c r="D425" s="23" t="s">
        <v>177</v>
      </c>
      <c r="E425" s="23" t="s">
        <v>186</v>
      </c>
      <c r="F425"/>
    </row>
    <row r="426" spans="1:6" ht="14.25" x14ac:dyDescent="0.45">
      <c r="A426" s="23" t="s">
        <v>178</v>
      </c>
      <c r="B426" s="23" t="s">
        <v>180</v>
      </c>
      <c r="C426" s="23" t="s">
        <v>177</v>
      </c>
      <c r="D426" s="23" t="s">
        <v>184</v>
      </c>
      <c r="E426" s="23" t="s">
        <v>188</v>
      </c>
      <c r="F426"/>
    </row>
    <row r="427" spans="1:6" ht="14.25" x14ac:dyDescent="0.45">
      <c r="A427" s="23" t="s">
        <v>181</v>
      </c>
      <c r="B427" s="23" t="s">
        <v>180</v>
      </c>
      <c r="C427" s="23" t="s">
        <v>39</v>
      </c>
      <c r="D427" s="23" t="s">
        <v>53</v>
      </c>
      <c r="E427" s="23" t="s">
        <v>185</v>
      </c>
      <c r="F427"/>
    </row>
    <row r="428" spans="1:6" ht="14.25" x14ac:dyDescent="0.45">
      <c r="A428" s="23" t="s">
        <v>178</v>
      </c>
      <c r="B428" s="23" t="s">
        <v>179</v>
      </c>
      <c r="C428" s="23" t="s">
        <v>177</v>
      </c>
      <c r="D428" s="23" t="s">
        <v>39</v>
      </c>
      <c r="E428" s="23" t="s">
        <v>188</v>
      </c>
      <c r="F428"/>
    </row>
    <row r="429" spans="1:6" ht="14.25" x14ac:dyDescent="0.45">
      <c r="A429" s="23" t="s">
        <v>178</v>
      </c>
      <c r="B429" s="23" t="s">
        <v>180</v>
      </c>
      <c r="C429" s="23" t="s">
        <v>39</v>
      </c>
      <c r="D429" s="23" t="s">
        <v>39</v>
      </c>
      <c r="E429" s="23" t="s">
        <v>186</v>
      </c>
      <c r="F429"/>
    </row>
    <row r="430" spans="1:6" ht="14.25" x14ac:dyDescent="0.45">
      <c r="A430" s="23" t="s">
        <v>177</v>
      </c>
      <c r="B430" s="23" t="s">
        <v>180</v>
      </c>
      <c r="C430" s="23" t="s">
        <v>183</v>
      </c>
      <c r="D430" s="23" t="s">
        <v>39</v>
      </c>
      <c r="E430" s="23" t="s">
        <v>185</v>
      </c>
      <c r="F430"/>
    </row>
    <row r="431" spans="1:6" ht="14.25" x14ac:dyDescent="0.45">
      <c r="A431" s="23" t="s">
        <v>178</v>
      </c>
      <c r="B431" s="23" t="s">
        <v>180</v>
      </c>
      <c r="C431" s="23" t="s">
        <v>39</v>
      </c>
      <c r="D431" s="23" t="s">
        <v>177</v>
      </c>
      <c r="E431" s="23" t="s">
        <v>186</v>
      </c>
      <c r="F431"/>
    </row>
    <row r="432" spans="1:6" ht="14.25" x14ac:dyDescent="0.45">
      <c r="A432" s="23" t="s">
        <v>178</v>
      </c>
      <c r="B432" s="23" t="s">
        <v>179</v>
      </c>
      <c r="C432" s="23" t="s">
        <v>39</v>
      </c>
      <c r="D432" s="23" t="s">
        <v>184</v>
      </c>
      <c r="E432" s="23" t="s">
        <v>188</v>
      </c>
      <c r="F432"/>
    </row>
    <row r="433" spans="1:6" ht="14.25" x14ac:dyDescent="0.45">
      <c r="A433" s="23" t="s">
        <v>178</v>
      </c>
      <c r="B433" s="23" t="s">
        <v>179</v>
      </c>
      <c r="C433" s="23" t="s">
        <v>39</v>
      </c>
      <c r="D433" s="23" t="s">
        <v>184</v>
      </c>
      <c r="E433" s="23" t="s">
        <v>188</v>
      </c>
      <c r="F433"/>
    </row>
    <row r="434" spans="1:6" ht="14.25" x14ac:dyDescent="0.45">
      <c r="A434" s="23" t="s">
        <v>181</v>
      </c>
      <c r="B434" s="23" t="s">
        <v>179</v>
      </c>
      <c r="C434" s="23" t="s">
        <v>39</v>
      </c>
      <c r="D434" s="23" t="s">
        <v>39</v>
      </c>
      <c r="E434" s="23" t="s">
        <v>187</v>
      </c>
      <c r="F434"/>
    </row>
    <row r="435" spans="1:6" ht="14.25" x14ac:dyDescent="0.45">
      <c r="A435" s="23" t="s">
        <v>181</v>
      </c>
      <c r="B435" s="23" t="s">
        <v>180</v>
      </c>
      <c r="C435" s="23" t="s">
        <v>39</v>
      </c>
      <c r="D435" s="23" t="s">
        <v>39</v>
      </c>
      <c r="E435" s="23" t="s">
        <v>187</v>
      </c>
      <c r="F435"/>
    </row>
    <row r="436" spans="1:6" ht="14.25" x14ac:dyDescent="0.45">
      <c r="A436" s="23" t="s">
        <v>181</v>
      </c>
      <c r="B436" s="23" t="s">
        <v>179</v>
      </c>
      <c r="C436" s="23" t="s">
        <v>39</v>
      </c>
      <c r="D436" s="23" t="s">
        <v>184</v>
      </c>
      <c r="E436" s="23" t="s">
        <v>186</v>
      </c>
      <c r="F436"/>
    </row>
    <row r="437" spans="1:6" ht="14.25" x14ac:dyDescent="0.45">
      <c r="A437" s="23" t="s">
        <v>181</v>
      </c>
      <c r="B437" s="23" t="s">
        <v>180</v>
      </c>
      <c r="C437" s="23" t="s">
        <v>177</v>
      </c>
      <c r="D437" s="23" t="s">
        <v>39</v>
      </c>
      <c r="E437" s="23" t="s">
        <v>187</v>
      </c>
      <c r="F437"/>
    </row>
    <row r="438" spans="1:6" ht="14.25" x14ac:dyDescent="0.45">
      <c r="A438" s="23" t="s">
        <v>181</v>
      </c>
      <c r="B438" s="23" t="s">
        <v>179</v>
      </c>
      <c r="C438" s="23" t="s">
        <v>177</v>
      </c>
      <c r="D438" s="23" t="s">
        <v>184</v>
      </c>
      <c r="E438" s="23" t="s">
        <v>186</v>
      </c>
      <c r="F438"/>
    </row>
    <row r="439" spans="1:6" ht="14.25" x14ac:dyDescent="0.45">
      <c r="A439" s="23" t="s">
        <v>181</v>
      </c>
      <c r="B439" s="23" t="s">
        <v>179</v>
      </c>
      <c r="C439" s="23" t="s">
        <v>177</v>
      </c>
      <c r="D439" s="23" t="s">
        <v>184</v>
      </c>
      <c r="E439" s="23" t="s">
        <v>186</v>
      </c>
      <c r="F439"/>
    </row>
    <row r="440" spans="1:6" ht="14.25" x14ac:dyDescent="0.45">
      <c r="A440" s="23" t="s">
        <v>178</v>
      </c>
      <c r="B440" s="23" t="s">
        <v>180</v>
      </c>
      <c r="C440" s="23" t="s">
        <v>183</v>
      </c>
      <c r="D440" s="23" t="s">
        <v>177</v>
      </c>
      <c r="E440" s="23" t="s">
        <v>186</v>
      </c>
      <c r="F440"/>
    </row>
    <row r="441" spans="1:6" ht="14.25" x14ac:dyDescent="0.45">
      <c r="A441" s="23" t="s">
        <v>181</v>
      </c>
      <c r="B441" s="23" t="s">
        <v>180</v>
      </c>
      <c r="C441" s="23" t="s">
        <v>39</v>
      </c>
      <c r="D441" s="23" t="s">
        <v>177</v>
      </c>
      <c r="E441" s="23" t="s">
        <v>187</v>
      </c>
      <c r="F441"/>
    </row>
    <row r="442" spans="1:6" ht="14.25" x14ac:dyDescent="0.45">
      <c r="A442" s="23" t="s">
        <v>178</v>
      </c>
      <c r="B442" s="23" t="s">
        <v>179</v>
      </c>
      <c r="C442" s="23" t="s">
        <v>39</v>
      </c>
      <c r="D442" s="23" t="s">
        <v>39</v>
      </c>
      <c r="E442" s="23" t="s">
        <v>188</v>
      </c>
      <c r="F442"/>
    </row>
    <row r="443" spans="1:6" ht="14.25" x14ac:dyDescent="0.45">
      <c r="A443" s="23" t="s">
        <v>181</v>
      </c>
      <c r="B443" s="23" t="s">
        <v>180</v>
      </c>
      <c r="C443" s="23" t="s">
        <v>177</v>
      </c>
      <c r="D443" s="23" t="s">
        <v>39</v>
      </c>
      <c r="E443" s="23" t="s">
        <v>187</v>
      </c>
      <c r="F443"/>
    </row>
    <row r="444" spans="1:6" ht="14.25" x14ac:dyDescent="0.45">
      <c r="A444" s="23" t="s">
        <v>181</v>
      </c>
      <c r="B444" s="23" t="s">
        <v>180</v>
      </c>
      <c r="C444" s="23" t="s">
        <v>183</v>
      </c>
      <c r="D444" s="23" t="s">
        <v>39</v>
      </c>
      <c r="E444" s="23" t="s">
        <v>187</v>
      </c>
      <c r="F444"/>
    </row>
    <row r="445" spans="1:6" ht="14.25" x14ac:dyDescent="0.45">
      <c r="A445" s="23" t="s">
        <v>178</v>
      </c>
      <c r="B445" s="23" t="s">
        <v>180</v>
      </c>
      <c r="C445" s="23" t="s">
        <v>39</v>
      </c>
      <c r="D445" s="23" t="s">
        <v>39</v>
      </c>
      <c r="E445" s="23" t="s">
        <v>186</v>
      </c>
      <c r="F445"/>
    </row>
    <row r="446" spans="1:6" ht="14.25" x14ac:dyDescent="0.45">
      <c r="A446" s="23" t="s">
        <v>181</v>
      </c>
      <c r="B446" s="23" t="s">
        <v>179</v>
      </c>
      <c r="C446" s="23" t="s">
        <v>177</v>
      </c>
      <c r="D446" s="23" t="s">
        <v>184</v>
      </c>
      <c r="E446" s="23" t="s">
        <v>186</v>
      </c>
      <c r="F446"/>
    </row>
    <row r="447" spans="1:6" ht="14.25" x14ac:dyDescent="0.45">
      <c r="A447" s="23" t="s">
        <v>181</v>
      </c>
      <c r="B447" s="23" t="s">
        <v>179</v>
      </c>
      <c r="C447" s="23" t="s">
        <v>39</v>
      </c>
      <c r="D447" s="23" t="s">
        <v>184</v>
      </c>
      <c r="E447" s="23" t="s">
        <v>187</v>
      </c>
      <c r="F447"/>
    </row>
    <row r="448" spans="1:6" ht="14.25" x14ac:dyDescent="0.45">
      <c r="A448" s="23" t="s">
        <v>178</v>
      </c>
      <c r="B448" s="23" t="s">
        <v>179</v>
      </c>
      <c r="C448" s="23" t="s">
        <v>177</v>
      </c>
      <c r="D448" s="23" t="s">
        <v>184</v>
      </c>
      <c r="E448" s="23" t="s">
        <v>188</v>
      </c>
      <c r="F448"/>
    </row>
    <row r="449" spans="1:6" ht="14.25" x14ac:dyDescent="0.45">
      <c r="A449" s="23" t="s">
        <v>178</v>
      </c>
      <c r="B449" s="23" t="s">
        <v>180</v>
      </c>
      <c r="C449" s="23" t="s">
        <v>39</v>
      </c>
      <c r="D449" s="23" t="s">
        <v>39</v>
      </c>
      <c r="E449" s="23" t="s">
        <v>188</v>
      </c>
      <c r="F449"/>
    </row>
    <row r="450" spans="1:6" ht="14.25" x14ac:dyDescent="0.45">
      <c r="A450" s="23" t="s">
        <v>178</v>
      </c>
      <c r="B450" s="23" t="s">
        <v>180</v>
      </c>
      <c r="C450" s="23" t="s">
        <v>183</v>
      </c>
      <c r="D450" s="23" t="s">
        <v>177</v>
      </c>
      <c r="E450" s="23" t="s">
        <v>186</v>
      </c>
      <c r="F450"/>
    </row>
    <row r="451" spans="1:6" ht="14.25" x14ac:dyDescent="0.45">
      <c r="A451" s="23" t="s">
        <v>178</v>
      </c>
      <c r="B451" s="23" t="s">
        <v>180</v>
      </c>
      <c r="C451" s="23" t="s">
        <v>183</v>
      </c>
      <c r="D451" s="23" t="s">
        <v>177</v>
      </c>
      <c r="E451" s="23" t="s">
        <v>186</v>
      </c>
      <c r="F451"/>
    </row>
    <row r="452" spans="1:6" ht="14.25" x14ac:dyDescent="0.45">
      <c r="A452" s="23" t="s">
        <v>178</v>
      </c>
      <c r="B452" s="23" t="s">
        <v>180</v>
      </c>
      <c r="C452" s="23" t="s">
        <v>39</v>
      </c>
      <c r="D452" s="23" t="s">
        <v>177</v>
      </c>
      <c r="E452" s="23" t="s">
        <v>187</v>
      </c>
      <c r="F452"/>
    </row>
    <row r="453" spans="1:6" ht="14.25" x14ac:dyDescent="0.45">
      <c r="A453" s="23" t="s">
        <v>181</v>
      </c>
      <c r="B453" s="23" t="s">
        <v>180</v>
      </c>
      <c r="C453" s="23" t="s">
        <v>183</v>
      </c>
      <c r="D453" s="23" t="s">
        <v>177</v>
      </c>
      <c r="E453" s="23" t="s">
        <v>187</v>
      </c>
      <c r="F453"/>
    </row>
    <row r="454" spans="1:6" ht="14.25" x14ac:dyDescent="0.45">
      <c r="A454" s="23" t="s">
        <v>181</v>
      </c>
      <c r="B454" s="23" t="s">
        <v>179</v>
      </c>
      <c r="C454" s="23" t="s">
        <v>39</v>
      </c>
      <c r="D454" s="23" t="s">
        <v>184</v>
      </c>
      <c r="E454" s="23" t="s">
        <v>187</v>
      </c>
      <c r="F454"/>
    </row>
    <row r="455" spans="1:6" ht="14.25" x14ac:dyDescent="0.45">
      <c r="A455" s="23" t="s">
        <v>178</v>
      </c>
      <c r="B455" s="23" t="s">
        <v>180</v>
      </c>
      <c r="C455" s="23" t="s">
        <v>183</v>
      </c>
      <c r="D455" s="23" t="s">
        <v>177</v>
      </c>
      <c r="E455" s="23" t="s">
        <v>186</v>
      </c>
      <c r="F455"/>
    </row>
    <row r="456" spans="1:6" ht="14.25" x14ac:dyDescent="0.45">
      <c r="A456" s="23" t="s">
        <v>178</v>
      </c>
      <c r="B456" s="23" t="s">
        <v>180</v>
      </c>
      <c r="C456" s="23" t="s">
        <v>177</v>
      </c>
      <c r="D456" s="23" t="s">
        <v>53</v>
      </c>
      <c r="E456" s="23" t="s">
        <v>187</v>
      </c>
      <c r="F456"/>
    </row>
    <row r="457" spans="1:6" ht="14.25" x14ac:dyDescent="0.45">
      <c r="A457" s="23" t="s">
        <v>178</v>
      </c>
      <c r="B457" s="23" t="s">
        <v>179</v>
      </c>
      <c r="C457" s="23" t="s">
        <v>177</v>
      </c>
      <c r="D457" s="23" t="s">
        <v>184</v>
      </c>
      <c r="E457" s="23" t="s">
        <v>188</v>
      </c>
      <c r="F457"/>
    </row>
    <row r="458" spans="1:6" ht="14.25" x14ac:dyDescent="0.45">
      <c r="A458" s="23" t="s">
        <v>177</v>
      </c>
      <c r="B458" s="23" t="s">
        <v>179</v>
      </c>
      <c r="C458" s="23" t="s">
        <v>177</v>
      </c>
      <c r="D458" s="23" t="s">
        <v>184</v>
      </c>
      <c r="E458" s="23" t="s">
        <v>187</v>
      </c>
      <c r="F458"/>
    </row>
    <row r="459" spans="1:6" ht="14.25" x14ac:dyDescent="0.45">
      <c r="A459" s="23" t="s">
        <v>178</v>
      </c>
      <c r="B459" s="23" t="s">
        <v>179</v>
      </c>
      <c r="C459" s="23" t="s">
        <v>39</v>
      </c>
      <c r="D459" s="23" t="s">
        <v>184</v>
      </c>
      <c r="E459" s="23" t="s">
        <v>188</v>
      </c>
      <c r="F459"/>
    </row>
    <row r="460" spans="1:6" ht="14.25" x14ac:dyDescent="0.45">
      <c r="A460" s="23" t="s">
        <v>181</v>
      </c>
      <c r="B460" s="23" t="s">
        <v>179</v>
      </c>
      <c r="C460" s="23" t="s">
        <v>177</v>
      </c>
      <c r="D460" s="23" t="s">
        <v>39</v>
      </c>
      <c r="E460" s="23" t="s">
        <v>187</v>
      </c>
      <c r="F460"/>
    </row>
    <row r="461" spans="1:6" ht="14.25" x14ac:dyDescent="0.45">
      <c r="A461" s="23" t="s">
        <v>177</v>
      </c>
      <c r="B461" s="23" t="s">
        <v>179</v>
      </c>
      <c r="C461" s="23" t="s">
        <v>177</v>
      </c>
      <c r="D461" s="23" t="s">
        <v>184</v>
      </c>
      <c r="E461" s="23" t="s">
        <v>187</v>
      </c>
      <c r="F461"/>
    </row>
    <row r="462" spans="1:6" ht="14.25" x14ac:dyDescent="0.45">
      <c r="A462" s="23" t="s">
        <v>178</v>
      </c>
      <c r="B462" s="23" t="s">
        <v>180</v>
      </c>
      <c r="C462" s="23" t="s">
        <v>183</v>
      </c>
      <c r="D462" s="23" t="s">
        <v>39</v>
      </c>
      <c r="E462" s="23" t="s">
        <v>186</v>
      </c>
      <c r="F462"/>
    </row>
    <row r="463" spans="1:6" ht="14.25" x14ac:dyDescent="0.45">
      <c r="A463" s="23" t="s">
        <v>177</v>
      </c>
      <c r="B463" s="23" t="s">
        <v>179</v>
      </c>
      <c r="C463" s="23" t="s">
        <v>177</v>
      </c>
      <c r="D463" s="23" t="s">
        <v>184</v>
      </c>
      <c r="E463" s="23" t="s">
        <v>187</v>
      </c>
      <c r="F463"/>
    </row>
    <row r="464" spans="1:6" ht="14.25" x14ac:dyDescent="0.45">
      <c r="A464" s="23" t="s">
        <v>177</v>
      </c>
      <c r="B464" s="23" t="s">
        <v>180</v>
      </c>
      <c r="C464" s="23" t="s">
        <v>39</v>
      </c>
      <c r="D464" s="23" t="s">
        <v>177</v>
      </c>
      <c r="E464" s="23" t="s">
        <v>185</v>
      </c>
      <c r="F464"/>
    </row>
    <row r="465" spans="1:6" ht="14.25" x14ac:dyDescent="0.45">
      <c r="A465" s="23" t="s">
        <v>178</v>
      </c>
      <c r="B465" s="23" t="s">
        <v>180</v>
      </c>
      <c r="C465" s="23" t="s">
        <v>183</v>
      </c>
      <c r="D465" s="23" t="s">
        <v>177</v>
      </c>
      <c r="E465" s="23" t="s">
        <v>186</v>
      </c>
      <c r="F465"/>
    </row>
    <row r="466" spans="1:6" ht="14.25" x14ac:dyDescent="0.45">
      <c r="A466" s="23" t="s">
        <v>181</v>
      </c>
      <c r="B466" s="23" t="s">
        <v>180</v>
      </c>
      <c r="C466" s="23" t="s">
        <v>183</v>
      </c>
      <c r="D466" s="23" t="s">
        <v>39</v>
      </c>
      <c r="E466" s="23" t="s">
        <v>187</v>
      </c>
      <c r="F466"/>
    </row>
    <row r="467" spans="1:6" ht="14.25" x14ac:dyDescent="0.45">
      <c r="A467" s="23" t="s">
        <v>178</v>
      </c>
      <c r="B467" s="23" t="s">
        <v>179</v>
      </c>
      <c r="C467" s="23" t="s">
        <v>177</v>
      </c>
      <c r="D467" s="23" t="s">
        <v>39</v>
      </c>
      <c r="E467" s="23" t="s">
        <v>188</v>
      </c>
      <c r="F467"/>
    </row>
    <row r="468" spans="1:6" ht="14.25" x14ac:dyDescent="0.45">
      <c r="A468" s="23" t="s">
        <v>181</v>
      </c>
      <c r="B468" s="23" t="s">
        <v>179</v>
      </c>
      <c r="C468" s="23" t="s">
        <v>177</v>
      </c>
      <c r="D468" s="23" t="s">
        <v>184</v>
      </c>
      <c r="E468" s="23" t="s">
        <v>186</v>
      </c>
      <c r="F468"/>
    </row>
    <row r="469" spans="1:6" ht="14.25" x14ac:dyDescent="0.45">
      <c r="A469" s="23" t="s">
        <v>178</v>
      </c>
      <c r="B469" s="23" t="s">
        <v>180</v>
      </c>
      <c r="C469" s="23" t="s">
        <v>183</v>
      </c>
      <c r="D469" s="23" t="s">
        <v>39</v>
      </c>
      <c r="E469" s="23" t="s">
        <v>186</v>
      </c>
      <c r="F469"/>
    </row>
    <row r="470" spans="1:6" ht="14.25" x14ac:dyDescent="0.45">
      <c r="A470" s="23" t="s">
        <v>181</v>
      </c>
      <c r="B470" s="23" t="s">
        <v>179</v>
      </c>
      <c r="C470" s="23" t="s">
        <v>177</v>
      </c>
      <c r="D470" s="23" t="s">
        <v>39</v>
      </c>
      <c r="E470" s="23" t="s">
        <v>187</v>
      </c>
      <c r="F470"/>
    </row>
    <row r="471" spans="1:6" ht="14.25" x14ac:dyDescent="0.45">
      <c r="A471" s="23" t="s">
        <v>178</v>
      </c>
      <c r="B471" s="23" t="s">
        <v>180</v>
      </c>
      <c r="C471" s="23" t="s">
        <v>39</v>
      </c>
      <c r="D471" s="23" t="s">
        <v>39</v>
      </c>
      <c r="E471" s="23" t="s">
        <v>186</v>
      </c>
      <c r="F471"/>
    </row>
    <row r="472" spans="1:6" ht="14.25" x14ac:dyDescent="0.45">
      <c r="A472" s="23" t="s">
        <v>181</v>
      </c>
      <c r="B472" s="23" t="s">
        <v>180</v>
      </c>
      <c r="C472" s="23" t="s">
        <v>39</v>
      </c>
      <c r="D472" s="23" t="s">
        <v>39</v>
      </c>
      <c r="E472" s="23" t="s">
        <v>187</v>
      </c>
      <c r="F472"/>
    </row>
    <row r="473" spans="1:6" ht="14.25" x14ac:dyDescent="0.45">
      <c r="A473" s="23" t="s">
        <v>181</v>
      </c>
      <c r="B473" s="23" t="s">
        <v>180</v>
      </c>
      <c r="C473" s="23" t="s">
        <v>183</v>
      </c>
      <c r="D473" s="23" t="s">
        <v>39</v>
      </c>
      <c r="E473" s="23" t="s">
        <v>187</v>
      </c>
      <c r="F473"/>
    </row>
    <row r="474" spans="1:6" ht="14.25" x14ac:dyDescent="0.45">
      <c r="A474" s="23" t="s">
        <v>181</v>
      </c>
      <c r="B474" s="23" t="s">
        <v>180</v>
      </c>
      <c r="C474" s="23" t="s">
        <v>183</v>
      </c>
      <c r="D474" s="23" t="s">
        <v>184</v>
      </c>
      <c r="E474" s="23" t="s">
        <v>187</v>
      </c>
      <c r="F474"/>
    </row>
    <row r="475" spans="1:6" ht="14.25" x14ac:dyDescent="0.45">
      <c r="A475" s="23" t="s">
        <v>178</v>
      </c>
      <c r="B475" s="23" t="s">
        <v>179</v>
      </c>
      <c r="C475" s="23" t="s">
        <v>183</v>
      </c>
      <c r="D475" s="23" t="s">
        <v>39</v>
      </c>
      <c r="E475" s="23" t="s">
        <v>188</v>
      </c>
      <c r="F475"/>
    </row>
    <row r="476" spans="1:6" ht="14.25" x14ac:dyDescent="0.45">
      <c r="A476" s="23" t="s">
        <v>181</v>
      </c>
      <c r="B476" s="23" t="s">
        <v>179</v>
      </c>
      <c r="C476" s="23" t="s">
        <v>177</v>
      </c>
      <c r="D476" s="23" t="s">
        <v>184</v>
      </c>
      <c r="E476" s="23" t="s">
        <v>187</v>
      </c>
      <c r="F476"/>
    </row>
    <row r="477" spans="1:6" ht="14.25" x14ac:dyDescent="0.45">
      <c r="A477" s="23" t="s">
        <v>178</v>
      </c>
      <c r="B477" s="23" t="s">
        <v>180</v>
      </c>
      <c r="C477" s="23" t="s">
        <v>183</v>
      </c>
      <c r="D477" s="23" t="s">
        <v>39</v>
      </c>
      <c r="E477" s="23" t="s">
        <v>188</v>
      </c>
      <c r="F477"/>
    </row>
    <row r="478" spans="1:6" ht="14.25" x14ac:dyDescent="0.45">
      <c r="A478" s="23" t="s">
        <v>181</v>
      </c>
      <c r="B478" s="23" t="s">
        <v>180</v>
      </c>
      <c r="C478" s="23" t="s">
        <v>39</v>
      </c>
      <c r="D478" s="23" t="s">
        <v>39</v>
      </c>
      <c r="E478" s="23" t="s">
        <v>187</v>
      </c>
      <c r="F478"/>
    </row>
    <row r="479" spans="1:6" ht="14.25" x14ac:dyDescent="0.45">
      <c r="A479" s="23" t="s">
        <v>178</v>
      </c>
      <c r="B479" s="23" t="s">
        <v>180</v>
      </c>
      <c r="C479" s="23" t="s">
        <v>177</v>
      </c>
      <c r="D479" s="23" t="s">
        <v>39</v>
      </c>
      <c r="E479" s="23" t="s">
        <v>188</v>
      </c>
      <c r="F479"/>
    </row>
    <row r="480" spans="1:6" ht="14.25" x14ac:dyDescent="0.45">
      <c r="A480" s="23" t="s">
        <v>178</v>
      </c>
      <c r="B480" s="23" t="s">
        <v>179</v>
      </c>
      <c r="C480" s="23" t="s">
        <v>177</v>
      </c>
      <c r="D480" s="23" t="s">
        <v>39</v>
      </c>
      <c r="E480" s="23" t="s">
        <v>188</v>
      </c>
      <c r="F480"/>
    </row>
    <row r="481" spans="1:6" ht="14.25" x14ac:dyDescent="0.45">
      <c r="A481" s="23" t="s">
        <v>181</v>
      </c>
      <c r="B481" s="23" t="s">
        <v>180</v>
      </c>
      <c r="C481" s="23" t="s">
        <v>39</v>
      </c>
      <c r="D481" s="23" t="s">
        <v>177</v>
      </c>
      <c r="E481" s="23" t="s">
        <v>187</v>
      </c>
      <c r="F481"/>
    </row>
    <row r="482" spans="1:6" ht="14.25" x14ac:dyDescent="0.45">
      <c r="A482" s="23" t="s">
        <v>178</v>
      </c>
      <c r="B482" s="23" t="s">
        <v>180</v>
      </c>
      <c r="C482" s="23" t="s">
        <v>183</v>
      </c>
      <c r="D482" s="23" t="s">
        <v>39</v>
      </c>
      <c r="E482" s="23" t="s">
        <v>186</v>
      </c>
      <c r="F482"/>
    </row>
    <row r="483" spans="1:6" ht="14.25" x14ac:dyDescent="0.45">
      <c r="A483" s="23" t="s">
        <v>178</v>
      </c>
      <c r="B483" s="23" t="s">
        <v>180</v>
      </c>
      <c r="C483" s="23" t="s">
        <v>39</v>
      </c>
      <c r="D483" s="23" t="s">
        <v>39</v>
      </c>
      <c r="E483" s="23" t="s">
        <v>186</v>
      </c>
      <c r="F483"/>
    </row>
    <row r="484" spans="1:6" ht="14.25" x14ac:dyDescent="0.45">
      <c r="A484" s="23" t="s">
        <v>181</v>
      </c>
      <c r="B484" s="23" t="s">
        <v>179</v>
      </c>
      <c r="C484" s="23" t="s">
        <v>177</v>
      </c>
      <c r="D484" s="23" t="s">
        <v>184</v>
      </c>
      <c r="E484" s="23" t="s">
        <v>186</v>
      </c>
      <c r="F484"/>
    </row>
    <row r="485" spans="1:6" ht="14.25" x14ac:dyDescent="0.45">
      <c r="A485" s="23" t="s">
        <v>181</v>
      </c>
      <c r="B485" s="23" t="s">
        <v>180</v>
      </c>
      <c r="C485" s="23" t="s">
        <v>183</v>
      </c>
      <c r="D485" s="23" t="s">
        <v>39</v>
      </c>
      <c r="E485" s="23" t="s">
        <v>187</v>
      </c>
      <c r="F485"/>
    </row>
    <row r="486" spans="1:6" ht="14.25" x14ac:dyDescent="0.45">
      <c r="A486" s="23" t="s">
        <v>178</v>
      </c>
      <c r="B486" s="23" t="s">
        <v>180</v>
      </c>
      <c r="C486" s="23" t="s">
        <v>39</v>
      </c>
      <c r="D486" s="23" t="s">
        <v>177</v>
      </c>
      <c r="E486" s="23" t="s">
        <v>186</v>
      </c>
      <c r="F486"/>
    </row>
    <row r="487" spans="1:6" ht="14.25" x14ac:dyDescent="0.45">
      <c r="A487" s="23" t="s">
        <v>178</v>
      </c>
      <c r="B487" s="23" t="s">
        <v>180</v>
      </c>
      <c r="C487" s="23" t="s">
        <v>39</v>
      </c>
      <c r="D487" s="23" t="s">
        <v>177</v>
      </c>
      <c r="E487" s="23" t="s">
        <v>186</v>
      </c>
      <c r="F487"/>
    </row>
    <row r="488" spans="1:6" ht="14.25" x14ac:dyDescent="0.45">
      <c r="A488" s="23" t="s">
        <v>181</v>
      </c>
      <c r="B488" s="23" t="s">
        <v>179</v>
      </c>
      <c r="C488" s="23" t="s">
        <v>177</v>
      </c>
      <c r="D488" s="23" t="s">
        <v>184</v>
      </c>
      <c r="E488" s="23" t="s">
        <v>186</v>
      </c>
      <c r="F488"/>
    </row>
    <row r="489" spans="1:6" ht="14.25" x14ac:dyDescent="0.45">
      <c r="A489" s="23" t="s">
        <v>177</v>
      </c>
      <c r="B489" s="23" t="s">
        <v>180</v>
      </c>
      <c r="C489" s="23" t="s">
        <v>39</v>
      </c>
      <c r="D489" s="23" t="s">
        <v>177</v>
      </c>
      <c r="E489" s="23" t="s">
        <v>185</v>
      </c>
      <c r="F489"/>
    </row>
    <row r="490" spans="1:6" ht="14.25" x14ac:dyDescent="0.45">
      <c r="A490" s="23" t="s">
        <v>181</v>
      </c>
      <c r="B490" s="23" t="s">
        <v>180</v>
      </c>
      <c r="C490" s="23" t="s">
        <v>183</v>
      </c>
      <c r="D490" s="23" t="s">
        <v>39</v>
      </c>
      <c r="E490" s="23" t="s">
        <v>187</v>
      </c>
      <c r="F490"/>
    </row>
    <row r="491" spans="1:6" ht="14.25" x14ac:dyDescent="0.45">
      <c r="A491" s="23" t="s">
        <v>181</v>
      </c>
      <c r="B491" s="23" t="s">
        <v>179</v>
      </c>
      <c r="C491" s="23" t="s">
        <v>177</v>
      </c>
      <c r="D491" s="23" t="s">
        <v>184</v>
      </c>
      <c r="E491" s="23" t="s">
        <v>186</v>
      </c>
      <c r="F491"/>
    </row>
    <row r="492" spans="1:6" ht="14.25" x14ac:dyDescent="0.45">
      <c r="A492" s="23" t="s">
        <v>178</v>
      </c>
      <c r="B492" s="23" t="s">
        <v>180</v>
      </c>
      <c r="C492" s="23" t="s">
        <v>39</v>
      </c>
      <c r="D492" s="23" t="s">
        <v>177</v>
      </c>
      <c r="E492" s="23" t="s">
        <v>186</v>
      </c>
      <c r="F492"/>
    </row>
    <row r="493" spans="1:6" ht="14.25" x14ac:dyDescent="0.45">
      <c r="A493" s="23" t="s">
        <v>177</v>
      </c>
      <c r="B493" s="23" t="s">
        <v>179</v>
      </c>
      <c r="C493" s="23" t="s">
        <v>39</v>
      </c>
      <c r="D493" s="23" t="s">
        <v>39</v>
      </c>
      <c r="E493" s="23" t="s">
        <v>185</v>
      </c>
      <c r="F493"/>
    </row>
    <row r="494" spans="1:6" ht="14.25" x14ac:dyDescent="0.45">
      <c r="A494" s="23" t="s">
        <v>181</v>
      </c>
      <c r="B494" s="23" t="s">
        <v>180</v>
      </c>
      <c r="C494" s="23" t="s">
        <v>183</v>
      </c>
      <c r="D494" s="23" t="s">
        <v>177</v>
      </c>
      <c r="E494" s="23" t="s">
        <v>187</v>
      </c>
      <c r="F494"/>
    </row>
    <row r="495" spans="1:6" ht="14.25" x14ac:dyDescent="0.45">
      <c r="A495" s="23" t="s">
        <v>181</v>
      </c>
      <c r="B495" s="23" t="s">
        <v>179</v>
      </c>
      <c r="C495" s="23" t="s">
        <v>39</v>
      </c>
      <c r="D495" s="23" t="s">
        <v>184</v>
      </c>
      <c r="E495" s="23" t="s">
        <v>186</v>
      </c>
      <c r="F495"/>
    </row>
    <row r="496" spans="1:6" ht="14.25" x14ac:dyDescent="0.45">
      <c r="A496" s="23" t="s">
        <v>178</v>
      </c>
      <c r="B496" s="23" t="s">
        <v>180</v>
      </c>
      <c r="C496" s="23" t="s">
        <v>39</v>
      </c>
      <c r="D496" s="23" t="s">
        <v>39</v>
      </c>
      <c r="E496" s="23" t="s">
        <v>186</v>
      </c>
      <c r="F496"/>
    </row>
    <row r="497" spans="1:6" ht="14.25" x14ac:dyDescent="0.45">
      <c r="A497" s="23" t="s">
        <v>181</v>
      </c>
      <c r="B497" s="23" t="s">
        <v>179</v>
      </c>
      <c r="C497" s="23" t="s">
        <v>177</v>
      </c>
      <c r="D497" s="23" t="s">
        <v>184</v>
      </c>
      <c r="E497" s="23" t="s">
        <v>186</v>
      </c>
      <c r="F497"/>
    </row>
    <row r="498" spans="1:6" ht="14.25" x14ac:dyDescent="0.45">
      <c r="A498" s="23" t="s">
        <v>181</v>
      </c>
      <c r="B498" s="23" t="s">
        <v>180</v>
      </c>
      <c r="C498" s="23" t="s">
        <v>183</v>
      </c>
      <c r="D498" s="23" t="s">
        <v>177</v>
      </c>
      <c r="E498" s="23" t="s">
        <v>187</v>
      </c>
      <c r="F498"/>
    </row>
    <row r="499" spans="1:6" ht="14.25" x14ac:dyDescent="0.45">
      <c r="A499" s="23" t="s">
        <v>178</v>
      </c>
      <c r="B499" s="23" t="s">
        <v>180</v>
      </c>
      <c r="C499" s="23" t="s">
        <v>177</v>
      </c>
      <c r="D499" s="23" t="s">
        <v>184</v>
      </c>
      <c r="E499" s="23" t="s">
        <v>188</v>
      </c>
      <c r="F499"/>
    </row>
    <row r="500" spans="1:6" ht="14.25" x14ac:dyDescent="0.45">
      <c r="A500" s="23" t="s">
        <v>181</v>
      </c>
      <c r="B500" s="23" t="s">
        <v>180</v>
      </c>
      <c r="C500" s="23" t="s">
        <v>39</v>
      </c>
      <c r="D500" s="23" t="s">
        <v>177</v>
      </c>
      <c r="E500" s="23" t="s">
        <v>187</v>
      </c>
      <c r="F500"/>
    </row>
    <row r="501" spans="1:6" ht="14.25" x14ac:dyDescent="0.45">
      <c r="A501" s="23" t="s">
        <v>181</v>
      </c>
      <c r="B501" s="23" t="s">
        <v>179</v>
      </c>
      <c r="C501" s="23" t="s">
        <v>177</v>
      </c>
      <c r="D501" s="23" t="s">
        <v>184</v>
      </c>
      <c r="E501" s="23" t="s">
        <v>186</v>
      </c>
      <c r="F501"/>
    </row>
    <row r="502" spans="1:6" ht="14.25" x14ac:dyDescent="0.45">
      <c r="A502" s="23" t="s">
        <v>177</v>
      </c>
      <c r="B502" s="23" t="s">
        <v>179</v>
      </c>
      <c r="C502" s="23" t="s">
        <v>177</v>
      </c>
      <c r="D502" s="23" t="s">
        <v>184</v>
      </c>
      <c r="E502" s="23" t="s">
        <v>187</v>
      </c>
      <c r="F502"/>
    </row>
    <row r="503" spans="1:6" ht="14.25" x14ac:dyDescent="0.45">
      <c r="A503" s="23" t="s">
        <v>178</v>
      </c>
      <c r="B503" s="23" t="s">
        <v>180</v>
      </c>
      <c r="C503" s="23" t="s">
        <v>177</v>
      </c>
      <c r="D503" s="23" t="s">
        <v>184</v>
      </c>
      <c r="E503" s="23" t="s">
        <v>188</v>
      </c>
      <c r="F503"/>
    </row>
    <row r="504" spans="1:6" ht="14.25" x14ac:dyDescent="0.45">
      <c r="A504" s="23" t="s">
        <v>177</v>
      </c>
      <c r="B504" s="23" t="s">
        <v>179</v>
      </c>
      <c r="C504" s="23" t="s">
        <v>177</v>
      </c>
      <c r="D504" s="23" t="s">
        <v>39</v>
      </c>
      <c r="E504" s="23" t="s">
        <v>187</v>
      </c>
      <c r="F504"/>
    </row>
    <row r="505" spans="1:6" ht="14.25" x14ac:dyDescent="0.45">
      <c r="A505" s="23" t="s">
        <v>178</v>
      </c>
      <c r="B505" s="23" t="s">
        <v>180</v>
      </c>
      <c r="C505" s="23" t="s">
        <v>177</v>
      </c>
      <c r="D505" s="23" t="s">
        <v>39</v>
      </c>
      <c r="E505" s="23" t="s">
        <v>188</v>
      </c>
      <c r="F505"/>
    </row>
    <row r="506" spans="1:6" ht="14.25" x14ac:dyDescent="0.45">
      <c r="A506" s="23" t="s">
        <v>181</v>
      </c>
      <c r="B506" s="23" t="s">
        <v>179</v>
      </c>
      <c r="C506" s="23" t="s">
        <v>177</v>
      </c>
      <c r="D506" s="23" t="s">
        <v>184</v>
      </c>
      <c r="E506" s="23" t="s">
        <v>186</v>
      </c>
      <c r="F506"/>
    </row>
    <row r="507" spans="1:6" ht="14.25" x14ac:dyDescent="0.45">
      <c r="A507" s="23" t="s">
        <v>181</v>
      </c>
      <c r="B507" s="23" t="s">
        <v>180</v>
      </c>
      <c r="C507" s="23" t="s">
        <v>39</v>
      </c>
      <c r="D507" s="23" t="s">
        <v>177</v>
      </c>
      <c r="E507" s="23" t="s">
        <v>187</v>
      </c>
      <c r="F507"/>
    </row>
    <row r="508" spans="1:6" ht="14.25" x14ac:dyDescent="0.45">
      <c r="A508" s="23" t="s">
        <v>181</v>
      </c>
      <c r="B508" s="23" t="s">
        <v>179</v>
      </c>
      <c r="C508" s="23" t="s">
        <v>177</v>
      </c>
      <c r="D508" s="23" t="s">
        <v>184</v>
      </c>
      <c r="E508" s="23" t="s">
        <v>186</v>
      </c>
      <c r="F508"/>
    </row>
    <row r="509" spans="1:6" ht="14.25" x14ac:dyDescent="0.45">
      <c r="A509" s="23" t="s">
        <v>178</v>
      </c>
      <c r="B509" s="23" t="s">
        <v>180</v>
      </c>
      <c r="C509" s="23" t="s">
        <v>183</v>
      </c>
      <c r="D509" s="23" t="s">
        <v>39</v>
      </c>
      <c r="E509" s="23" t="s">
        <v>186</v>
      </c>
      <c r="F509"/>
    </row>
    <row r="510" spans="1:6" ht="14.25" x14ac:dyDescent="0.45">
      <c r="A510" s="23" t="s">
        <v>178</v>
      </c>
      <c r="B510" s="23" t="s">
        <v>180</v>
      </c>
      <c r="C510" s="23" t="s">
        <v>39</v>
      </c>
      <c r="D510" s="23" t="s">
        <v>177</v>
      </c>
      <c r="E510" s="23" t="s">
        <v>186</v>
      </c>
      <c r="F510"/>
    </row>
    <row r="511" spans="1:6" ht="14.25" x14ac:dyDescent="0.45">
      <c r="A511" s="23" t="s">
        <v>177</v>
      </c>
      <c r="B511" s="23" t="s">
        <v>180</v>
      </c>
      <c r="C511" s="23" t="s">
        <v>39</v>
      </c>
      <c r="D511" s="23" t="s">
        <v>39</v>
      </c>
      <c r="E511" s="23" t="s">
        <v>185</v>
      </c>
      <c r="F511"/>
    </row>
    <row r="512" spans="1:6" ht="14.25" x14ac:dyDescent="0.45">
      <c r="A512" s="23" t="s">
        <v>178</v>
      </c>
      <c r="B512" s="23" t="s">
        <v>179</v>
      </c>
      <c r="C512" s="23" t="s">
        <v>39</v>
      </c>
      <c r="D512" s="23" t="s">
        <v>184</v>
      </c>
      <c r="E512" s="23" t="s">
        <v>188</v>
      </c>
      <c r="F512"/>
    </row>
    <row r="513" spans="1:6" ht="14.25" x14ac:dyDescent="0.45">
      <c r="A513" s="23" t="s">
        <v>177</v>
      </c>
      <c r="B513" s="23" t="s">
        <v>180</v>
      </c>
      <c r="C513" s="23" t="s">
        <v>177</v>
      </c>
      <c r="D513" s="23" t="s">
        <v>39</v>
      </c>
      <c r="E513" s="23" t="s">
        <v>185</v>
      </c>
      <c r="F513"/>
    </row>
    <row r="514" spans="1:6" ht="14.25" x14ac:dyDescent="0.45">
      <c r="A514" s="23" t="s">
        <v>178</v>
      </c>
      <c r="B514" s="23" t="s">
        <v>180</v>
      </c>
      <c r="C514" s="23" t="s">
        <v>39</v>
      </c>
      <c r="D514" s="23" t="s">
        <v>39</v>
      </c>
      <c r="E514" s="23" t="s">
        <v>186</v>
      </c>
      <c r="F514"/>
    </row>
    <row r="515" spans="1:6" ht="14.25" x14ac:dyDescent="0.45">
      <c r="A515" s="23" t="s">
        <v>181</v>
      </c>
      <c r="B515" s="23" t="s">
        <v>179</v>
      </c>
      <c r="C515" s="23" t="s">
        <v>177</v>
      </c>
      <c r="D515" s="23" t="s">
        <v>184</v>
      </c>
      <c r="E515" s="23" t="s">
        <v>186</v>
      </c>
      <c r="F515"/>
    </row>
    <row r="516" spans="1:6" ht="14.25" x14ac:dyDescent="0.45">
      <c r="A516" s="23" t="s">
        <v>181</v>
      </c>
      <c r="B516" s="23" t="s">
        <v>180</v>
      </c>
      <c r="C516" s="23" t="s">
        <v>183</v>
      </c>
      <c r="D516" s="23" t="s">
        <v>177</v>
      </c>
      <c r="E516" s="23" t="s">
        <v>185</v>
      </c>
      <c r="F516"/>
    </row>
    <row r="517" spans="1:6" ht="14.25" x14ac:dyDescent="0.45">
      <c r="A517" s="23" t="s">
        <v>178</v>
      </c>
      <c r="B517" s="23" t="s">
        <v>180</v>
      </c>
      <c r="C517" s="23" t="s">
        <v>39</v>
      </c>
      <c r="D517" s="23" t="s">
        <v>39</v>
      </c>
      <c r="E517" s="23" t="s">
        <v>186</v>
      </c>
      <c r="F517"/>
    </row>
    <row r="518" spans="1:6" ht="14.25" x14ac:dyDescent="0.45">
      <c r="A518" s="23" t="s">
        <v>178</v>
      </c>
      <c r="B518" s="23" t="s">
        <v>180</v>
      </c>
      <c r="C518" s="23" t="s">
        <v>183</v>
      </c>
      <c r="D518" s="23" t="s">
        <v>39</v>
      </c>
      <c r="E518" s="23" t="s">
        <v>186</v>
      </c>
      <c r="F518"/>
    </row>
    <row r="519" spans="1:6" ht="14.25" x14ac:dyDescent="0.45">
      <c r="A519" s="23" t="s">
        <v>177</v>
      </c>
      <c r="B519" s="23" t="s">
        <v>180</v>
      </c>
      <c r="C519" s="23" t="s">
        <v>183</v>
      </c>
      <c r="D519" s="23" t="s">
        <v>39</v>
      </c>
      <c r="E519" s="23" t="s">
        <v>185</v>
      </c>
      <c r="F519"/>
    </row>
    <row r="520" spans="1:6" ht="14.25" x14ac:dyDescent="0.45">
      <c r="A520" s="23" t="s">
        <v>181</v>
      </c>
      <c r="B520" s="23" t="s">
        <v>180</v>
      </c>
      <c r="C520" s="23" t="s">
        <v>39</v>
      </c>
      <c r="D520" s="23" t="s">
        <v>39</v>
      </c>
      <c r="E520" s="23" t="s">
        <v>187</v>
      </c>
      <c r="F520"/>
    </row>
    <row r="521" spans="1:6" ht="14.25" x14ac:dyDescent="0.45">
      <c r="A521" s="23" t="s">
        <v>181</v>
      </c>
      <c r="B521" s="23" t="s">
        <v>180</v>
      </c>
      <c r="C521" s="23" t="s">
        <v>183</v>
      </c>
      <c r="D521" s="23" t="s">
        <v>177</v>
      </c>
      <c r="E521" s="23" t="s">
        <v>187</v>
      </c>
      <c r="F521"/>
    </row>
    <row r="522" spans="1:6" ht="14.25" x14ac:dyDescent="0.45">
      <c r="A522" s="23" t="s">
        <v>178</v>
      </c>
      <c r="B522" s="23" t="s">
        <v>180</v>
      </c>
      <c r="C522" s="23" t="s">
        <v>183</v>
      </c>
      <c r="D522" s="23" t="s">
        <v>39</v>
      </c>
      <c r="E522" s="23" t="s">
        <v>186</v>
      </c>
      <c r="F522"/>
    </row>
    <row r="523" spans="1:6" ht="14.25" x14ac:dyDescent="0.45">
      <c r="A523" s="23" t="s">
        <v>177</v>
      </c>
      <c r="B523" s="23" t="s">
        <v>179</v>
      </c>
      <c r="C523" s="23" t="s">
        <v>39</v>
      </c>
      <c r="D523" s="23" t="s">
        <v>184</v>
      </c>
      <c r="E523" s="23" t="s">
        <v>187</v>
      </c>
      <c r="F523"/>
    </row>
    <row r="524" spans="1:6" ht="14.25" x14ac:dyDescent="0.45">
      <c r="A524" s="23" t="s">
        <v>178</v>
      </c>
      <c r="B524" s="23" t="s">
        <v>180</v>
      </c>
      <c r="C524" s="23" t="s">
        <v>39</v>
      </c>
      <c r="D524" s="23" t="s">
        <v>39</v>
      </c>
      <c r="E524" s="23" t="s">
        <v>186</v>
      </c>
      <c r="F524"/>
    </row>
    <row r="525" spans="1:6" ht="14.25" x14ac:dyDescent="0.45">
      <c r="A525" s="23" t="s">
        <v>177</v>
      </c>
      <c r="B525" s="23" t="s">
        <v>180</v>
      </c>
      <c r="C525" s="23" t="s">
        <v>39</v>
      </c>
      <c r="D525" s="23" t="s">
        <v>177</v>
      </c>
      <c r="E525" s="23" t="s">
        <v>185</v>
      </c>
      <c r="F525"/>
    </row>
    <row r="526" spans="1:6" ht="14.25" x14ac:dyDescent="0.45">
      <c r="A526" s="23" t="s">
        <v>177</v>
      </c>
      <c r="B526" s="23" t="s">
        <v>180</v>
      </c>
      <c r="C526" s="23" t="s">
        <v>39</v>
      </c>
      <c r="D526" s="23" t="s">
        <v>184</v>
      </c>
      <c r="E526" s="23" t="s">
        <v>185</v>
      </c>
      <c r="F526"/>
    </row>
    <row r="527" spans="1:6" ht="14.25" x14ac:dyDescent="0.45">
      <c r="A527" s="23" t="s">
        <v>177</v>
      </c>
      <c r="B527" s="23" t="s">
        <v>179</v>
      </c>
      <c r="C527" s="23" t="s">
        <v>177</v>
      </c>
      <c r="D527" s="23" t="s">
        <v>184</v>
      </c>
      <c r="E527" s="23" t="s">
        <v>187</v>
      </c>
      <c r="F527"/>
    </row>
    <row r="528" spans="1:6" ht="14.25" x14ac:dyDescent="0.45">
      <c r="A528" s="23" t="s">
        <v>178</v>
      </c>
      <c r="B528" s="23" t="s">
        <v>179</v>
      </c>
      <c r="C528" s="23" t="s">
        <v>39</v>
      </c>
      <c r="D528" s="23" t="s">
        <v>39</v>
      </c>
      <c r="E528" s="23" t="s">
        <v>188</v>
      </c>
      <c r="F528"/>
    </row>
    <row r="529" spans="1:6" ht="14.25" x14ac:dyDescent="0.45">
      <c r="A529" s="23" t="s">
        <v>178</v>
      </c>
      <c r="B529" s="23" t="s">
        <v>180</v>
      </c>
      <c r="C529" s="23" t="s">
        <v>183</v>
      </c>
      <c r="D529" s="23" t="s">
        <v>39</v>
      </c>
      <c r="E529" s="23" t="s">
        <v>186</v>
      </c>
      <c r="F529"/>
    </row>
    <row r="530" spans="1:6" ht="14.25" x14ac:dyDescent="0.45">
      <c r="A530" s="23" t="s">
        <v>181</v>
      </c>
      <c r="B530" s="23" t="s">
        <v>180</v>
      </c>
      <c r="C530" s="23" t="s">
        <v>183</v>
      </c>
      <c r="D530" s="23" t="s">
        <v>53</v>
      </c>
      <c r="E530" s="23" t="s">
        <v>185</v>
      </c>
      <c r="F530"/>
    </row>
    <row r="531" spans="1:6" ht="14.25" x14ac:dyDescent="0.45">
      <c r="A531" s="23" t="s">
        <v>181</v>
      </c>
      <c r="B531" s="23" t="s">
        <v>179</v>
      </c>
      <c r="C531" s="23" t="s">
        <v>177</v>
      </c>
      <c r="D531" s="23" t="s">
        <v>184</v>
      </c>
      <c r="E531" s="23" t="s">
        <v>186</v>
      </c>
      <c r="F531"/>
    </row>
    <row r="532" spans="1:6" ht="14.25" x14ac:dyDescent="0.45">
      <c r="A532" s="23" t="s">
        <v>181</v>
      </c>
      <c r="B532" s="23" t="s">
        <v>179</v>
      </c>
      <c r="C532" s="23" t="s">
        <v>177</v>
      </c>
      <c r="D532" s="23" t="s">
        <v>184</v>
      </c>
      <c r="E532" s="23" t="s">
        <v>186</v>
      </c>
      <c r="F532"/>
    </row>
    <row r="533" spans="1:6" ht="14.25" x14ac:dyDescent="0.45">
      <c r="A533" s="23" t="s">
        <v>181</v>
      </c>
      <c r="B533" s="23" t="s">
        <v>179</v>
      </c>
      <c r="C533" s="23" t="s">
        <v>183</v>
      </c>
      <c r="D533" s="23" t="s">
        <v>39</v>
      </c>
      <c r="E533" s="23" t="s">
        <v>187</v>
      </c>
      <c r="F533"/>
    </row>
    <row r="534" spans="1:6" ht="14.25" x14ac:dyDescent="0.45">
      <c r="A534" s="23" t="s">
        <v>181</v>
      </c>
      <c r="B534" s="23" t="s">
        <v>179</v>
      </c>
      <c r="C534" s="23" t="s">
        <v>177</v>
      </c>
      <c r="D534" s="23" t="s">
        <v>184</v>
      </c>
      <c r="E534" s="23" t="s">
        <v>186</v>
      </c>
      <c r="F534"/>
    </row>
    <row r="535" spans="1:6" ht="14.25" x14ac:dyDescent="0.45">
      <c r="A535" s="23" t="s">
        <v>178</v>
      </c>
      <c r="B535" s="23" t="s">
        <v>180</v>
      </c>
      <c r="C535" s="23" t="s">
        <v>183</v>
      </c>
      <c r="D535" s="23" t="s">
        <v>177</v>
      </c>
      <c r="E535" s="23" t="s">
        <v>186</v>
      </c>
      <c r="F535"/>
    </row>
    <row r="536" spans="1:6" ht="14.25" x14ac:dyDescent="0.45">
      <c r="A536" s="23" t="s">
        <v>178</v>
      </c>
      <c r="B536" s="23" t="s">
        <v>179</v>
      </c>
      <c r="C536" s="23" t="s">
        <v>177</v>
      </c>
      <c r="D536" s="23" t="s">
        <v>184</v>
      </c>
      <c r="E536" s="23" t="s">
        <v>188</v>
      </c>
      <c r="F536"/>
    </row>
    <row r="537" spans="1:6" ht="14.25" x14ac:dyDescent="0.45">
      <c r="A537" s="23" t="s">
        <v>177</v>
      </c>
      <c r="B537" s="23" t="s">
        <v>179</v>
      </c>
      <c r="C537" s="23" t="s">
        <v>177</v>
      </c>
      <c r="D537" s="23" t="s">
        <v>184</v>
      </c>
      <c r="E537" s="23" t="s">
        <v>187</v>
      </c>
      <c r="F537"/>
    </row>
    <row r="538" spans="1:6" ht="14.25" x14ac:dyDescent="0.45">
      <c r="A538" s="23" t="s">
        <v>178</v>
      </c>
      <c r="B538" s="23" t="s">
        <v>180</v>
      </c>
      <c r="C538" s="23" t="s">
        <v>183</v>
      </c>
      <c r="D538" s="23" t="s">
        <v>184</v>
      </c>
      <c r="E538" s="23" t="s">
        <v>188</v>
      </c>
      <c r="F538"/>
    </row>
    <row r="539" spans="1:6" ht="14.25" x14ac:dyDescent="0.45">
      <c r="A539" s="23" t="s">
        <v>178</v>
      </c>
      <c r="B539" s="23" t="s">
        <v>179</v>
      </c>
      <c r="C539" s="23" t="s">
        <v>177</v>
      </c>
      <c r="D539" s="23" t="s">
        <v>39</v>
      </c>
      <c r="E539" s="23" t="s">
        <v>188</v>
      </c>
      <c r="F539"/>
    </row>
    <row r="540" spans="1:6" ht="14.25" x14ac:dyDescent="0.45">
      <c r="A540" s="23" t="s">
        <v>177</v>
      </c>
      <c r="B540" s="23" t="s">
        <v>180</v>
      </c>
      <c r="C540" s="23" t="s">
        <v>183</v>
      </c>
      <c r="D540" s="23" t="s">
        <v>39</v>
      </c>
      <c r="E540" s="23" t="s">
        <v>185</v>
      </c>
      <c r="F540"/>
    </row>
    <row r="541" spans="1:6" ht="14.25" x14ac:dyDescent="0.45">
      <c r="A541" s="23" t="s">
        <v>178</v>
      </c>
      <c r="B541" s="23" t="s">
        <v>180</v>
      </c>
      <c r="C541" s="23" t="s">
        <v>183</v>
      </c>
      <c r="D541" s="23" t="s">
        <v>39</v>
      </c>
      <c r="E541" s="23" t="s">
        <v>186</v>
      </c>
      <c r="F541"/>
    </row>
    <row r="542" spans="1:6" ht="14.25" x14ac:dyDescent="0.45">
      <c r="A542" s="23" t="s">
        <v>178</v>
      </c>
      <c r="B542" s="23" t="s">
        <v>179</v>
      </c>
      <c r="C542" s="23" t="s">
        <v>177</v>
      </c>
      <c r="D542" s="23" t="s">
        <v>184</v>
      </c>
      <c r="E542" s="23" t="s">
        <v>188</v>
      </c>
      <c r="F542"/>
    </row>
    <row r="543" spans="1:6" ht="14.25" x14ac:dyDescent="0.45">
      <c r="A543" s="23" t="s">
        <v>178</v>
      </c>
      <c r="B543" s="23" t="s">
        <v>179</v>
      </c>
      <c r="C543" s="23" t="s">
        <v>177</v>
      </c>
      <c r="D543" s="23" t="s">
        <v>184</v>
      </c>
      <c r="E543" s="23" t="s">
        <v>188</v>
      </c>
      <c r="F543"/>
    </row>
    <row r="544" spans="1:6" ht="14.25" x14ac:dyDescent="0.45">
      <c r="A544" s="23" t="s">
        <v>177</v>
      </c>
      <c r="B544" s="23" t="s">
        <v>180</v>
      </c>
      <c r="C544" s="23" t="s">
        <v>39</v>
      </c>
      <c r="D544" s="23" t="s">
        <v>177</v>
      </c>
      <c r="E544" s="23" t="s">
        <v>185</v>
      </c>
      <c r="F544"/>
    </row>
    <row r="545" spans="1:6" ht="14.25" x14ac:dyDescent="0.45">
      <c r="A545" s="23" t="s">
        <v>181</v>
      </c>
      <c r="B545" s="23" t="s">
        <v>180</v>
      </c>
      <c r="C545" s="23" t="s">
        <v>183</v>
      </c>
      <c r="D545" s="23" t="s">
        <v>177</v>
      </c>
      <c r="E545" s="23" t="s">
        <v>187</v>
      </c>
      <c r="F545"/>
    </row>
    <row r="546" spans="1:6" ht="14.25" x14ac:dyDescent="0.45">
      <c r="A546" s="23" t="s">
        <v>178</v>
      </c>
      <c r="B546" s="23" t="s">
        <v>180</v>
      </c>
      <c r="C546" s="23" t="s">
        <v>183</v>
      </c>
      <c r="D546" s="23" t="s">
        <v>177</v>
      </c>
      <c r="E546" s="23" t="s">
        <v>186</v>
      </c>
      <c r="F546"/>
    </row>
    <row r="547" spans="1:6" ht="14.25" x14ac:dyDescent="0.45">
      <c r="A547" s="23" t="s">
        <v>181</v>
      </c>
      <c r="B547" s="23" t="s">
        <v>180</v>
      </c>
      <c r="C547" s="23" t="s">
        <v>39</v>
      </c>
      <c r="D547" s="23" t="s">
        <v>177</v>
      </c>
      <c r="E547" s="23" t="s">
        <v>187</v>
      </c>
      <c r="F547"/>
    </row>
    <row r="548" spans="1:6" ht="14.25" x14ac:dyDescent="0.45">
      <c r="A548" s="23" t="s">
        <v>181</v>
      </c>
      <c r="B548" s="23" t="s">
        <v>180</v>
      </c>
      <c r="C548" s="23" t="s">
        <v>39</v>
      </c>
      <c r="D548" s="23" t="s">
        <v>39</v>
      </c>
      <c r="E548" s="23" t="s">
        <v>187</v>
      </c>
      <c r="F548"/>
    </row>
    <row r="549" spans="1:6" ht="14.25" x14ac:dyDescent="0.45">
      <c r="A549" s="23" t="s">
        <v>181</v>
      </c>
      <c r="B549" s="23" t="s">
        <v>179</v>
      </c>
      <c r="C549" s="23" t="s">
        <v>177</v>
      </c>
      <c r="D549" s="23" t="s">
        <v>184</v>
      </c>
      <c r="E549" s="23" t="s">
        <v>187</v>
      </c>
      <c r="F549"/>
    </row>
    <row r="550" spans="1:6" ht="14.25" x14ac:dyDescent="0.45">
      <c r="A550" s="23" t="s">
        <v>181</v>
      </c>
      <c r="B550" s="23" t="s">
        <v>179</v>
      </c>
      <c r="C550" s="23" t="s">
        <v>177</v>
      </c>
      <c r="D550" s="23" t="s">
        <v>39</v>
      </c>
      <c r="E550" s="23" t="s">
        <v>187</v>
      </c>
      <c r="F550"/>
    </row>
    <row r="551" spans="1:6" ht="14.25" x14ac:dyDescent="0.45">
      <c r="A551" s="23" t="s">
        <v>177</v>
      </c>
      <c r="B551" s="23" t="s">
        <v>179</v>
      </c>
      <c r="C551" s="23" t="s">
        <v>177</v>
      </c>
      <c r="D551" s="23" t="s">
        <v>39</v>
      </c>
      <c r="E551" s="23" t="s">
        <v>187</v>
      </c>
      <c r="F551"/>
    </row>
    <row r="552" spans="1:6" ht="14.25" x14ac:dyDescent="0.45">
      <c r="A552" s="23" t="s">
        <v>181</v>
      </c>
      <c r="B552" s="23" t="s">
        <v>179</v>
      </c>
      <c r="C552" s="23" t="s">
        <v>177</v>
      </c>
      <c r="D552" s="23" t="s">
        <v>39</v>
      </c>
      <c r="E552" s="23" t="s">
        <v>187</v>
      </c>
      <c r="F552"/>
    </row>
    <row r="553" spans="1:6" ht="14.25" x14ac:dyDescent="0.45">
      <c r="A553" s="23" t="s">
        <v>178</v>
      </c>
      <c r="B553" s="23" t="s">
        <v>180</v>
      </c>
      <c r="C553" s="23" t="s">
        <v>39</v>
      </c>
      <c r="D553" s="23" t="s">
        <v>177</v>
      </c>
      <c r="E553" s="23" t="s">
        <v>186</v>
      </c>
      <c r="F553"/>
    </row>
    <row r="554" spans="1:6" ht="14.25" x14ac:dyDescent="0.45">
      <c r="A554" s="23" t="s">
        <v>178</v>
      </c>
      <c r="B554" s="23" t="s">
        <v>179</v>
      </c>
      <c r="C554" s="23" t="s">
        <v>39</v>
      </c>
      <c r="D554" s="23" t="s">
        <v>184</v>
      </c>
      <c r="E554" s="23" t="s">
        <v>188</v>
      </c>
      <c r="F554"/>
    </row>
    <row r="555" spans="1:6" ht="14.25" x14ac:dyDescent="0.45">
      <c r="A555" s="23" t="s">
        <v>181</v>
      </c>
      <c r="B555" s="23" t="s">
        <v>179</v>
      </c>
      <c r="C555" s="23" t="s">
        <v>177</v>
      </c>
      <c r="D555" s="23" t="s">
        <v>184</v>
      </c>
      <c r="E555" s="23" t="s">
        <v>187</v>
      </c>
      <c r="F555"/>
    </row>
    <row r="556" spans="1:6" ht="14.25" x14ac:dyDescent="0.45">
      <c r="A556" s="23" t="s">
        <v>178</v>
      </c>
      <c r="B556" s="23" t="s">
        <v>180</v>
      </c>
      <c r="C556" s="23" t="s">
        <v>177</v>
      </c>
      <c r="D556" s="23" t="s">
        <v>177</v>
      </c>
      <c r="E556" s="23" t="s">
        <v>186</v>
      </c>
      <c r="F556"/>
    </row>
    <row r="557" spans="1:6" ht="14.25" x14ac:dyDescent="0.45">
      <c r="A557" s="23" t="s">
        <v>178</v>
      </c>
      <c r="B557" s="23" t="s">
        <v>179</v>
      </c>
      <c r="C557" s="23" t="s">
        <v>183</v>
      </c>
      <c r="D557" s="23" t="s">
        <v>184</v>
      </c>
      <c r="E557" s="23" t="s">
        <v>188</v>
      </c>
      <c r="F557"/>
    </row>
    <row r="558" spans="1:6" ht="14.25" x14ac:dyDescent="0.45">
      <c r="A558" s="23" t="s">
        <v>177</v>
      </c>
      <c r="B558" s="23" t="s">
        <v>180</v>
      </c>
      <c r="C558" s="23" t="s">
        <v>183</v>
      </c>
      <c r="D558" s="23" t="s">
        <v>53</v>
      </c>
      <c r="E558" s="23" t="s">
        <v>185</v>
      </c>
      <c r="F558"/>
    </row>
    <row r="559" spans="1:6" ht="14.25" x14ac:dyDescent="0.45">
      <c r="A559" s="23" t="s">
        <v>178</v>
      </c>
      <c r="B559" s="23" t="s">
        <v>180</v>
      </c>
      <c r="C559" s="23" t="s">
        <v>39</v>
      </c>
      <c r="D559" s="23" t="s">
        <v>39</v>
      </c>
      <c r="E559" s="23" t="s">
        <v>186</v>
      </c>
      <c r="F559"/>
    </row>
    <row r="560" spans="1:6" ht="14.25" x14ac:dyDescent="0.45">
      <c r="A560" s="23" t="s">
        <v>181</v>
      </c>
      <c r="B560" s="23" t="s">
        <v>179</v>
      </c>
      <c r="C560" s="23" t="s">
        <v>177</v>
      </c>
      <c r="D560" s="23" t="s">
        <v>39</v>
      </c>
      <c r="E560" s="23" t="s">
        <v>186</v>
      </c>
      <c r="F560"/>
    </row>
    <row r="561" spans="1:6" ht="14.25" x14ac:dyDescent="0.45">
      <c r="A561" s="23" t="s">
        <v>177</v>
      </c>
      <c r="B561" s="23" t="s">
        <v>179</v>
      </c>
      <c r="C561" s="23" t="s">
        <v>183</v>
      </c>
      <c r="D561" s="23" t="s">
        <v>184</v>
      </c>
      <c r="E561" s="23" t="s">
        <v>187</v>
      </c>
      <c r="F561"/>
    </row>
    <row r="562" spans="1:6" ht="14.25" x14ac:dyDescent="0.45">
      <c r="A562" s="23" t="s">
        <v>177</v>
      </c>
      <c r="B562" s="23" t="s">
        <v>179</v>
      </c>
      <c r="C562" s="23" t="s">
        <v>177</v>
      </c>
      <c r="D562" s="23" t="s">
        <v>184</v>
      </c>
      <c r="E562" s="23" t="s">
        <v>187</v>
      </c>
      <c r="F562"/>
    </row>
    <row r="563" spans="1:6" ht="14.25" x14ac:dyDescent="0.45">
      <c r="A563" s="23" t="s">
        <v>178</v>
      </c>
      <c r="B563" s="23" t="s">
        <v>179</v>
      </c>
      <c r="C563" s="23" t="s">
        <v>177</v>
      </c>
      <c r="D563" s="23" t="s">
        <v>184</v>
      </c>
      <c r="E563" s="23" t="s">
        <v>188</v>
      </c>
      <c r="F563"/>
    </row>
    <row r="564" spans="1:6" ht="14.25" x14ac:dyDescent="0.45">
      <c r="A564" s="23" t="s">
        <v>178</v>
      </c>
      <c r="B564" s="23" t="s">
        <v>180</v>
      </c>
      <c r="C564" s="23" t="s">
        <v>39</v>
      </c>
      <c r="D564" s="23" t="s">
        <v>39</v>
      </c>
      <c r="E564" s="23" t="s">
        <v>186</v>
      </c>
      <c r="F564"/>
    </row>
    <row r="565" spans="1:6" ht="14.25" x14ac:dyDescent="0.45">
      <c r="A565" s="23" t="s">
        <v>181</v>
      </c>
      <c r="B565" s="23" t="s">
        <v>180</v>
      </c>
      <c r="C565" s="23" t="s">
        <v>183</v>
      </c>
      <c r="D565" s="23" t="s">
        <v>39</v>
      </c>
      <c r="E565" s="23" t="s">
        <v>187</v>
      </c>
      <c r="F565"/>
    </row>
    <row r="566" spans="1:6" ht="14.25" x14ac:dyDescent="0.45">
      <c r="A566" s="23" t="s">
        <v>178</v>
      </c>
      <c r="B566" s="23" t="s">
        <v>179</v>
      </c>
      <c r="C566" s="23" t="s">
        <v>177</v>
      </c>
      <c r="D566" s="23" t="s">
        <v>184</v>
      </c>
      <c r="E566" s="23" t="s">
        <v>188</v>
      </c>
      <c r="F566"/>
    </row>
    <row r="567" spans="1:6" ht="14.25" x14ac:dyDescent="0.45">
      <c r="A567" s="23" t="s">
        <v>178</v>
      </c>
      <c r="B567" s="23" t="s">
        <v>179</v>
      </c>
      <c r="C567" s="23" t="s">
        <v>177</v>
      </c>
      <c r="D567" s="23" t="s">
        <v>39</v>
      </c>
      <c r="E567" s="23" t="s">
        <v>186</v>
      </c>
      <c r="F567"/>
    </row>
    <row r="568" spans="1:6" ht="14.25" x14ac:dyDescent="0.45">
      <c r="A568" s="23" t="s">
        <v>181</v>
      </c>
      <c r="B568" s="23" t="s">
        <v>179</v>
      </c>
      <c r="C568" s="23" t="s">
        <v>177</v>
      </c>
      <c r="D568" s="23" t="s">
        <v>39</v>
      </c>
      <c r="E568" s="23" t="s">
        <v>186</v>
      </c>
      <c r="F568"/>
    </row>
    <row r="569" spans="1:6" ht="14.25" x14ac:dyDescent="0.45">
      <c r="A569" s="23" t="s">
        <v>178</v>
      </c>
      <c r="B569" s="23" t="s">
        <v>179</v>
      </c>
      <c r="C569" s="23" t="s">
        <v>177</v>
      </c>
      <c r="D569" s="23" t="s">
        <v>184</v>
      </c>
      <c r="E569" s="23" t="s">
        <v>188</v>
      </c>
      <c r="F569"/>
    </row>
    <row r="570" spans="1:6" ht="14.25" x14ac:dyDescent="0.45">
      <c r="A570" s="23" t="s">
        <v>177</v>
      </c>
      <c r="B570" s="23" t="s">
        <v>180</v>
      </c>
      <c r="C570" s="23" t="s">
        <v>183</v>
      </c>
      <c r="D570" s="23" t="s">
        <v>177</v>
      </c>
      <c r="E570" s="23" t="s">
        <v>185</v>
      </c>
      <c r="F570"/>
    </row>
    <row r="571" spans="1:6" ht="14.25" x14ac:dyDescent="0.45">
      <c r="A571" s="23" t="s">
        <v>178</v>
      </c>
      <c r="B571" s="23" t="s">
        <v>179</v>
      </c>
      <c r="C571" s="23" t="s">
        <v>177</v>
      </c>
      <c r="D571" s="23" t="s">
        <v>184</v>
      </c>
      <c r="E571" s="23" t="s">
        <v>188</v>
      </c>
      <c r="F571"/>
    </row>
    <row r="572" spans="1:6" ht="14.25" x14ac:dyDescent="0.45">
      <c r="A572" s="23" t="s">
        <v>178</v>
      </c>
      <c r="B572" s="23" t="s">
        <v>180</v>
      </c>
      <c r="C572" s="23" t="s">
        <v>183</v>
      </c>
      <c r="D572" s="23" t="s">
        <v>184</v>
      </c>
      <c r="E572" s="23" t="s">
        <v>188</v>
      </c>
      <c r="F572"/>
    </row>
    <row r="573" spans="1:6" ht="14.25" x14ac:dyDescent="0.45">
      <c r="A573" s="23" t="s">
        <v>178</v>
      </c>
      <c r="B573" s="23" t="s">
        <v>179</v>
      </c>
      <c r="C573" s="23" t="s">
        <v>183</v>
      </c>
      <c r="D573" s="23" t="s">
        <v>184</v>
      </c>
      <c r="E573" s="23" t="s">
        <v>188</v>
      </c>
      <c r="F573"/>
    </row>
    <row r="574" spans="1:6" ht="14.25" x14ac:dyDescent="0.45">
      <c r="A574" s="23" t="s">
        <v>181</v>
      </c>
      <c r="B574" s="23" t="s">
        <v>179</v>
      </c>
      <c r="C574" s="23" t="s">
        <v>177</v>
      </c>
      <c r="D574" s="23" t="s">
        <v>184</v>
      </c>
      <c r="E574" s="23" t="s">
        <v>186</v>
      </c>
      <c r="F574"/>
    </row>
    <row r="575" spans="1:6" ht="14.25" x14ac:dyDescent="0.45">
      <c r="A575" s="23" t="s">
        <v>181</v>
      </c>
      <c r="B575" s="23" t="s">
        <v>180</v>
      </c>
      <c r="C575" s="23" t="s">
        <v>183</v>
      </c>
      <c r="D575" s="23" t="s">
        <v>39</v>
      </c>
      <c r="E575" s="23" t="s">
        <v>187</v>
      </c>
      <c r="F575"/>
    </row>
    <row r="576" spans="1:6" ht="14.25" x14ac:dyDescent="0.45">
      <c r="A576" s="23" t="s">
        <v>177</v>
      </c>
      <c r="B576" s="23" t="s">
        <v>179</v>
      </c>
      <c r="C576" s="23" t="s">
        <v>177</v>
      </c>
      <c r="D576" s="23" t="s">
        <v>184</v>
      </c>
      <c r="E576" s="23" t="s">
        <v>187</v>
      </c>
      <c r="F576"/>
    </row>
    <row r="577" spans="1:6" ht="14.25" x14ac:dyDescent="0.45">
      <c r="A577" s="23" t="s">
        <v>181</v>
      </c>
      <c r="B577" s="23" t="s">
        <v>180</v>
      </c>
      <c r="C577" s="23" t="s">
        <v>177</v>
      </c>
      <c r="D577" s="23" t="s">
        <v>184</v>
      </c>
      <c r="E577" s="23" t="s">
        <v>186</v>
      </c>
      <c r="F577"/>
    </row>
    <row r="578" spans="1:6" ht="14.25" x14ac:dyDescent="0.45">
      <c r="A578" s="23" t="s">
        <v>181</v>
      </c>
      <c r="B578" s="23" t="s">
        <v>180</v>
      </c>
      <c r="C578" s="23" t="s">
        <v>183</v>
      </c>
      <c r="D578" s="23" t="s">
        <v>177</v>
      </c>
      <c r="E578" s="23" t="s">
        <v>187</v>
      </c>
      <c r="F578"/>
    </row>
    <row r="579" spans="1:6" ht="14.25" x14ac:dyDescent="0.45">
      <c r="A579" s="23" t="s">
        <v>181</v>
      </c>
      <c r="B579" s="23" t="s">
        <v>179</v>
      </c>
      <c r="C579" s="23" t="s">
        <v>177</v>
      </c>
      <c r="D579" s="23" t="s">
        <v>39</v>
      </c>
      <c r="E579" s="23" t="s">
        <v>187</v>
      </c>
      <c r="F579"/>
    </row>
    <row r="580" spans="1:6" ht="14.25" x14ac:dyDescent="0.45">
      <c r="A580" s="23" t="s">
        <v>178</v>
      </c>
      <c r="B580" s="23" t="s">
        <v>179</v>
      </c>
      <c r="C580" s="23" t="s">
        <v>183</v>
      </c>
      <c r="D580" s="23" t="s">
        <v>184</v>
      </c>
      <c r="E580" s="23" t="s">
        <v>188</v>
      </c>
      <c r="F580"/>
    </row>
    <row r="581" spans="1:6" ht="14.25" x14ac:dyDescent="0.45">
      <c r="A581" s="23" t="s">
        <v>181</v>
      </c>
      <c r="B581" s="23" t="s">
        <v>179</v>
      </c>
      <c r="C581" s="23" t="s">
        <v>177</v>
      </c>
      <c r="D581" s="23" t="s">
        <v>184</v>
      </c>
      <c r="E581" s="23" t="s">
        <v>186</v>
      </c>
      <c r="F581"/>
    </row>
    <row r="582" spans="1:6" ht="14.25" x14ac:dyDescent="0.45">
      <c r="A582" s="23" t="s">
        <v>181</v>
      </c>
      <c r="B582" s="23" t="s">
        <v>179</v>
      </c>
      <c r="C582" s="23" t="s">
        <v>177</v>
      </c>
      <c r="D582" s="23" t="s">
        <v>184</v>
      </c>
      <c r="E582" s="23" t="s">
        <v>186</v>
      </c>
      <c r="F582"/>
    </row>
    <row r="583" spans="1:6" ht="14.25" x14ac:dyDescent="0.45">
      <c r="A583" s="23" t="s">
        <v>178</v>
      </c>
      <c r="B583" s="23" t="s">
        <v>180</v>
      </c>
      <c r="C583" s="23" t="s">
        <v>177</v>
      </c>
      <c r="D583" s="23" t="s">
        <v>177</v>
      </c>
      <c r="E583" s="23" t="s">
        <v>186</v>
      </c>
      <c r="F583"/>
    </row>
    <row r="584" spans="1:6" ht="14.25" x14ac:dyDescent="0.45">
      <c r="A584" s="23" t="s">
        <v>178</v>
      </c>
      <c r="B584" s="23" t="s">
        <v>179</v>
      </c>
      <c r="C584" s="23" t="s">
        <v>177</v>
      </c>
      <c r="D584" s="23" t="s">
        <v>39</v>
      </c>
      <c r="E584" s="23" t="s">
        <v>188</v>
      </c>
      <c r="F584"/>
    </row>
    <row r="585" spans="1:6" ht="14.25" x14ac:dyDescent="0.45">
      <c r="A585" s="23" t="s">
        <v>177</v>
      </c>
      <c r="B585" s="23" t="s">
        <v>179</v>
      </c>
      <c r="C585" s="23" t="s">
        <v>177</v>
      </c>
      <c r="D585" s="23" t="s">
        <v>184</v>
      </c>
      <c r="E585" s="23" t="s">
        <v>187</v>
      </c>
      <c r="F585"/>
    </row>
    <row r="586" spans="1:6" ht="14.25" x14ac:dyDescent="0.45">
      <c r="A586" s="23" t="s">
        <v>178</v>
      </c>
      <c r="B586" s="23" t="s">
        <v>180</v>
      </c>
      <c r="C586" s="23" t="s">
        <v>39</v>
      </c>
      <c r="D586" s="23" t="s">
        <v>177</v>
      </c>
      <c r="E586" s="23" t="s">
        <v>186</v>
      </c>
      <c r="F586"/>
    </row>
    <row r="587" spans="1:6" ht="14.25" x14ac:dyDescent="0.45">
      <c r="A587" s="23" t="s">
        <v>178</v>
      </c>
      <c r="B587" s="23" t="s">
        <v>180</v>
      </c>
      <c r="C587" s="23" t="s">
        <v>183</v>
      </c>
      <c r="D587" s="23" t="s">
        <v>177</v>
      </c>
      <c r="E587" s="23" t="s">
        <v>186</v>
      </c>
      <c r="F587"/>
    </row>
    <row r="588" spans="1:6" ht="14.25" x14ac:dyDescent="0.45">
      <c r="A588" s="23" t="s">
        <v>178</v>
      </c>
      <c r="B588" s="23" t="s">
        <v>180</v>
      </c>
      <c r="C588" s="23" t="s">
        <v>39</v>
      </c>
      <c r="D588" s="23" t="s">
        <v>39</v>
      </c>
      <c r="E588" s="23" t="s">
        <v>188</v>
      </c>
      <c r="F588"/>
    </row>
    <row r="589" spans="1:6" ht="14.25" x14ac:dyDescent="0.45">
      <c r="A589" s="23" t="s">
        <v>178</v>
      </c>
      <c r="B589" s="23" t="s">
        <v>180</v>
      </c>
      <c r="C589" s="23" t="s">
        <v>39</v>
      </c>
      <c r="D589" s="23" t="s">
        <v>39</v>
      </c>
      <c r="E589" s="23" t="s">
        <v>188</v>
      </c>
      <c r="F589"/>
    </row>
    <row r="590" spans="1:6" ht="14.25" x14ac:dyDescent="0.45">
      <c r="A590" s="23" t="s">
        <v>178</v>
      </c>
      <c r="B590" s="23" t="s">
        <v>180</v>
      </c>
      <c r="C590" s="23" t="s">
        <v>183</v>
      </c>
      <c r="D590" s="23" t="s">
        <v>39</v>
      </c>
      <c r="E590" s="23" t="s">
        <v>186</v>
      </c>
      <c r="F590"/>
    </row>
    <row r="591" spans="1:6" ht="14.25" x14ac:dyDescent="0.45">
      <c r="A591" s="23" t="s">
        <v>178</v>
      </c>
      <c r="B591" s="23" t="s">
        <v>179</v>
      </c>
      <c r="C591" s="23" t="s">
        <v>177</v>
      </c>
      <c r="D591" s="23" t="s">
        <v>184</v>
      </c>
      <c r="E591" s="23" t="s">
        <v>188</v>
      </c>
      <c r="F591"/>
    </row>
    <row r="592" spans="1:6" ht="14.25" x14ac:dyDescent="0.45">
      <c r="A592" s="23" t="s">
        <v>178</v>
      </c>
      <c r="B592" s="23" t="s">
        <v>180</v>
      </c>
      <c r="C592" s="23" t="s">
        <v>183</v>
      </c>
      <c r="D592" s="23" t="s">
        <v>39</v>
      </c>
      <c r="E592" s="23" t="s">
        <v>186</v>
      </c>
      <c r="F592"/>
    </row>
    <row r="593" spans="1:6" ht="14.25" x14ac:dyDescent="0.45">
      <c r="A593" s="23" t="s">
        <v>178</v>
      </c>
      <c r="B593" s="23" t="s">
        <v>180</v>
      </c>
      <c r="C593" s="23" t="s">
        <v>39</v>
      </c>
      <c r="D593" s="23" t="s">
        <v>39</v>
      </c>
      <c r="E593" s="23" t="s">
        <v>186</v>
      </c>
      <c r="F593"/>
    </row>
    <row r="594" spans="1:6" ht="14.25" x14ac:dyDescent="0.45">
      <c r="A594" s="23" t="s">
        <v>181</v>
      </c>
      <c r="B594" s="23" t="s">
        <v>179</v>
      </c>
      <c r="C594" s="23" t="s">
        <v>177</v>
      </c>
      <c r="D594" s="23" t="s">
        <v>184</v>
      </c>
      <c r="E594" s="23" t="s">
        <v>186</v>
      </c>
      <c r="F594"/>
    </row>
    <row r="595" spans="1:6" ht="14.25" x14ac:dyDescent="0.45">
      <c r="A595" s="23" t="s">
        <v>181</v>
      </c>
      <c r="B595" s="23" t="s">
        <v>179</v>
      </c>
      <c r="C595" s="23" t="s">
        <v>39</v>
      </c>
      <c r="D595" s="23" t="s">
        <v>184</v>
      </c>
      <c r="E595" s="23" t="s">
        <v>186</v>
      </c>
      <c r="F595"/>
    </row>
    <row r="596" spans="1:6" ht="14.25" x14ac:dyDescent="0.45">
      <c r="A596" s="23" t="s">
        <v>181</v>
      </c>
      <c r="B596" s="23" t="s">
        <v>179</v>
      </c>
      <c r="C596" s="23" t="s">
        <v>177</v>
      </c>
      <c r="D596" s="23" t="s">
        <v>39</v>
      </c>
      <c r="E596" s="23" t="s">
        <v>186</v>
      </c>
      <c r="F596"/>
    </row>
    <row r="597" spans="1:6" ht="14.25" x14ac:dyDescent="0.45">
      <c r="A597" s="23" t="s">
        <v>177</v>
      </c>
      <c r="B597" s="23" t="s">
        <v>180</v>
      </c>
      <c r="C597" s="23" t="s">
        <v>39</v>
      </c>
      <c r="D597" s="23" t="s">
        <v>184</v>
      </c>
      <c r="E597" s="23" t="s">
        <v>185</v>
      </c>
      <c r="F597"/>
    </row>
    <row r="598" spans="1:6" ht="14.25" x14ac:dyDescent="0.45">
      <c r="A598" s="23" t="s">
        <v>178</v>
      </c>
      <c r="B598" s="23" t="s">
        <v>179</v>
      </c>
      <c r="C598" s="23" t="s">
        <v>177</v>
      </c>
      <c r="D598" s="23" t="s">
        <v>184</v>
      </c>
      <c r="E598" s="23" t="s">
        <v>188</v>
      </c>
      <c r="F598"/>
    </row>
    <row r="599" spans="1:6" ht="14.25" x14ac:dyDescent="0.45">
      <c r="A599" s="23" t="s">
        <v>181</v>
      </c>
      <c r="B599" s="23" t="s">
        <v>180</v>
      </c>
      <c r="C599" s="23" t="s">
        <v>39</v>
      </c>
      <c r="D599" s="23" t="s">
        <v>177</v>
      </c>
      <c r="E599" s="23" t="s">
        <v>187</v>
      </c>
      <c r="F599"/>
    </row>
    <row r="600" spans="1:6" ht="14.25" x14ac:dyDescent="0.45">
      <c r="A600" s="23" t="s">
        <v>177</v>
      </c>
      <c r="B600" s="23" t="s">
        <v>180</v>
      </c>
      <c r="C600" s="23" t="s">
        <v>183</v>
      </c>
      <c r="D600" s="23" t="s">
        <v>177</v>
      </c>
      <c r="E600" s="23" t="s">
        <v>185</v>
      </c>
      <c r="F600"/>
    </row>
    <row r="601" spans="1:6" ht="14.25" x14ac:dyDescent="0.45">
      <c r="A601" s="23" t="s">
        <v>178</v>
      </c>
      <c r="B601" s="23" t="s">
        <v>179</v>
      </c>
      <c r="C601" s="23" t="s">
        <v>39</v>
      </c>
      <c r="D601" s="23" t="s">
        <v>184</v>
      </c>
      <c r="E601" s="23" t="s">
        <v>188</v>
      </c>
      <c r="F601"/>
    </row>
    <row r="602" spans="1:6" ht="14.25" x14ac:dyDescent="0.45">
      <c r="A602" s="23" t="s">
        <v>181</v>
      </c>
      <c r="B602" s="23" t="s">
        <v>179</v>
      </c>
      <c r="C602" s="23" t="s">
        <v>177</v>
      </c>
      <c r="D602" s="23" t="s">
        <v>39</v>
      </c>
      <c r="E602" s="23" t="s">
        <v>186</v>
      </c>
      <c r="F602"/>
    </row>
    <row r="603" spans="1:6" ht="14.25" x14ac:dyDescent="0.45">
      <c r="A603" s="23" t="s">
        <v>178</v>
      </c>
      <c r="B603" s="23" t="s">
        <v>179</v>
      </c>
      <c r="C603" s="23" t="s">
        <v>177</v>
      </c>
      <c r="D603" s="23" t="s">
        <v>184</v>
      </c>
      <c r="E603" s="23" t="s">
        <v>188</v>
      </c>
      <c r="F603"/>
    </row>
    <row r="604" spans="1:6" ht="14.25" x14ac:dyDescent="0.45">
      <c r="A604" s="23" t="s">
        <v>178</v>
      </c>
      <c r="B604" s="23" t="s">
        <v>180</v>
      </c>
      <c r="C604" s="23" t="s">
        <v>183</v>
      </c>
      <c r="D604" s="23" t="s">
        <v>184</v>
      </c>
      <c r="E604" s="23" t="s">
        <v>188</v>
      </c>
      <c r="F604"/>
    </row>
    <row r="605" spans="1:6" ht="14.25" x14ac:dyDescent="0.45">
      <c r="A605" s="23" t="s">
        <v>178</v>
      </c>
      <c r="B605" s="23" t="s">
        <v>179</v>
      </c>
      <c r="C605" s="23" t="s">
        <v>177</v>
      </c>
      <c r="D605" s="23" t="s">
        <v>39</v>
      </c>
      <c r="E605" s="23" t="s">
        <v>186</v>
      </c>
      <c r="F605"/>
    </row>
    <row r="606" spans="1:6" ht="14.25" x14ac:dyDescent="0.45">
      <c r="A606" s="23" t="s">
        <v>178</v>
      </c>
      <c r="B606" s="23" t="s">
        <v>180</v>
      </c>
      <c r="C606" s="23" t="s">
        <v>183</v>
      </c>
      <c r="D606" s="23" t="s">
        <v>177</v>
      </c>
      <c r="E606" s="23" t="s">
        <v>186</v>
      </c>
      <c r="F606"/>
    </row>
    <row r="607" spans="1:6" ht="14.25" x14ac:dyDescent="0.45">
      <c r="A607" s="23" t="s">
        <v>178</v>
      </c>
      <c r="B607" s="23" t="s">
        <v>179</v>
      </c>
      <c r="C607" s="23" t="s">
        <v>177</v>
      </c>
      <c r="D607" s="23" t="s">
        <v>184</v>
      </c>
      <c r="E607" s="23" t="s">
        <v>188</v>
      </c>
      <c r="F607"/>
    </row>
    <row r="608" spans="1:6" ht="14.25" x14ac:dyDescent="0.45">
      <c r="A608" s="23" t="s">
        <v>181</v>
      </c>
      <c r="B608" s="23" t="s">
        <v>180</v>
      </c>
      <c r="C608" s="23" t="s">
        <v>183</v>
      </c>
      <c r="D608" s="23" t="s">
        <v>39</v>
      </c>
      <c r="E608" s="23" t="s">
        <v>187</v>
      </c>
      <c r="F608"/>
    </row>
    <row r="609" spans="1:6" ht="14.25" x14ac:dyDescent="0.45">
      <c r="A609" s="23" t="s">
        <v>181</v>
      </c>
      <c r="B609" s="23" t="s">
        <v>180</v>
      </c>
      <c r="C609" s="23" t="s">
        <v>177</v>
      </c>
      <c r="D609" s="23" t="s">
        <v>39</v>
      </c>
      <c r="E609" s="23" t="s">
        <v>187</v>
      </c>
      <c r="F609"/>
    </row>
    <row r="610" spans="1:6" ht="14.25" x14ac:dyDescent="0.45">
      <c r="A610" s="23" t="s">
        <v>177</v>
      </c>
      <c r="B610" s="23" t="s">
        <v>179</v>
      </c>
      <c r="C610" s="23" t="s">
        <v>177</v>
      </c>
      <c r="D610" s="23" t="s">
        <v>184</v>
      </c>
      <c r="E610" s="23" t="s">
        <v>187</v>
      </c>
      <c r="F610"/>
    </row>
    <row r="611" spans="1:6" ht="14.25" x14ac:dyDescent="0.45">
      <c r="A611" s="23" t="s">
        <v>181</v>
      </c>
      <c r="B611" s="23" t="s">
        <v>179</v>
      </c>
      <c r="C611" s="23" t="s">
        <v>177</v>
      </c>
      <c r="D611" s="23" t="s">
        <v>184</v>
      </c>
      <c r="E611" s="23" t="s">
        <v>186</v>
      </c>
      <c r="F611"/>
    </row>
    <row r="612" spans="1:6" ht="14.25" x14ac:dyDescent="0.45">
      <c r="A612" s="23" t="s">
        <v>181</v>
      </c>
      <c r="B612" s="23" t="s">
        <v>179</v>
      </c>
      <c r="C612" s="23" t="s">
        <v>177</v>
      </c>
      <c r="D612" s="23" t="s">
        <v>184</v>
      </c>
      <c r="E612" s="23" t="s">
        <v>186</v>
      </c>
      <c r="F612"/>
    </row>
    <row r="613" spans="1:6" ht="14.25" x14ac:dyDescent="0.45">
      <c r="A613" s="23" t="s">
        <v>178</v>
      </c>
      <c r="B613" s="23" t="s">
        <v>180</v>
      </c>
      <c r="C613" s="23" t="s">
        <v>39</v>
      </c>
      <c r="D613" s="23" t="s">
        <v>177</v>
      </c>
      <c r="E613" s="23" t="s">
        <v>186</v>
      </c>
      <c r="F613"/>
    </row>
    <row r="614" spans="1:6" ht="14.25" x14ac:dyDescent="0.45">
      <c r="A614" s="23" t="s">
        <v>178</v>
      </c>
      <c r="B614" s="23" t="s">
        <v>180</v>
      </c>
      <c r="C614" s="23" t="s">
        <v>39</v>
      </c>
      <c r="D614" s="23" t="s">
        <v>177</v>
      </c>
      <c r="E614" s="23" t="s">
        <v>186</v>
      </c>
      <c r="F614"/>
    </row>
    <row r="615" spans="1:6" ht="14.25" x14ac:dyDescent="0.45">
      <c r="A615" s="23" t="s">
        <v>177</v>
      </c>
      <c r="B615" s="23" t="s">
        <v>180</v>
      </c>
      <c r="C615" s="23" t="s">
        <v>183</v>
      </c>
      <c r="D615" s="23" t="s">
        <v>39</v>
      </c>
      <c r="E615" s="23" t="s">
        <v>185</v>
      </c>
      <c r="F615"/>
    </row>
    <row r="616" spans="1:6" ht="14.25" x14ac:dyDescent="0.45">
      <c r="A616" s="23" t="s">
        <v>178</v>
      </c>
      <c r="B616" s="23" t="s">
        <v>180</v>
      </c>
      <c r="C616" s="23" t="s">
        <v>177</v>
      </c>
      <c r="D616" s="23" t="s">
        <v>39</v>
      </c>
      <c r="E616" s="23" t="s">
        <v>188</v>
      </c>
      <c r="F616"/>
    </row>
    <row r="617" spans="1:6" ht="14.25" x14ac:dyDescent="0.45">
      <c r="A617" s="23" t="s">
        <v>177</v>
      </c>
      <c r="B617" s="23" t="s">
        <v>179</v>
      </c>
      <c r="C617" s="23" t="s">
        <v>177</v>
      </c>
      <c r="D617" s="23" t="s">
        <v>184</v>
      </c>
      <c r="E617" s="23" t="s">
        <v>187</v>
      </c>
      <c r="F617"/>
    </row>
    <row r="618" spans="1:6" ht="14.25" x14ac:dyDescent="0.45">
      <c r="A618" s="23" t="s">
        <v>181</v>
      </c>
      <c r="B618" s="23" t="s">
        <v>179</v>
      </c>
      <c r="C618" s="23" t="s">
        <v>177</v>
      </c>
      <c r="D618" s="23" t="s">
        <v>39</v>
      </c>
      <c r="E618" s="23" t="s">
        <v>186</v>
      </c>
      <c r="F618"/>
    </row>
    <row r="619" spans="1:6" ht="14.25" x14ac:dyDescent="0.45">
      <c r="A619" s="23" t="s">
        <v>178</v>
      </c>
      <c r="B619" s="23" t="s">
        <v>180</v>
      </c>
      <c r="C619" s="23" t="s">
        <v>39</v>
      </c>
      <c r="D619" s="23" t="s">
        <v>39</v>
      </c>
      <c r="E619" s="23" t="s">
        <v>186</v>
      </c>
      <c r="F619"/>
    </row>
    <row r="620" spans="1:6" ht="14.25" x14ac:dyDescent="0.45">
      <c r="A620" s="23" t="s">
        <v>178</v>
      </c>
      <c r="B620" s="23" t="s">
        <v>180</v>
      </c>
      <c r="C620" s="23" t="s">
        <v>183</v>
      </c>
      <c r="D620" s="23" t="s">
        <v>39</v>
      </c>
      <c r="E620" s="23" t="s">
        <v>188</v>
      </c>
      <c r="F620"/>
    </row>
    <row r="621" spans="1:6" ht="14.25" x14ac:dyDescent="0.45">
      <c r="A621" s="23" t="s">
        <v>178</v>
      </c>
      <c r="B621" s="23" t="s">
        <v>179</v>
      </c>
      <c r="C621" s="23" t="s">
        <v>177</v>
      </c>
      <c r="D621" s="23" t="s">
        <v>184</v>
      </c>
      <c r="E621" s="23" t="s">
        <v>188</v>
      </c>
      <c r="F621"/>
    </row>
    <row r="622" spans="1:6" ht="14.25" x14ac:dyDescent="0.45">
      <c r="A622" s="23" t="s">
        <v>178</v>
      </c>
      <c r="B622" s="23" t="s">
        <v>180</v>
      </c>
      <c r="C622" s="23" t="s">
        <v>39</v>
      </c>
      <c r="D622" s="23" t="s">
        <v>39</v>
      </c>
      <c r="E622" s="23" t="s">
        <v>186</v>
      </c>
      <c r="F622"/>
    </row>
    <row r="623" spans="1:6" ht="14.25" x14ac:dyDescent="0.45">
      <c r="A623" s="23" t="s">
        <v>178</v>
      </c>
      <c r="B623" s="23" t="s">
        <v>180</v>
      </c>
      <c r="C623" s="23" t="s">
        <v>183</v>
      </c>
      <c r="D623" s="23" t="s">
        <v>177</v>
      </c>
      <c r="E623" s="23" t="s">
        <v>186</v>
      </c>
      <c r="F623"/>
    </row>
    <row r="624" spans="1:6" ht="14.25" x14ac:dyDescent="0.45">
      <c r="A624" s="23" t="s">
        <v>178</v>
      </c>
      <c r="B624" s="23" t="s">
        <v>179</v>
      </c>
      <c r="C624" s="23" t="s">
        <v>177</v>
      </c>
      <c r="D624" s="23" t="s">
        <v>184</v>
      </c>
      <c r="E624" s="23" t="s">
        <v>188</v>
      </c>
      <c r="F624"/>
    </row>
    <row r="625" spans="1:6" ht="14.25" x14ac:dyDescent="0.45">
      <c r="A625" s="23" t="s">
        <v>177</v>
      </c>
      <c r="B625" s="23" t="s">
        <v>180</v>
      </c>
      <c r="C625" s="23" t="s">
        <v>183</v>
      </c>
      <c r="D625" s="23" t="s">
        <v>39</v>
      </c>
      <c r="E625" s="23" t="s">
        <v>185</v>
      </c>
      <c r="F625"/>
    </row>
    <row r="626" spans="1:6" ht="14.25" x14ac:dyDescent="0.45">
      <c r="A626" s="23" t="s">
        <v>178</v>
      </c>
      <c r="B626" s="23" t="s">
        <v>179</v>
      </c>
      <c r="C626" s="23" t="s">
        <v>177</v>
      </c>
      <c r="D626" s="23" t="s">
        <v>39</v>
      </c>
      <c r="E626" s="23" t="s">
        <v>188</v>
      </c>
      <c r="F626"/>
    </row>
    <row r="627" spans="1:6" ht="14.25" x14ac:dyDescent="0.45">
      <c r="A627" s="23" t="s">
        <v>178</v>
      </c>
      <c r="B627" s="23" t="s">
        <v>180</v>
      </c>
      <c r="C627" s="23" t="s">
        <v>183</v>
      </c>
      <c r="D627" s="23" t="s">
        <v>39</v>
      </c>
      <c r="E627" s="23" t="s">
        <v>186</v>
      </c>
      <c r="F627"/>
    </row>
    <row r="628" spans="1:6" ht="14.25" x14ac:dyDescent="0.45">
      <c r="A628" s="23" t="s">
        <v>177</v>
      </c>
      <c r="B628" s="23" t="s">
        <v>180</v>
      </c>
      <c r="C628" s="23" t="s">
        <v>183</v>
      </c>
      <c r="D628" s="23" t="s">
        <v>39</v>
      </c>
      <c r="E628" s="23" t="s">
        <v>185</v>
      </c>
      <c r="F628"/>
    </row>
    <row r="629" spans="1:6" ht="14.25" x14ac:dyDescent="0.45">
      <c r="A629" s="23" t="s">
        <v>181</v>
      </c>
      <c r="B629" s="23" t="s">
        <v>179</v>
      </c>
      <c r="C629" s="23" t="s">
        <v>177</v>
      </c>
      <c r="D629" s="23" t="s">
        <v>184</v>
      </c>
      <c r="E629" s="23" t="s">
        <v>186</v>
      </c>
      <c r="F629"/>
    </row>
    <row r="630" spans="1:6" ht="14.25" x14ac:dyDescent="0.45">
      <c r="A630" s="23" t="s">
        <v>181</v>
      </c>
      <c r="B630" s="23" t="s">
        <v>179</v>
      </c>
      <c r="C630" s="23" t="s">
        <v>177</v>
      </c>
      <c r="D630" s="23" t="s">
        <v>184</v>
      </c>
      <c r="E630" s="23" t="s">
        <v>186</v>
      </c>
      <c r="F630"/>
    </row>
    <row r="631" spans="1:6" ht="14.25" x14ac:dyDescent="0.45">
      <c r="A631" s="23" t="s">
        <v>178</v>
      </c>
      <c r="B631" s="23" t="s">
        <v>180</v>
      </c>
      <c r="C631" s="23" t="s">
        <v>183</v>
      </c>
      <c r="D631" s="23" t="s">
        <v>53</v>
      </c>
      <c r="E631" s="23" t="s">
        <v>187</v>
      </c>
      <c r="F631"/>
    </row>
    <row r="632" spans="1:6" ht="14.25" x14ac:dyDescent="0.45">
      <c r="A632" s="23" t="s">
        <v>178</v>
      </c>
      <c r="B632" s="23" t="s">
        <v>179</v>
      </c>
      <c r="C632" s="23" t="s">
        <v>177</v>
      </c>
      <c r="D632" s="23" t="s">
        <v>184</v>
      </c>
      <c r="E632" s="23" t="s">
        <v>188</v>
      </c>
      <c r="F632"/>
    </row>
    <row r="633" spans="1:6" ht="14.25" x14ac:dyDescent="0.45">
      <c r="A633" s="23" t="s">
        <v>178</v>
      </c>
      <c r="B633" s="23" t="s">
        <v>179</v>
      </c>
      <c r="C633" s="23" t="s">
        <v>177</v>
      </c>
      <c r="D633" s="23" t="s">
        <v>184</v>
      </c>
      <c r="E633" s="23" t="s">
        <v>188</v>
      </c>
      <c r="F633"/>
    </row>
    <row r="634" spans="1:6" ht="14.25" x14ac:dyDescent="0.45">
      <c r="A634" s="23" t="s">
        <v>178</v>
      </c>
      <c r="B634" s="23" t="s">
        <v>179</v>
      </c>
      <c r="C634" s="23" t="s">
        <v>39</v>
      </c>
      <c r="D634" s="23" t="s">
        <v>184</v>
      </c>
      <c r="E634" s="23" t="s">
        <v>188</v>
      </c>
      <c r="F634"/>
    </row>
    <row r="635" spans="1:6" ht="14.25" x14ac:dyDescent="0.45">
      <c r="A635" s="23" t="s">
        <v>178</v>
      </c>
      <c r="B635" s="23" t="s">
        <v>179</v>
      </c>
      <c r="C635" s="23" t="s">
        <v>177</v>
      </c>
      <c r="D635" s="23" t="s">
        <v>184</v>
      </c>
      <c r="E635" s="23" t="s">
        <v>188</v>
      </c>
      <c r="F635"/>
    </row>
    <row r="636" spans="1:6" ht="14.25" x14ac:dyDescent="0.45">
      <c r="A636" s="23" t="s">
        <v>181</v>
      </c>
      <c r="B636" s="23" t="s">
        <v>179</v>
      </c>
      <c r="C636" s="23" t="s">
        <v>177</v>
      </c>
      <c r="D636" s="23" t="s">
        <v>39</v>
      </c>
      <c r="E636" s="23" t="s">
        <v>186</v>
      </c>
      <c r="F636"/>
    </row>
    <row r="637" spans="1:6" ht="14.25" x14ac:dyDescent="0.45">
      <c r="A637" s="23" t="s">
        <v>178</v>
      </c>
      <c r="B637" s="23" t="s">
        <v>180</v>
      </c>
      <c r="C637" s="23" t="s">
        <v>183</v>
      </c>
      <c r="D637" s="23" t="s">
        <v>177</v>
      </c>
      <c r="E637" s="23" t="s">
        <v>186</v>
      </c>
      <c r="F637"/>
    </row>
    <row r="638" spans="1:6" ht="14.25" x14ac:dyDescent="0.45">
      <c r="A638" s="23" t="s">
        <v>181</v>
      </c>
      <c r="B638" s="23" t="s">
        <v>179</v>
      </c>
      <c r="C638" s="23" t="s">
        <v>177</v>
      </c>
      <c r="D638" s="23" t="s">
        <v>39</v>
      </c>
      <c r="E638" s="23" t="s">
        <v>186</v>
      </c>
      <c r="F638"/>
    </row>
    <row r="639" spans="1:6" ht="14.25" x14ac:dyDescent="0.45">
      <c r="A639" s="23" t="s">
        <v>178</v>
      </c>
      <c r="B639" s="23" t="s">
        <v>180</v>
      </c>
      <c r="C639" s="23" t="s">
        <v>39</v>
      </c>
      <c r="D639" s="23" t="s">
        <v>177</v>
      </c>
      <c r="E639" s="23" t="s">
        <v>186</v>
      </c>
      <c r="F639"/>
    </row>
    <row r="640" spans="1:6" ht="14.25" x14ac:dyDescent="0.45">
      <c r="A640" s="23" t="s">
        <v>178</v>
      </c>
      <c r="B640" s="23" t="s">
        <v>179</v>
      </c>
      <c r="C640" s="23" t="s">
        <v>39</v>
      </c>
      <c r="D640" s="23" t="s">
        <v>184</v>
      </c>
      <c r="E640" s="23" t="s">
        <v>188</v>
      </c>
      <c r="F640"/>
    </row>
    <row r="641" spans="1:6" ht="14.25" x14ac:dyDescent="0.45">
      <c r="A641" s="23" t="s">
        <v>178</v>
      </c>
      <c r="B641" s="23" t="s">
        <v>180</v>
      </c>
      <c r="C641" s="23" t="s">
        <v>39</v>
      </c>
      <c r="D641" s="23" t="s">
        <v>184</v>
      </c>
      <c r="E641" s="23" t="s">
        <v>188</v>
      </c>
      <c r="F641"/>
    </row>
    <row r="642" spans="1:6" ht="14.25" x14ac:dyDescent="0.45">
      <c r="A642" s="23" t="s">
        <v>178</v>
      </c>
      <c r="B642" s="23" t="s">
        <v>180</v>
      </c>
      <c r="C642" s="23" t="s">
        <v>39</v>
      </c>
      <c r="D642" s="23" t="s">
        <v>177</v>
      </c>
      <c r="E642" s="23" t="s">
        <v>186</v>
      </c>
      <c r="F642"/>
    </row>
    <row r="643" spans="1:6" ht="14.25" x14ac:dyDescent="0.45">
      <c r="A643" s="23" t="s">
        <v>181</v>
      </c>
      <c r="B643" s="23" t="s">
        <v>179</v>
      </c>
      <c r="C643" s="23" t="s">
        <v>177</v>
      </c>
      <c r="D643" s="23" t="s">
        <v>184</v>
      </c>
      <c r="E643" s="23" t="s">
        <v>186</v>
      </c>
      <c r="F643"/>
    </row>
    <row r="644" spans="1:6" ht="14.25" x14ac:dyDescent="0.45">
      <c r="A644" s="23" t="s">
        <v>178</v>
      </c>
      <c r="B644" s="23" t="s">
        <v>180</v>
      </c>
      <c r="C644" s="23" t="s">
        <v>183</v>
      </c>
      <c r="D644" s="23" t="s">
        <v>39</v>
      </c>
      <c r="E644" s="23" t="s">
        <v>186</v>
      </c>
      <c r="F644"/>
    </row>
    <row r="645" spans="1:6" ht="14.25" x14ac:dyDescent="0.45">
      <c r="A645" s="23" t="s">
        <v>178</v>
      </c>
      <c r="B645" s="23" t="s">
        <v>179</v>
      </c>
      <c r="C645" s="23" t="s">
        <v>39</v>
      </c>
      <c r="D645" s="23" t="s">
        <v>39</v>
      </c>
      <c r="E645" s="23" t="s">
        <v>188</v>
      </c>
      <c r="F645"/>
    </row>
    <row r="646" spans="1:6" ht="14.25" x14ac:dyDescent="0.45">
      <c r="A646" s="23" t="s">
        <v>178</v>
      </c>
      <c r="B646" s="23" t="s">
        <v>180</v>
      </c>
      <c r="C646" s="23" t="s">
        <v>39</v>
      </c>
      <c r="D646" s="23" t="s">
        <v>177</v>
      </c>
      <c r="E646" s="23" t="s">
        <v>186</v>
      </c>
      <c r="F646"/>
    </row>
    <row r="647" spans="1:6" ht="14.25" x14ac:dyDescent="0.45">
      <c r="A647" s="23" t="s">
        <v>178</v>
      </c>
      <c r="B647" s="23" t="s">
        <v>179</v>
      </c>
      <c r="C647" s="23" t="s">
        <v>177</v>
      </c>
      <c r="D647" s="23" t="s">
        <v>184</v>
      </c>
      <c r="E647" s="23" t="s">
        <v>188</v>
      </c>
      <c r="F647"/>
    </row>
    <row r="648" spans="1:6" ht="14.25" x14ac:dyDescent="0.45">
      <c r="A648" s="23" t="s">
        <v>178</v>
      </c>
      <c r="B648" s="23" t="s">
        <v>179</v>
      </c>
      <c r="C648" s="23" t="s">
        <v>177</v>
      </c>
      <c r="D648" s="23" t="s">
        <v>39</v>
      </c>
      <c r="E648" s="23" t="s">
        <v>188</v>
      </c>
      <c r="F648"/>
    </row>
    <row r="649" spans="1:6" ht="14.25" x14ac:dyDescent="0.45">
      <c r="A649" s="23" t="s">
        <v>177</v>
      </c>
      <c r="B649" s="23" t="s">
        <v>179</v>
      </c>
      <c r="C649" s="23" t="s">
        <v>177</v>
      </c>
      <c r="D649" s="23" t="s">
        <v>184</v>
      </c>
      <c r="E649" s="23" t="s">
        <v>187</v>
      </c>
      <c r="F649"/>
    </row>
    <row r="650" spans="1:6" ht="14.25" x14ac:dyDescent="0.45">
      <c r="A650" s="23" t="s">
        <v>178</v>
      </c>
      <c r="B650" s="23" t="s">
        <v>179</v>
      </c>
      <c r="C650" s="23" t="s">
        <v>177</v>
      </c>
      <c r="D650" s="23" t="s">
        <v>184</v>
      </c>
      <c r="E650" s="23" t="s">
        <v>188</v>
      </c>
      <c r="F650"/>
    </row>
    <row r="651" spans="1:6" ht="14.25" x14ac:dyDescent="0.45">
      <c r="A651" s="23" t="s">
        <v>178</v>
      </c>
      <c r="B651" s="23" t="s">
        <v>179</v>
      </c>
      <c r="C651" s="23" t="s">
        <v>177</v>
      </c>
      <c r="D651" s="23" t="s">
        <v>184</v>
      </c>
      <c r="E651" s="23" t="s">
        <v>188</v>
      </c>
      <c r="F651"/>
    </row>
    <row r="652" spans="1:6" ht="14.25" x14ac:dyDescent="0.45">
      <c r="A652" s="23" t="s">
        <v>178</v>
      </c>
      <c r="B652" s="23" t="s">
        <v>179</v>
      </c>
      <c r="C652" s="23" t="s">
        <v>177</v>
      </c>
      <c r="D652" s="23" t="s">
        <v>184</v>
      </c>
      <c r="E652" s="23" t="s">
        <v>188</v>
      </c>
      <c r="F652"/>
    </row>
    <row r="653" spans="1:6" ht="14.25" x14ac:dyDescent="0.45">
      <c r="A653" s="23" t="s">
        <v>181</v>
      </c>
      <c r="B653" s="23" t="s">
        <v>179</v>
      </c>
      <c r="C653" s="23" t="s">
        <v>39</v>
      </c>
      <c r="D653" s="23" t="s">
        <v>184</v>
      </c>
      <c r="E653" s="23" t="s">
        <v>186</v>
      </c>
      <c r="F653"/>
    </row>
    <row r="654" spans="1:6" ht="14.25" x14ac:dyDescent="0.45">
      <c r="A654" s="23" t="s">
        <v>178</v>
      </c>
      <c r="B654" s="23" t="s">
        <v>179</v>
      </c>
      <c r="C654" s="23" t="s">
        <v>39</v>
      </c>
      <c r="D654" s="23" t="s">
        <v>184</v>
      </c>
      <c r="E654" s="23" t="s">
        <v>188</v>
      </c>
      <c r="F654"/>
    </row>
    <row r="655" spans="1:6" ht="14.25" x14ac:dyDescent="0.45">
      <c r="A655" s="23" t="s">
        <v>181</v>
      </c>
      <c r="B655" s="23" t="s">
        <v>180</v>
      </c>
      <c r="C655" s="23" t="s">
        <v>183</v>
      </c>
      <c r="D655" s="23" t="s">
        <v>177</v>
      </c>
      <c r="E655" s="23" t="s">
        <v>187</v>
      </c>
      <c r="F655"/>
    </row>
    <row r="656" spans="1:6" ht="14.25" x14ac:dyDescent="0.45">
      <c r="A656" s="23" t="s">
        <v>181</v>
      </c>
      <c r="B656" s="23" t="s">
        <v>179</v>
      </c>
      <c r="C656" s="23" t="s">
        <v>177</v>
      </c>
      <c r="D656" s="23" t="s">
        <v>184</v>
      </c>
      <c r="E656" s="23" t="s">
        <v>186</v>
      </c>
      <c r="F656"/>
    </row>
    <row r="657" spans="1:6" ht="14.25" x14ac:dyDescent="0.45">
      <c r="A657" s="23" t="s">
        <v>178</v>
      </c>
      <c r="B657" s="23" t="s">
        <v>180</v>
      </c>
      <c r="C657" s="23" t="s">
        <v>183</v>
      </c>
      <c r="D657" s="23" t="s">
        <v>39</v>
      </c>
      <c r="E657" s="23" t="s">
        <v>186</v>
      </c>
      <c r="F657"/>
    </row>
    <row r="658" spans="1:6" ht="14.25" x14ac:dyDescent="0.45">
      <c r="A658" s="23" t="s">
        <v>181</v>
      </c>
      <c r="B658" s="23" t="s">
        <v>179</v>
      </c>
      <c r="C658" s="23" t="s">
        <v>39</v>
      </c>
      <c r="D658" s="23" t="s">
        <v>184</v>
      </c>
      <c r="E658" s="23" t="s">
        <v>186</v>
      </c>
      <c r="F658"/>
    </row>
    <row r="659" spans="1:6" ht="14.25" x14ac:dyDescent="0.45">
      <c r="A659" s="23" t="s">
        <v>177</v>
      </c>
      <c r="B659" s="23" t="s">
        <v>179</v>
      </c>
      <c r="C659" s="23" t="s">
        <v>177</v>
      </c>
      <c r="D659" s="23" t="s">
        <v>39</v>
      </c>
      <c r="E659" s="23" t="s">
        <v>185</v>
      </c>
      <c r="F659"/>
    </row>
    <row r="660" spans="1:6" ht="14.25" x14ac:dyDescent="0.45">
      <c r="A660" s="23" t="s">
        <v>177</v>
      </c>
      <c r="B660" s="23" t="s">
        <v>180</v>
      </c>
      <c r="C660" s="23" t="s">
        <v>39</v>
      </c>
      <c r="D660" s="23" t="s">
        <v>177</v>
      </c>
      <c r="E660" s="23" t="s">
        <v>185</v>
      </c>
      <c r="F660"/>
    </row>
    <row r="661" spans="1:6" ht="14.25" x14ac:dyDescent="0.45">
      <c r="A661" s="23" t="s">
        <v>177</v>
      </c>
      <c r="B661" s="23" t="s">
        <v>179</v>
      </c>
      <c r="C661" s="23" t="s">
        <v>177</v>
      </c>
      <c r="D661" s="23" t="s">
        <v>39</v>
      </c>
      <c r="E661" s="23" t="s">
        <v>187</v>
      </c>
      <c r="F661"/>
    </row>
    <row r="662" spans="1:6" ht="14.25" x14ac:dyDescent="0.45">
      <c r="A662" s="23" t="s">
        <v>178</v>
      </c>
      <c r="B662" s="23" t="s">
        <v>180</v>
      </c>
      <c r="C662" s="23" t="s">
        <v>39</v>
      </c>
      <c r="D662" s="23" t="s">
        <v>177</v>
      </c>
      <c r="E662" s="23" t="s">
        <v>186</v>
      </c>
      <c r="F662"/>
    </row>
    <row r="663" spans="1:6" ht="14.25" x14ac:dyDescent="0.45">
      <c r="A663" s="23" t="s">
        <v>178</v>
      </c>
      <c r="B663" s="23" t="s">
        <v>179</v>
      </c>
      <c r="C663" s="23" t="s">
        <v>177</v>
      </c>
      <c r="D663" s="23" t="s">
        <v>39</v>
      </c>
      <c r="E663" s="23" t="s">
        <v>188</v>
      </c>
      <c r="F663"/>
    </row>
    <row r="664" spans="1:6" ht="14.25" x14ac:dyDescent="0.45">
      <c r="A664" s="23" t="s">
        <v>181</v>
      </c>
      <c r="B664" s="23" t="s">
        <v>179</v>
      </c>
      <c r="C664" s="23" t="s">
        <v>177</v>
      </c>
      <c r="D664" s="23" t="s">
        <v>184</v>
      </c>
      <c r="E664" s="23" t="s">
        <v>186</v>
      </c>
      <c r="F664"/>
    </row>
    <row r="665" spans="1:6" ht="14.25" x14ac:dyDescent="0.45">
      <c r="A665" s="23" t="s">
        <v>177</v>
      </c>
      <c r="B665" s="23" t="s">
        <v>180</v>
      </c>
      <c r="C665" s="23" t="s">
        <v>183</v>
      </c>
      <c r="D665" s="23" t="s">
        <v>39</v>
      </c>
      <c r="E665" s="23" t="s">
        <v>185</v>
      </c>
      <c r="F665"/>
    </row>
    <row r="666" spans="1:6" ht="14.25" x14ac:dyDescent="0.45">
      <c r="A666" s="23" t="s">
        <v>177</v>
      </c>
      <c r="B666" s="23" t="s">
        <v>179</v>
      </c>
      <c r="C666" s="23" t="s">
        <v>39</v>
      </c>
      <c r="D666" s="23" t="s">
        <v>184</v>
      </c>
      <c r="E666" s="23" t="s">
        <v>187</v>
      </c>
      <c r="F666"/>
    </row>
    <row r="667" spans="1:6" ht="14.25" x14ac:dyDescent="0.45">
      <c r="A667" s="23" t="s">
        <v>178</v>
      </c>
      <c r="B667" s="23" t="s">
        <v>180</v>
      </c>
      <c r="C667" s="23" t="s">
        <v>39</v>
      </c>
      <c r="D667" s="23" t="s">
        <v>177</v>
      </c>
      <c r="E667" s="23" t="s">
        <v>186</v>
      </c>
      <c r="F667"/>
    </row>
    <row r="668" spans="1:6" ht="14.25" x14ac:dyDescent="0.45">
      <c r="A668" s="23" t="s">
        <v>181</v>
      </c>
      <c r="B668" s="23" t="s">
        <v>180</v>
      </c>
      <c r="C668" s="23" t="s">
        <v>39</v>
      </c>
      <c r="D668" s="23" t="s">
        <v>177</v>
      </c>
      <c r="E668" s="23" t="s">
        <v>187</v>
      </c>
      <c r="F668"/>
    </row>
    <row r="669" spans="1:6" ht="14.25" x14ac:dyDescent="0.45">
      <c r="A669" s="23" t="s">
        <v>177</v>
      </c>
      <c r="B669" s="23" t="s">
        <v>179</v>
      </c>
      <c r="C669" s="23" t="s">
        <v>177</v>
      </c>
      <c r="D669" s="23" t="s">
        <v>184</v>
      </c>
      <c r="E669" s="23" t="s">
        <v>185</v>
      </c>
      <c r="F669"/>
    </row>
    <row r="670" spans="1:6" ht="14.25" x14ac:dyDescent="0.45">
      <c r="A670" s="23" t="s">
        <v>177</v>
      </c>
      <c r="B670" s="23" t="s">
        <v>180</v>
      </c>
      <c r="C670" s="23" t="s">
        <v>183</v>
      </c>
      <c r="D670" s="23" t="s">
        <v>39</v>
      </c>
      <c r="E670" s="23" t="s">
        <v>185</v>
      </c>
      <c r="F670"/>
    </row>
    <row r="671" spans="1:6" ht="14.25" x14ac:dyDescent="0.45">
      <c r="A671" s="23" t="s">
        <v>181</v>
      </c>
      <c r="B671" s="23" t="s">
        <v>180</v>
      </c>
      <c r="C671" s="23" t="s">
        <v>183</v>
      </c>
      <c r="D671" s="23" t="s">
        <v>177</v>
      </c>
      <c r="E671" s="23" t="s">
        <v>187</v>
      </c>
      <c r="F671"/>
    </row>
    <row r="672" spans="1:6" ht="14.25" x14ac:dyDescent="0.45">
      <c r="A672" s="23" t="s">
        <v>177</v>
      </c>
      <c r="B672" s="23" t="s">
        <v>179</v>
      </c>
      <c r="C672" s="23" t="s">
        <v>177</v>
      </c>
      <c r="D672" s="23" t="s">
        <v>184</v>
      </c>
      <c r="E672" s="23" t="s">
        <v>187</v>
      </c>
      <c r="F672"/>
    </row>
    <row r="673" spans="1:6" ht="14.25" x14ac:dyDescent="0.45">
      <c r="A673" s="23" t="s">
        <v>181</v>
      </c>
      <c r="B673" s="23" t="s">
        <v>180</v>
      </c>
      <c r="C673" s="23" t="s">
        <v>183</v>
      </c>
      <c r="D673" s="23" t="s">
        <v>177</v>
      </c>
      <c r="E673" s="23" t="s">
        <v>187</v>
      </c>
      <c r="F673"/>
    </row>
    <row r="674" spans="1:6" ht="14.25" x14ac:dyDescent="0.45">
      <c r="A674" s="23" t="s">
        <v>178</v>
      </c>
      <c r="B674" s="23" t="s">
        <v>180</v>
      </c>
      <c r="C674" s="23" t="s">
        <v>177</v>
      </c>
      <c r="D674" s="23" t="s">
        <v>39</v>
      </c>
      <c r="E674" s="23" t="s">
        <v>188</v>
      </c>
      <c r="F674"/>
    </row>
    <row r="675" spans="1:6" ht="14.25" x14ac:dyDescent="0.45">
      <c r="A675" s="23" t="s">
        <v>178</v>
      </c>
      <c r="B675" s="23" t="s">
        <v>180</v>
      </c>
      <c r="C675" s="23" t="s">
        <v>39</v>
      </c>
      <c r="D675" s="23" t="s">
        <v>177</v>
      </c>
      <c r="E675" s="23" t="s">
        <v>186</v>
      </c>
      <c r="F675"/>
    </row>
    <row r="676" spans="1:6" ht="14.25" x14ac:dyDescent="0.45">
      <c r="A676" s="23" t="s">
        <v>181</v>
      </c>
      <c r="B676" s="23" t="s">
        <v>179</v>
      </c>
      <c r="C676" s="23" t="s">
        <v>177</v>
      </c>
      <c r="D676" s="23" t="s">
        <v>39</v>
      </c>
      <c r="E676" s="23" t="s">
        <v>187</v>
      </c>
      <c r="F676"/>
    </row>
    <row r="677" spans="1:6" ht="14.25" x14ac:dyDescent="0.45">
      <c r="A677" s="23" t="s">
        <v>178</v>
      </c>
      <c r="B677" s="23" t="s">
        <v>180</v>
      </c>
      <c r="C677" s="23" t="s">
        <v>39</v>
      </c>
      <c r="D677" s="23" t="s">
        <v>39</v>
      </c>
      <c r="E677" s="23" t="s">
        <v>186</v>
      </c>
      <c r="F677"/>
    </row>
    <row r="678" spans="1:6" ht="14.25" x14ac:dyDescent="0.45">
      <c r="A678" s="23" t="s">
        <v>181</v>
      </c>
      <c r="B678" s="23" t="s">
        <v>180</v>
      </c>
      <c r="C678" s="23" t="s">
        <v>39</v>
      </c>
      <c r="D678" s="23" t="s">
        <v>39</v>
      </c>
      <c r="E678" s="23" t="s">
        <v>187</v>
      </c>
      <c r="F678"/>
    </row>
    <row r="679" spans="1:6" ht="14.25" x14ac:dyDescent="0.45">
      <c r="A679" s="23" t="s">
        <v>181</v>
      </c>
      <c r="B679" s="23" t="s">
        <v>179</v>
      </c>
      <c r="C679" s="23" t="s">
        <v>177</v>
      </c>
      <c r="D679" s="23" t="s">
        <v>184</v>
      </c>
      <c r="E679" s="23" t="s">
        <v>186</v>
      </c>
      <c r="F679"/>
    </row>
    <row r="680" spans="1:6" ht="14.25" x14ac:dyDescent="0.45">
      <c r="A680" s="23" t="s">
        <v>178</v>
      </c>
      <c r="B680" s="23" t="s">
        <v>179</v>
      </c>
      <c r="C680" s="23" t="s">
        <v>177</v>
      </c>
      <c r="D680" s="23" t="s">
        <v>184</v>
      </c>
      <c r="E680" s="23" t="s">
        <v>188</v>
      </c>
      <c r="F680"/>
    </row>
    <row r="681" spans="1:6" ht="14.25" x14ac:dyDescent="0.45">
      <c r="A681" s="23" t="s">
        <v>177</v>
      </c>
      <c r="B681" s="23" t="s">
        <v>180</v>
      </c>
      <c r="C681" s="23" t="s">
        <v>183</v>
      </c>
      <c r="D681" s="23" t="s">
        <v>177</v>
      </c>
      <c r="E681" s="23" t="s">
        <v>185</v>
      </c>
      <c r="F681"/>
    </row>
    <row r="682" spans="1:6" ht="14.25" x14ac:dyDescent="0.45">
      <c r="A682" s="23" t="s">
        <v>181</v>
      </c>
      <c r="B682" s="23" t="s">
        <v>179</v>
      </c>
      <c r="C682" s="23" t="s">
        <v>177</v>
      </c>
      <c r="D682" s="23" t="s">
        <v>184</v>
      </c>
      <c r="E682" s="23" t="s">
        <v>186</v>
      </c>
      <c r="F682"/>
    </row>
    <row r="683" spans="1:6" ht="14.25" x14ac:dyDescent="0.45">
      <c r="A683" s="23" t="s">
        <v>178</v>
      </c>
      <c r="B683" s="23" t="s">
        <v>180</v>
      </c>
      <c r="C683" s="23" t="s">
        <v>39</v>
      </c>
      <c r="D683" s="23" t="s">
        <v>39</v>
      </c>
      <c r="E683" s="23" t="s">
        <v>186</v>
      </c>
      <c r="F683"/>
    </row>
    <row r="684" spans="1:6" ht="14.25" x14ac:dyDescent="0.45">
      <c r="A684" s="23" t="s">
        <v>181</v>
      </c>
      <c r="B684" s="23" t="s">
        <v>180</v>
      </c>
      <c r="C684" s="23" t="s">
        <v>39</v>
      </c>
      <c r="D684" s="23" t="s">
        <v>39</v>
      </c>
      <c r="E684" s="23" t="s">
        <v>187</v>
      </c>
      <c r="F684"/>
    </row>
    <row r="685" spans="1:6" ht="14.25" x14ac:dyDescent="0.45">
      <c r="A685" s="23" t="s">
        <v>177</v>
      </c>
      <c r="B685" s="23" t="s">
        <v>180</v>
      </c>
      <c r="C685" s="23" t="s">
        <v>183</v>
      </c>
      <c r="D685" s="23" t="s">
        <v>39</v>
      </c>
      <c r="E685" s="23" t="s">
        <v>185</v>
      </c>
      <c r="F685"/>
    </row>
    <row r="686" spans="1:6" ht="14.25" x14ac:dyDescent="0.45">
      <c r="A686" s="23" t="s">
        <v>181</v>
      </c>
      <c r="B686" s="23" t="s">
        <v>180</v>
      </c>
      <c r="C686" s="23" t="s">
        <v>177</v>
      </c>
      <c r="D686" s="23" t="s">
        <v>177</v>
      </c>
      <c r="E686" s="23" t="s">
        <v>187</v>
      </c>
      <c r="F686"/>
    </row>
    <row r="687" spans="1:6" ht="14.25" x14ac:dyDescent="0.45">
      <c r="A687" s="23" t="s">
        <v>178</v>
      </c>
      <c r="B687" s="23" t="s">
        <v>179</v>
      </c>
      <c r="C687" s="23" t="s">
        <v>177</v>
      </c>
      <c r="D687" s="23" t="s">
        <v>177</v>
      </c>
      <c r="E687" s="23" t="s">
        <v>188</v>
      </c>
      <c r="F687"/>
    </row>
    <row r="688" spans="1:6" ht="14.25" x14ac:dyDescent="0.45">
      <c r="A688" s="23" t="s">
        <v>178</v>
      </c>
      <c r="B688" s="23" t="s">
        <v>180</v>
      </c>
      <c r="C688" s="23" t="s">
        <v>183</v>
      </c>
      <c r="D688" s="23" t="s">
        <v>39</v>
      </c>
      <c r="E688" s="23" t="s">
        <v>186</v>
      </c>
      <c r="F688"/>
    </row>
    <row r="689" spans="1:6" ht="14.25" x14ac:dyDescent="0.45">
      <c r="A689" s="23" t="s">
        <v>178</v>
      </c>
      <c r="B689" s="23" t="s">
        <v>180</v>
      </c>
      <c r="C689" s="23" t="s">
        <v>183</v>
      </c>
      <c r="D689" s="23" t="s">
        <v>39</v>
      </c>
      <c r="E689" s="23" t="s">
        <v>188</v>
      </c>
      <c r="F689"/>
    </row>
    <row r="690" spans="1:6" ht="14.25" x14ac:dyDescent="0.45">
      <c r="A690" s="23" t="s">
        <v>178</v>
      </c>
      <c r="B690" s="23" t="s">
        <v>180</v>
      </c>
      <c r="C690" s="23" t="s">
        <v>39</v>
      </c>
      <c r="D690" s="23" t="s">
        <v>184</v>
      </c>
      <c r="E690" s="23" t="s">
        <v>188</v>
      </c>
      <c r="F690"/>
    </row>
    <row r="691" spans="1:6" ht="14.25" x14ac:dyDescent="0.45">
      <c r="A691" s="23" t="s">
        <v>178</v>
      </c>
      <c r="B691" s="23" t="s">
        <v>180</v>
      </c>
      <c r="C691" s="23" t="s">
        <v>183</v>
      </c>
      <c r="D691" s="23" t="s">
        <v>39</v>
      </c>
      <c r="E691" s="23" t="s">
        <v>186</v>
      </c>
      <c r="F691"/>
    </row>
    <row r="692" spans="1:6" ht="14.25" x14ac:dyDescent="0.45">
      <c r="A692" s="23" t="s">
        <v>181</v>
      </c>
      <c r="B692" s="23" t="s">
        <v>179</v>
      </c>
      <c r="C692" s="23" t="s">
        <v>177</v>
      </c>
      <c r="D692" s="23" t="s">
        <v>39</v>
      </c>
      <c r="E692" s="23" t="s">
        <v>187</v>
      </c>
      <c r="F692"/>
    </row>
    <row r="693" spans="1:6" ht="14.25" x14ac:dyDescent="0.45">
      <c r="A693" s="23" t="s">
        <v>178</v>
      </c>
      <c r="B693" s="23" t="s">
        <v>179</v>
      </c>
      <c r="C693" s="23" t="s">
        <v>177</v>
      </c>
      <c r="D693" s="23" t="s">
        <v>184</v>
      </c>
      <c r="E693" s="23" t="s">
        <v>188</v>
      </c>
      <c r="F693"/>
    </row>
    <row r="694" spans="1:6" ht="14.25" x14ac:dyDescent="0.45">
      <c r="A694" s="23" t="s">
        <v>178</v>
      </c>
      <c r="B694" s="23" t="s">
        <v>180</v>
      </c>
      <c r="C694" s="23" t="s">
        <v>183</v>
      </c>
      <c r="D694" s="23" t="s">
        <v>39</v>
      </c>
      <c r="E694" s="23" t="s">
        <v>186</v>
      </c>
      <c r="F694"/>
    </row>
    <row r="695" spans="1:6" ht="14.25" x14ac:dyDescent="0.45">
      <c r="A695" s="23" t="s">
        <v>178</v>
      </c>
      <c r="B695" s="23" t="s">
        <v>179</v>
      </c>
      <c r="C695" s="23" t="s">
        <v>177</v>
      </c>
      <c r="D695" s="23" t="s">
        <v>184</v>
      </c>
      <c r="E695" s="23" t="s">
        <v>188</v>
      </c>
      <c r="F695"/>
    </row>
    <row r="696" spans="1:6" ht="14.25" x14ac:dyDescent="0.45">
      <c r="A696" s="23" t="s">
        <v>177</v>
      </c>
      <c r="B696" s="23" t="s">
        <v>179</v>
      </c>
      <c r="C696" s="23" t="s">
        <v>177</v>
      </c>
      <c r="D696" s="23" t="s">
        <v>39</v>
      </c>
      <c r="E696" s="23" t="s">
        <v>185</v>
      </c>
      <c r="F696"/>
    </row>
    <row r="697" spans="1:6" ht="14.25" x14ac:dyDescent="0.45">
      <c r="A697" s="23" t="s">
        <v>181</v>
      </c>
      <c r="B697" s="23" t="s">
        <v>180</v>
      </c>
      <c r="C697" s="23" t="s">
        <v>183</v>
      </c>
      <c r="D697" s="23" t="s">
        <v>39</v>
      </c>
      <c r="E697" s="23" t="s">
        <v>187</v>
      </c>
      <c r="F697"/>
    </row>
    <row r="698" spans="1:6" ht="14.25" x14ac:dyDescent="0.45">
      <c r="A698" s="23" t="s">
        <v>178</v>
      </c>
      <c r="B698" s="23" t="s">
        <v>180</v>
      </c>
      <c r="C698" s="23" t="s">
        <v>183</v>
      </c>
      <c r="D698" s="23" t="s">
        <v>177</v>
      </c>
      <c r="E698" s="23" t="s">
        <v>186</v>
      </c>
      <c r="F698"/>
    </row>
    <row r="699" spans="1:6" ht="14.25" x14ac:dyDescent="0.45">
      <c r="A699" s="23" t="s">
        <v>181</v>
      </c>
      <c r="B699" s="23" t="s">
        <v>180</v>
      </c>
      <c r="C699" s="23" t="s">
        <v>177</v>
      </c>
      <c r="D699" s="23" t="s">
        <v>177</v>
      </c>
      <c r="E699" s="23" t="s">
        <v>187</v>
      </c>
      <c r="F699"/>
    </row>
    <row r="700" spans="1:6" ht="14.25" x14ac:dyDescent="0.45">
      <c r="A700" s="23" t="s">
        <v>177</v>
      </c>
      <c r="B700" s="23" t="s">
        <v>179</v>
      </c>
      <c r="C700" s="23" t="s">
        <v>177</v>
      </c>
      <c r="D700" s="23" t="s">
        <v>184</v>
      </c>
      <c r="E700" s="23" t="s">
        <v>187</v>
      </c>
      <c r="F700"/>
    </row>
    <row r="701" spans="1:6" ht="14.25" x14ac:dyDescent="0.45">
      <c r="A701" s="23" t="s">
        <v>181</v>
      </c>
      <c r="B701" s="23" t="s">
        <v>180</v>
      </c>
      <c r="C701" s="23" t="s">
        <v>39</v>
      </c>
      <c r="D701" s="23" t="s">
        <v>177</v>
      </c>
      <c r="E701" s="23" t="s">
        <v>187</v>
      </c>
      <c r="F701"/>
    </row>
    <row r="702" spans="1:6" ht="14.25" x14ac:dyDescent="0.45">
      <c r="A702" s="23" t="s">
        <v>178</v>
      </c>
      <c r="B702" s="23" t="s">
        <v>179</v>
      </c>
      <c r="C702" s="23" t="s">
        <v>177</v>
      </c>
      <c r="D702" s="23" t="s">
        <v>184</v>
      </c>
      <c r="E702" s="23" t="s">
        <v>188</v>
      </c>
      <c r="F702"/>
    </row>
    <row r="703" spans="1:6" ht="14.25" x14ac:dyDescent="0.45">
      <c r="A703" s="23" t="s">
        <v>178</v>
      </c>
      <c r="B703" s="23" t="s">
        <v>179</v>
      </c>
      <c r="C703" s="23" t="s">
        <v>177</v>
      </c>
      <c r="D703" s="23" t="s">
        <v>39</v>
      </c>
      <c r="E703" s="23" t="s">
        <v>186</v>
      </c>
      <c r="F703"/>
    </row>
    <row r="704" spans="1:6" ht="14.25" x14ac:dyDescent="0.45">
      <c r="A704" s="23" t="s">
        <v>181</v>
      </c>
      <c r="B704" s="23" t="s">
        <v>180</v>
      </c>
      <c r="C704" s="23" t="s">
        <v>183</v>
      </c>
      <c r="D704" s="23" t="s">
        <v>177</v>
      </c>
      <c r="E704" s="23" t="s">
        <v>187</v>
      </c>
      <c r="F704"/>
    </row>
    <row r="705" spans="1:6" ht="14.25" x14ac:dyDescent="0.45">
      <c r="A705" s="23" t="s">
        <v>181</v>
      </c>
      <c r="B705" s="23" t="s">
        <v>180</v>
      </c>
      <c r="C705" s="23" t="s">
        <v>183</v>
      </c>
      <c r="D705" s="23" t="s">
        <v>39</v>
      </c>
      <c r="E705" s="23" t="s">
        <v>187</v>
      </c>
      <c r="F705"/>
    </row>
    <row r="706" spans="1:6" ht="14.25" x14ac:dyDescent="0.45">
      <c r="A706" s="23" t="s">
        <v>178</v>
      </c>
      <c r="B706" s="23" t="s">
        <v>180</v>
      </c>
      <c r="C706" s="23" t="s">
        <v>39</v>
      </c>
      <c r="D706" s="23" t="s">
        <v>39</v>
      </c>
      <c r="E706" s="23" t="s">
        <v>188</v>
      </c>
      <c r="F706"/>
    </row>
    <row r="707" spans="1:6" ht="14.25" x14ac:dyDescent="0.45">
      <c r="A707" s="23" t="s">
        <v>181</v>
      </c>
      <c r="B707" s="23" t="s">
        <v>179</v>
      </c>
      <c r="C707" s="23" t="s">
        <v>177</v>
      </c>
      <c r="D707" s="23" t="s">
        <v>184</v>
      </c>
      <c r="E707" s="23" t="s">
        <v>186</v>
      </c>
      <c r="F707"/>
    </row>
    <row r="708" spans="1:6" ht="14.25" x14ac:dyDescent="0.45">
      <c r="A708" s="23" t="s">
        <v>181</v>
      </c>
      <c r="B708" s="23" t="s">
        <v>180</v>
      </c>
      <c r="C708" s="23" t="s">
        <v>183</v>
      </c>
      <c r="D708" s="23" t="s">
        <v>39</v>
      </c>
      <c r="E708" s="23" t="s">
        <v>187</v>
      </c>
      <c r="F708"/>
    </row>
    <row r="709" spans="1:6" ht="14.25" x14ac:dyDescent="0.45">
      <c r="A709" s="23" t="s">
        <v>178</v>
      </c>
      <c r="B709" s="23" t="s">
        <v>179</v>
      </c>
      <c r="C709" s="23" t="s">
        <v>177</v>
      </c>
      <c r="D709" s="23" t="s">
        <v>39</v>
      </c>
      <c r="E709" s="23" t="s">
        <v>186</v>
      </c>
      <c r="F709"/>
    </row>
    <row r="710" spans="1:6" ht="14.25" x14ac:dyDescent="0.45">
      <c r="A710" s="23" t="s">
        <v>178</v>
      </c>
      <c r="B710" s="23" t="s">
        <v>180</v>
      </c>
      <c r="C710" s="23" t="s">
        <v>183</v>
      </c>
      <c r="D710" s="23" t="s">
        <v>39</v>
      </c>
      <c r="E710" s="23" t="s">
        <v>186</v>
      </c>
      <c r="F710"/>
    </row>
    <row r="711" spans="1:6" ht="14.25" x14ac:dyDescent="0.45">
      <c r="A711" s="23" t="s">
        <v>178</v>
      </c>
      <c r="B711" s="23" t="s">
        <v>180</v>
      </c>
      <c r="C711" s="23" t="s">
        <v>39</v>
      </c>
      <c r="D711" s="23" t="s">
        <v>177</v>
      </c>
      <c r="E711" s="23" t="s">
        <v>186</v>
      </c>
      <c r="F711"/>
    </row>
    <row r="712" spans="1:6" ht="14.25" x14ac:dyDescent="0.45">
      <c r="A712" s="23" t="s">
        <v>178</v>
      </c>
      <c r="B712" s="23" t="s">
        <v>180</v>
      </c>
      <c r="C712" s="23" t="s">
        <v>177</v>
      </c>
      <c r="D712" s="23" t="s">
        <v>39</v>
      </c>
      <c r="E712" s="23" t="s">
        <v>186</v>
      </c>
      <c r="F712"/>
    </row>
    <row r="713" spans="1:6" ht="14.25" x14ac:dyDescent="0.45">
      <c r="A713" s="23" t="s">
        <v>181</v>
      </c>
      <c r="B713" s="23" t="s">
        <v>180</v>
      </c>
      <c r="C713" s="23" t="s">
        <v>39</v>
      </c>
      <c r="D713" s="23" t="s">
        <v>39</v>
      </c>
      <c r="E713" s="23" t="s">
        <v>187</v>
      </c>
      <c r="F713"/>
    </row>
    <row r="714" spans="1:6" ht="14.25" x14ac:dyDescent="0.45">
      <c r="A714" s="23" t="s">
        <v>177</v>
      </c>
      <c r="B714" s="23" t="s">
        <v>179</v>
      </c>
      <c r="C714" s="23" t="s">
        <v>177</v>
      </c>
      <c r="D714" s="23" t="s">
        <v>184</v>
      </c>
      <c r="E714" s="23" t="s">
        <v>187</v>
      </c>
      <c r="F714"/>
    </row>
    <row r="715" spans="1:6" ht="14.25" x14ac:dyDescent="0.45">
      <c r="A715" s="23" t="s">
        <v>181</v>
      </c>
      <c r="B715" s="23" t="s">
        <v>179</v>
      </c>
      <c r="C715" s="23" t="s">
        <v>177</v>
      </c>
      <c r="D715" s="23" t="s">
        <v>184</v>
      </c>
      <c r="E715" s="23" t="s">
        <v>186</v>
      </c>
      <c r="F715"/>
    </row>
    <row r="716" spans="1:6" ht="14.25" x14ac:dyDescent="0.45">
      <c r="A716" s="23" t="s">
        <v>181</v>
      </c>
      <c r="B716" s="23" t="s">
        <v>179</v>
      </c>
      <c r="C716" s="23" t="s">
        <v>177</v>
      </c>
      <c r="D716" s="23" t="s">
        <v>184</v>
      </c>
      <c r="E716" s="23" t="s">
        <v>186</v>
      </c>
      <c r="F716"/>
    </row>
    <row r="717" spans="1:6" ht="14.25" x14ac:dyDescent="0.45">
      <c r="A717" s="23" t="s">
        <v>177</v>
      </c>
      <c r="B717" s="23" t="s">
        <v>179</v>
      </c>
      <c r="C717" s="23" t="s">
        <v>39</v>
      </c>
      <c r="D717" s="23" t="s">
        <v>39</v>
      </c>
      <c r="E717" s="23" t="s">
        <v>187</v>
      </c>
      <c r="F717"/>
    </row>
    <row r="718" spans="1:6" ht="14.25" x14ac:dyDescent="0.45">
      <c r="A718" s="23" t="s">
        <v>181</v>
      </c>
      <c r="B718" s="23" t="s">
        <v>179</v>
      </c>
      <c r="C718" s="23" t="s">
        <v>177</v>
      </c>
      <c r="D718" s="23" t="s">
        <v>184</v>
      </c>
      <c r="E718" s="23" t="s">
        <v>186</v>
      </c>
      <c r="F718"/>
    </row>
    <row r="719" spans="1:6" ht="14.25" x14ac:dyDescent="0.45">
      <c r="A719" s="23" t="s">
        <v>178</v>
      </c>
      <c r="B719" s="23" t="s">
        <v>180</v>
      </c>
      <c r="C719" s="23" t="s">
        <v>39</v>
      </c>
      <c r="D719" s="23" t="s">
        <v>177</v>
      </c>
      <c r="E719" s="23" t="s">
        <v>186</v>
      </c>
      <c r="F719"/>
    </row>
    <row r="720" spans="1:6" ht="14.25" x14ac:dyDescent="0.45">
      <c r="A720" s="23" t="s">
        <v>178</v>
      </c>
      <c r="B720" s="23" t="s">
        <v>179</v>
      </c>
      <c r="C720" s="23" t="s">
        <v>39</v>
      </c>
      <c r="D720" s="23" t="s">
        <v>39</v>
      </c>
      <c r="E720" s="23" t="s">
        <v>188</v>
      </c>
      <c r="F720"/>
    </row>
    <row r="721" spans="1:6" ht="14.25" x14ac:dyDescent="0.45">
      <c r="A721" s="23" t="s">
        <v>178</v>
      </c>
      <c r="B721" s="23" t="s">
        <v>179</v>
      </c>
      <c r="C721" s="23" t="s">
        <v>183</v>
      </c>
      <c r="D721" s="23" t="s">
        <v>184</v>
      </c>
      <c r="E721" s="23" t="s">
        <v>188</v>
      </c>
      <c r="F721"/>
    </row>
    <row r="722" spans="1:6" ht="14.25" x14ac:dyDescent="0.45">
      <c r="A722" s="23" t="s">
        <v>178</v>
      </c>
      <c r="B722" s="23" t="s">
        <v>179</v>
      </c>
      <c r="C722" s="23" t="s">
        <v>177</v>
      </c>
      <c r="D722" s="23" t="s">
        <v>184</v>
      </c>
      <c r="E722" s="23" t="s">
        <v>188</v>
      </c>
      <c r="F722"/>
    </row>
    <row r="723" spans="1:6" ht="14.25" x14ac:dyDescent="0.45">
      <c r="A723" s="23" t="s">
        <v>178</v>
      </c>
      <c r="B723" s="23" t="s">
        <v>179</v>
      </c>
      <c r="C723" s="23" t="s">
        <v>177</v>
      </c>
      <c r="D723" s="23" t="s">
        <v>39</v>
      </c>
      <c r="E723" s="23" t="s">
        <v>188</v>
      </c>
      <c r="F723"/>
    </row>
    <row r="724" spans="1:6" ht="14.25" x14ac:dyDescent="0.45">
      <c r="A724" s="23" t="s">
        <v>181</v>
      </c>
      <c r="B724" s="23" t="s">
        <v>179</v>
      </c>
      <c r="C724" s="23" t="s">
        <v>177</v>
      </c>
      <c r="D724" s="23" t="s">
        <v>184</v>
      </c>
      <c r="E724" s="23" t="s">
        <v>186</v>
      </c>
      <c r="F724"/>
    </row>
    <row r="725" spans="1:6" ht="14.25" x14ac:dyDescent="0.45">
      <c r="A725" s="23" t="s">
        <v>178</v>
      </c>
      <c r="B725" s="23" t="s">
        <v>180</v>
      </c>
      <c r="C725" s="23" t="s">
        <v>183</v>
      </c>
      <c r="D725" s="23" t="s">
        <v>39</v>
      </c>
      <c r="E725" s="23" t="s">
        <v>186</v>
      </c>
      <c r="F725"/>
    </row>
    <row r="726" spans="1:6" ht="14.25" x14ac:dyDescent="0.45">
      <c r="A726" s="23" t="s">
        <v>178</v>
      </c>
      <c r="B726" s="23" t="s">
        <v>180</v>
      </c>
      <c r="C726" s="23" t="s">
        <v>183</v>
      </c>
      <c r="D726" s="23" t="s">
        <v>177</v>
      </c>
      <c r="E726" s="23" t="s">
        <v>187</v>
      </c>
      <c r="F726"/>
    </row>
    <row r="727" spans="1:6" ht="14.25" x14ac:dyDescent="0.45">
      <c r="A727" s="23" t="s">
        <v>177</v>
      </c>
      <c r="B727" s="23" t="s">
        <v>180</v>
      </c>
      <c r="C727" s="23" t="s">
        <v>183</v>
      </c>
      <c r="D727" s="23" t="s">
        <v>177</v>
      </c>
      <c r="E727" s="23" t="s">
        <v>185</v>
      </c>
      <c r="F727"/>
    </row>
    <row r="728" spans="1:6" ht="14.25" x14ac:dyDescent="0.45">
      <c r="A728" s="23" t="s">
        <v>181</v>
      </c>
      <c r="B728" s="23" t="s">
        <v>179</v>
      </c>
      <c r="C728" s="23" t="s">
        <v>39</v>
      </c>
      <c r="D728" s="23" t="s">
        <v>177</v>
      </c>
      <c r="E728" s="23" t="s">
        <v>187</v>
      </c>
      <c r="F728"/>
    </row>
    <row r="729" spans="1:6" ht="14.25" x14ac:dyDescent="0.45">
      <c r="A729" s="23" t="s">
        <v>178</v>
      </c>
      <c r="B729" s="23" t="s">
        <v>179</v>
      </c>
      <c r="C729" s="23" t="s">
        <v>177</v>
      </c>
      <c r="D729" s="23" t="s">
        <v>184</v>
      </c>
      <c r="E729" s="23" t="s">
        <v>188</v>
      </c>
      <c r="F729"/>
    </row>
    <row r="730" spans="1:6" ht="14.25" x14ac:dyDescent="0.45">
      <c r="A730" s="23" t="s">
        <v>178</v>
      </c>
      <c r="B730" s="23" t="s">
        <v>179</v>
      </c>
      <c r="C730" s="23" t="s">
        <v>177</v>
      </c>
      <c r="D730" s="23" t="s">
        <v>184</v>
      </c>
      <c r="E730" s="23" t="s">
        <v>188</v>
      </c>
      <c r="F730"/>
    </row>
    <row r="731" spans="1:6" ht="14.25" x14ac:dyDescent="0.45">
      <c r="A731" s="23" t="s">
        <v>177</v>
      </c>
      <c r="B731" s="23" t="s">
        <v>179</v>
      </c>
      <c r="C731" s="23" t="s">
        <v>39</v>
      </c>
      <c r="D731" s="23" t="s">
        <v>39</v>
      </c>
      <c r="E731" s="23" t="s">
        <v>187</v>
      </c>
      <c r="F731"/>
    </row>
    <row r="732" spans="1:6" ht="14.25" x14ac:dyDescent="0.45">
      <c r="A732" s="23" t="s">
        <v>178</v>
      </c>
      <c r="B732" s="23" t="s">
        <v>179</v>
      </c>
      <c r="C732" s="23" t="s">
        <v>177</v>
      </c>
      <c r="D732" s="23" t="s">
        <v>39</v>
      </c>
      <c r="E732" s="23" t="s">
        <v>188</v>
      </c>
      <c r="F732"/>
    </row>
    <row r="733" spans="1:6" ht="14.25" x14ac:dyDescent="0.45">
      <c r="A733" s="23" t="s">
        <v>181</v>
      </c>
      <c r="B733" s="23" t="s">
        <v>179</v>
      </c>
      <c r="C733" s="23" t="s">
        <v>177</v>
      </c>
      <c r="D733" s="23" t="s">
        <v>184</v>
      </c>
      <c r="E733" s="23" t="s">
        <v>186</v>
      </c>
      <c r="F733"/>
    </row>
    <row r="734" spans="1:6" ht="14.25" x14ac:dyDescent="0.45">
      <c r="A734" s="23" t="s">
        <v>178</v>
      </c>
      <c r="B734" s="23" t="s">
        <v>179</v>
      </c>
      <c r="C734" s="23" t="s">
        <v>39</v>
      </c>
      <c r="D734" s="23" t="s">
        <v>39</v>
      </c>
      <c r="E734" s="23" t="s">
        <v>188</v>
      </c>
      <c r="F734"/>
    </row>
    <row r="735" spans="1:6" ht="14.25" x14ac:dyDescent="0.45">
      <c r="A735" s="23" t="s">
        <v>178</v>
      </c>
      <c r="B735" s="23" t="s">
        <v>179</v>
      </c>
      <c r="C735" s="23" t="s">
        <v>177</v>
      </c>
      <c r="D735" s="23" t="s">
        <v>184</v>
      </c>
      <c r="E735" s="23" t="s">
        <v>188</v>
      </c>
      <c r="F735"/>
    </row>
    <row r="736" spans="1:6" ht="14.25" x14ac:dyDescent="0.45">
      <c r="A736" s="23" t="s">
        <v>178</v>
      </c>
      <c r="B736" s="23" t="s">
        <v>180</v>
      </c>
      <c r="C736" s="23" t="s">
        <v>183</v>
      </c>
      <c r="D736" s="23" t="s">
        <v>39</v>
      </c>
      <c r="E736" s="23" t="s">
        <v>186</v>
      </c>
      <c r="F736"/>
    </row>
    <row r="737" spans="1:6" ht="14.25" x14ac:dyDescent="0.45">
      <c r="A737" s="23" t="s">
        <v>181</v>
      </c>
      <c r="B737" s="23" t="s">
        <v>180</v>
      </c>
      <c r="C737" s="23" t="s">
        <v>183</v>
      </c>
      <c r="D737" s="23" t="s">
        <v>177</v>
      </c>
      <c r="E737" s="23" t="s">
        <v>187</v>
      </c>
      <c r="F737"/>
    </row>
    <row r="738" spans="1:6" ht="14.25" x14ac:dyDescent="0.45">
      <c r="A738" s="23" t="s">
        <v>181</v>
      </c>
      <c r="B738" s="23" t="s">
        <v>180</v>
      </c>
      <c r="C738" s="23" t="s">
        <v>39</v>
      </c>
      <c r="D738" s="23" t="s">
        <v>177</v>
      </c>
      <c r="E738" s="23" t="s">
        <v>187</v>
      </c>
      <c r="F738"/>
    </row>
    <row r="739" spans="1:6" ht="14.25" x14ac:dyDescent="0.45">
      <c r="A739" s="23" t="s">
        <v>178</v>
      </c>
      <c r="B739" s="23" t="s">
        <v>180</v>
      </c>
      <c r="C739" s="23" t="s">
        <v>183</v>
      </c>
      <c r="D739" s="23" t="s">
        <v>39</v>
      </c>
      <c r="E739" s="23" t="s">
        <v>188</v>
      </c>
      <c r="F739"/>
    </row>
    <row r="740" spans="1:6" ht="14.25" x14ac:dyDescent="0.45">
      <c r="A740" s="23" t="s">
        <v>181</v>
      </c>
      <c r="B740" s="23" t="s">
        <v>179</v>
      </c>
      <c r="C740" s="23" t="s">
        <v>177</v>
      </c>
      <c r="D740" s="23" t="s">
        <v>39</v>
      </c>
      <c r="E740" s="23" t="s">
        <v>186</v>
      </c>
      <c r="F740"/>
    </row>
    <row r="741" spans="1:6" ht="14.25" x14ac:dyDescent="0.45">
      <c r="A741" s="23" t="s">
        <v>181</v>
      </c>
      <c r="B741" s="23" t="s">
        <v>180</v>
      </c>
      <c r="C741" s="23" t="s">
        <v>39</v>
      </c>
      <c r="D741" s="23" t="s">
        <v>39</v>
      </c>
      <c r="E741" s="23" t="s">
        <v>187</v>
      </c>
      <c r="F741"/>
    </row>
    <row r="742" spans="1:6" ht="14.25" x14ac:dyDescent="0.45">
      <c r="A742" s="23" t="s">
        <v>178</v>
      </c>
      <c r="B742" s="23" t="s">
        <v>180</v>
      </c>
      <c r="C742" s="23" t="s">
        <v>183</v>
      </c>
      <c r="D742" s="23" t="s">
        <v>177</v>
      </c>
      <c r="E742" s="23" t="s">
        <v>186</v>
      </c>
      <c r="F742"/>
    </row>
    <row r="743" spans="1:6" ht="14.25" x14ac:dyDescent="0.45">
      <c r="A743" s="23" t="s">
        <v>178</v>
      </c>
      <c r="B743" s="23" t="s">
        <v>180</v>
      </c>
      <c r="C743" s="23" t="s">
        <v>39</v>
      </c>
      <c r="D743" s="23" t="s">
        <v>39</v>
      </c>
      <c r="E743" s="23" t="s">
        <v>186</v>
      </c>
      <c r="F743"/>
    </row>
    <row r="744" spans="1:6" ht="14.25" x14ac:dyDescent="0.45">
      <c r="A744" s="23" t="s">
        <v>178</v>
      </c>
      <c r="B744" s="23" t="s">
        <v>179</v>
      </c>
      <c r="C744" s="23" t="s">
        <v>177</v>
      </c>
      <c r="D744" s="23" t="s">
        <v>184</v>
      </c>
      <c r="E744" s="23" t="s">
        <v>188</v>
      </c>
      <c r="F744"/>
    </row>
    <row r="745" spans="1:6" ht="14.25" x14ac:dyDescent="0.45">
      <c r="A745" s="23" t="s">
        <v>181</v>
      </c>
      <c r="B745" s="23" t="s">
        <v>179</v>
      </c>
      <c r="C745" s="23" t="s">
        <v>177</v>
      </c>
      <c r="D745" s="23" t="s">
        <v>184</v>
      </c>
      <c r="E745" s="23" t="s">
        <v>186</v>
      </c>
      <c r="F745"/>
    </row>
    <row r="746" spans="1:6" ht="14.25" x14ac:dyDescent="0.45">
      <c r="A746" s="23" t="s">
        <v>178</v>
      </c>
      <c r="B746" s="23" t="s">
        <v>180</v>
      </c>
      <c r="C746" s="23" t="s">
        <v>39</v>
      </c>
      <c r="D746" s="23" t="s">
        <v>184</v>
      </c>
      <c r="E746" s="23" t="s">
        <v>188</v>
      </c>
      <c r="F746"/>
    </row>
    <row r="747" spans="1:6" ht="14.25" x14ac:dyDescent="0.45">
      <c r="A747" s="23" t="s">
        <v>178</v>
      </c>
      <c r="B747" s="23" t="s">
        <v>180</v>
      </c>
      <c r="C747" s="23" t="s">
        <v>183</v>
      </c>
      <c r="D747" s="23" t="s">
        <v>39</v>
      </c>
      <c r="E747" s="23" t="s">
        <v>186</v>
      </c>
      <c r="F747"/>
    </row>
    <row r="748" spans="1:6" ht="14.25" x14ac:dyDescent="0.45">
      <c r="A748" s="23" t="s">
        <v>178</v>
      </c>
      <c r="B748" s="23" t="s">
        <v>179</v>
      </c>
      <c r="C748" s="23" t="s">
        <v>177</v>
      </c>
      <c r="D748" s="23" t="s">
        <v>39</v>
      </c>
      <c r="E748" s="23" t="s">
        <v>188</v>
      </c>
      <c r="F748"/>
    </row>
    <row r="749" spans="1:6" ht="14.25" x14ac:dyDescent="0.45">
      <c r="A749" s="23" t="s">
        <v>178</v>
      </c>
      <c r="B749" s="23" t="s">
        <v>180</v>
      </c>
      <c r="C749" s="23" t="s">
        <v>39</v>
      </c>
      <c r="D749" s="23" t="s">
        <v>39</v>
      </c>
      <c r="E749" s="23" t="s">
        <v>186</v>
      </c>
      <c r="F749"/>
    </row>
    <row r="750" spans="1:6" ht="14.25" x14ac:dyDescent="0.45">
      <c r="A750" s="23" t="s">
        <v>178</v>
      </c>
      <c r="B750" s="23" t="s">
        <v>179</v>
      </c>
      <c r="C750" s="23" t="s">
        <v>177</v>
      </c>
      <c r="D750" s="23" t="s">
        <v>184</v>
      </c>
      <c r="E750" s="23" t="s">
        <v>188</v>
      </c>
      <c r="F750"/>
    </row>
    <row r="751" spans="1:6" ht="14.25" x14ac:dyDescent="0.45">
      <c r="A751" s="23" t="s">
        <v>177</v>
      </c>
      <c r="B751" s="23" t="s">
        <v>179</v>
      </c>
      <c r="C751" s="23" t="s">
        <v>177</v>
      </c>
      <c r="D751" s="23" t="s">
        <v>184</v>
      </c>
      <c r="E751" s="23" t="s">
        <v>187</v>
      </c>
      <c r="F751"/>
    </row>
    <row r="752" spans="1:6" ht="14.25" x14ac:dyDescent="0.45">
      <c r="A752" s="23" t="s">
        <v>181</v>
      </c>
      <c r="B752" s="23" t="s">
        <v>179</v>
      </c>
      <c r="C752" s="23" t="s">
        <v>39</v>
      </c>
      <c r="D752" s="23" t="s">
        <v>184</v>
      </c>
      <c r="E752" s="23" t="s">
        <v>186</v>
      </c>
      <c r="F752"/>
    </row>
    <row r="753" spans="1:6" ht="14.25" x14ac:dyDescent="0.45">
      <c r="A753" s="23" t="s">
        <v>177</v>
      </c>
      <c r="B753" s="23" t="s">
        <v>180</v>
      </c>
      <c r="C753" s="23" t="s">
        <v>183</v>
      </c>
      <c r="D753" s="23" t="s">
        <v>39</v>
      </c>
      <c r="E753" s="23" t="s">
        <v>185</v>
      </c>
      <c r="F753"/>
    </row>
    <row r="754" spans="1:6" ht="14.25" x14ac:dyDescent="0.45">
      <c r="A754" s="23" t="s">
        <v>181</v>
      </c>
      <c r="B754" s="23" t="s">
        <v>179</v>
      </c>
      <c r="C754" s="23" t="s">
        <v>177</v>
      </c>
      <c r="D754" s="23" t="s">
        <v>184</v>
      </c>
      <c r="E754" s="23" t="s">
        <v>186</v>
      </c>
      <c r="F754"/>
    </row>
    <row r="755" spans="1:6" ht="14.25" x14ac:dyDescent="0.45">
      <c r="A755" s="23" t="s">
        <v>178</v>
      </c>
      <c r="B755" s="23" t="s">
        <v>180</v>
      </c>
      <c r="C755" s="23" t="s">
        <v>183</v>
      </c>
      <c r="D755" s="23" t="s">
        <v>39</v>
      </c>
      <c r="E755" s="23" t="s">
        <v>186</v>
      </c>
      <c r="F755"/>
    </row>
    <row r="756" spans="1:6" ht="14.25" x14ac:dyDescent="0.45">
      <c r="A756" s="23" t="s">
        <v>178</v>
      </c>
      <c r="B756" s="23" t="s">
        <v>180</v>
      </c>
      <c r="C756" s="23" t="s">
        <v>39</v>
      </c>
      <c r="D756" s="23" t="s">
        <v>177</v>
      </c>
      <c r="E756" s="23" t="s">
        <v>186</v>
      </c>
      <c r="F756"/>
    </row>
    <row r="757" spans="1:6" ht="14.25" x14ac:dyDescent="0.45">
      <c r="A757" s="23" t="s">
        <v>177</v>
      </c>
      <c r="B757" s="23" t="s">
        <v>180</v>
      </c>
      <c r="C757" s="23" t="s">
        <v>183</v>
      </c>
      <c r="D757" s="23" t="s">
        <v>39</v>
      </c>
      <c r="E757" s="23" t="s">
        <v>185</v>
      </c>
      <c r="F757"/>
    </row>
    <row r="758" spans="1:6" ht="14.25" x14ac:dyDescent="0.45">
      <c r="A758" s="23" t="s">
        <v>178</v>
      </c>
      <c r="B758" s="23" t="s">
        <v>179</v>
      </c>
      <c r="C758" s="23" t="s">
        <v>177</v>
      </c>
      <c r="D758" s="23" t="s">
        <v>39</v>
      </c>
      <c r="E758" s="23" t="s">
        <v>188</v>
      </c>
      <c r="F758"/>
    </row>
    <row r="759" spans="1:6" ht="14.25" x14ac:dyDescent="0.45">
      <c r="A759" s="23" t="s">
        <v>178</v>
      </c>
      <c r="B759" s="23" t="s">
        <v>179</v>
      </c>
      <c r="C759" s="23" t="s">
        <v>177</v>
      </c>
      <c r="D759" s="23" t="s">
        <v>184</v>
      </c>
      <c r="E759" s="23" t="s">
        <v>188</v>
      </c>
      <c r="F759"/>
    </row>
    <row r="760" spans="1:6" ht="14.25" x14ac:dyDescent="0.45">
      <c r="A760" s="23" t="s">
        <v>178</v>
      </c>
      <c r="B760" s="23" t="s">
        <v>179</v>
      </c>
      <c r="C760" s="23" t="s">
        <v>177</v>
      </c>
      <c r="D760" s="23" t="s">
        <v>39</v>
      </c>
      <c r="E760" s="23" t="s">
        <v>188</v>
      </c>
      <c r="F760"/>
    </row>
    <row r="761" spans="1:6" ht="14.25" x14ac:dyDescent="0.45">
      <c r="A761" s="23" t="s">
        <v>178</v>
      </c>
      <c r="B761" s="23" t="s">
        <v>179</v>
      </c>
      <c r="C761" s="23" t="s">
        <v>177</v>
      </c>
      <c r="D761" s="23" t="s">
        <v>39</v>
      </c>
      <c r="E761" s="23" t="s">
        <v>188</v>
      </c>
      <c r="F761"/>
    </row>
    <row r="762" spans="1:6" ht="14.25" x14ac:dyDescent="0.45">
      <c r="A762" s="23" t="s">
        <v>181</v>
      </c>
      <c r="B762" s="23" t="s">
        <v>179</v>
      </c>
      <c r="C762" s="23" t="s">
        <v>177</v>
      </c>
      <c r="D762" s="23" t="s">
        <v>39</v>
      </c>
      <c r="E762" s="23" t="s">
        <v>187</v>
      </c>
      <c r="F762"/>
    </row>
    <row r="763" spans="1:6" ht="14.25" x14ac:dyDescent="0.45">
      <c r="A763" s="23" t="s">
        <v>178</v>
      </c>
      <c r="B763" s="23" t="s">
        <v>179</v>
      </c>
      <c r="C763" s="23" t="s">
        <v>177</v>
      </c>
      <c r="D763" s="23" t="s">
        <v>39</v>
      </c>
      <c r="E763" s="23" t="s">
        <v>188</v>
      </c>
      <c r="F763"/>
    </row>
    <row r="764" spans="1:6" ht="14.25" x14ac:dyDescent="0.45">
      <c r="A764" s="23" t="s">
        <v>178</v>
      </c>
      <c r="B764" s="23" t="s">
        <v>179</v>
      </c>
      <c r="C764" s="23" t="s">
        <v>177</v>
      </c>
      <c r="D764" s="23" t="s">
        <v>184</v>
      </c>
      <c r="E764" s="23" t="s">
        <v>188</v>
      </c>
      <c r="F764"/>
    </row>
    <row r="765" spans="1:6" ht="14.25" x14ac:dyDescent="0.45">
      <c r="A765" s="23" t="s">
        <v>181</v>
      </c>
      <c r="B765" s="23" t="s">
        <v>179</v>
      </c>
      <c r="C765" s="23" t="s">
        <v>177</v>
      </c>
      <c r="D765" s="23" t="s">
        <v>39</v>
      </c>
      <c r="E765" s="23" t="s">
        <v>187</v>
      </c>
      <c r="F765"/>
    </row>
    <row r="766" spans="1:6" ht="14.25" x14ac:dyDescent="0.45">
      <c r="A766" s="23" t="s">
        <v>181</v>
      </c>
      <c r="B766" s="23" t="s">
        <v>179</v>
      </c>
      <c r="C766" s="23" t="s">
        <v>39</v>
      </c>
      <c r="D766" s="23" t="s">
        <v>184</v>
      </c>
      <c r="E766" s="23" t="s">
        <v>186</v>
      </c>
      <c r="F766"/>
    </row>
    <row r="767" spans="1:6" ht="14.25" x14ac:dyDescent="0.45">
      <c r="A767" s="23" t="s">
        <v>178</v>
      </c>
      <c r="B767" s="23" t="s">
        <v>180</v>
      </c>
      <c r="C767" s="23" t="s">
        <v>39</v>
      </c>
      <c r="D767" s="23" t="s">
        <v>177</v>
      </c>
      <c r="E767" s="23" t="s">
        <v>187</v>
      </c>
      <c r="F767"/>
    </row>
    <row r="768" spans="1:6" ht="14.25" x14ac:dyDescent="0.45">
      <c r="A768" s="23" t="s">
        <v>181</v>
      </c>
      <c r="B768" s="23" t="s">
        <v>179</v>
      </c>
      <c r="C768" s="23" t="s">
        <v>183</v>
      </c>
      <c r="D768" s="23" t="s">
        <v>184</v>
      </c>
      <c r="E768" s="23" t="s">
        <v>186</v>
      </c>
      <c r="F768"/>
    </row>
    <row r="769" spans="1:6" ht="14.25" x14ac:dyDescent="0.45">
      <c r="A769" s="23" t="s">
        <v>177</v>
      </c>
      <c r="B769" s="23" t="s">
        <v>179</v>
      </c>
      <c r="C769" s="23" t="s">
        <v>177</v>
      </c>
      <c r="D769" s="23" t="s">
        <v>184</v>
      </c>
      <c r="E769" s="23" t="s">
        <v>187</v>
      </c>
      <c r="F769"/>
    </row>
    <row r="770" spans="1:6" ht="14.25" x14ac:dyDescent="0.45">
      <c r="A770" s="23" t="s">
        <v>181</v>
      </c>
      <c r="B770" s="23" t="s">
        <v>180</v>
      </c>
      <c r="C770" s="23" t="s">
        <v>177</v>
      </c>
      <c r="D770" s="23" t="s">
        <v>177</v>
      </c>
      <c r="E770" s="23" t="s">
        <v>187</v>
      </c>
      <c r="F770"/>
    </row>
    <row r="771" spans="1:6" ht="14.25" x14ac:dyDescent="0.45">
      <c r="A771" s="23" t="s">
        <v>178</v>
      </c>
      <c r="B771" s="23" t="s">
        <v>179</v>
      </c>
      <c r="C771" s="23" t="s">
        <v>177</v>
      </c>
      <c r="D771" s="23" t="s">
        <v>39</v>
      </c>
      <c r="E771" s="23" t="s">
        <v>188</v>
      </c>
      <c r="F771"/>
    </row>
    <row r="772" spans="1:6" ht="14.25" x14ac:dyDescent="0.45">
      <c r="A772" s="23" t="s">
        <v>178</v>
      </c>
      <c r="B772" s="23" t="s">
        <v>179</v>
      </c>
      <c r="C772" s="23" t="s">
        <v>177</v>
      </c>
      <c r="D772" s="23" t="s">
        <v>39</v>
      </c>
      <c r="E772" s="23" t="s">
        <v>188</v>
      </c>
      <c r="F772"/>
    </row>
    <row r="773" spans="1:6" ht="14.25" x14ac:dyDescent="0.45">
      <c r="A773" s="23" t="s">
        <v>181</v>
      </c>
      <c r="B773" s="23" t="s">
        <v>179</v>
      </c>
      <c r="C773" s="23" t="s">
        <v>177</v>
      </c>
      <c r="D773" s="23" t="s">
        <v>184</v>
      </c>
      <c r="E773" s="23" t="s">
        <v>186</v>
      </c>
      <c r="F773"/>
    </row>
    <row r="774" spans="1:6" ht="14.25" x14ac:dyDescent="0.45">
      <c r="A774" s="23" t="s">
        <v>181</v>
      </c>
      <c r="B774" s="23" t="s">
        <v>180</v>
      </c>
      <c r="C774" s="23" t="s">
        <v>183</v>
      </c>
      <c r="D774" s="23" t="s">
        <v>184</v>
      </c>
      <c r="E774" s="23" t="s">
        <v>187</v>
      </c>
      <c r="F774"/>
    </row>
    <row r="775" spans="1:6" ht="14.25" x14ac:dyDescent="0.45">
      <c r="A775" s="23" t="s">
        <v>181</v>
      </c>
      <c r="B775" s="23" t="s">
        <v>179</v>
      </c>
      <c r="C775" s="23" t="s">
        <v>177</v>
      </c>
      <c r="D775" s="23" t="s">
        <v>184</v>
      </c>
      <c r="E775" s="23" t="s">
        <v>186</v>
      </c>
      <c r="F775"/>
    </row>
    <row r="776" spans="1:6" ht="14.25" x14ac:dyDescent="0.45">
      <c r="A776" s="23" t="s">
        <v>178</v>
      </c>
      <c r="B776" s="23" t="s">
        <v>179</v>
      </c>
      <c r="C776" s="23" t="s">
        <v>177</v>
      </c>
      <c r="D776" s="23" t="s">
        <v>184</v>
      </c>
      <c r="E776" s="23" t="s">
        <v>188</v>
      </c>
      <c r="F776"/>
    </row>
    <row r="777" spans="1:6" ht="14.25" x14ac:dyDescent="0.45">
      <c r="A777" s="23" t="s">
        <v>177</v>
      </c>
      <c r="B777" s="23" t="s">
        <v>180</v>
      </c>
      <c r="C777" s="23" t="s">
        <v>183</v>
      </c>
      <c r="D777" s="23" t="s">
        <v>39</v>
      </c>
      <c r="E777" s="23" t="s">
        <v>185</v>
      </c>
      <c r="F777"/>
    </row>
    <row r="778" spans="1:6" ht="14.25" x14ac:dyDescent="0.45">
      <c r="A778" s="23" t="s">
        <v>178</v>
      </c>
      <c r="B778" s="23" t="s">
        <v>180</v>
      </c>
      <c r="C778" s="23" t="s">
        <v>183</v>
      </c>
      <c r="D778" s="23" t="s">
        <v>39</v>
      </c>
      <c r="E778" s="23" t="s">
        <v>188</v>
      </c>
      <c r="F778"/>
    </row>
    <row r="779" spans="1:6" ht="14.25" x14ac:dyDescent="0.45">
      <c r="A779" s="23" t="s">
        <v>177</v>
      </c>
      <c r="B779" s="23" t="s">
        <v>179</v>
      </c>
      <c r="C779" s="23" t="s">
        <v>39</v>
      </c>
      <c r="D779" s="23" t="s">
        <v>184</v>
      </c>
      <c r="E779" s="23" t="s">
        <v>187</v>
      </c>
      <c r="F779"/>
    </row>
    <row r="780" spans="1:6" ht="14.25" x14ac:dyDescent="0.45">
      <c r="A780" s="23" t="s">
        <v>178</v>
      </c>
      <c r="B780" s="23" t="s">
        <v>180</v>
      </c>
      <c r="C780" s="23" t="s">
        <v>183</v>
      </c>
      <c r="D780" s="23" t="s">
        <v>39</v>
      </c>
      <c r="E780" s="23" t="s">
        <v>186</v>
      </c>
      <c r="F780"/>
    </row>
    <row r="781" spans="1:6" ht="14.25" x14ac:dyDescent="0.45">
      <c r="A781" s="23" t="s">
        <v>178</v>
      </c>
      <c r="B781" s="23" t="s">
        <v>180</v>
      </c>
      <c r="C781" s="23" t="s">
        <v>183</v>
      </c>
      <c r="D781" s="23" t="s">
        <v>177</v>
      </c>
      <c r="E781" s="23" t="s">
        <v>186</v>
      </c>
      <c r="F781"/>
    </row>
    <row r="782" spans="1:6" ht="14.25" x14ac:dyDescent="0.45">
      <c r="A782" s="23" t="s">
        <v>181</v>
      </c>
      <c r="B782" s="23" t="s">
        <v>179</v>
      </c>
      <c r="C782" s="23" t="s">
        <v>177</v>
      </c>
      <c r="D782" s="23" t="s">
        <v>184</v>
      </c>
      <c r="E782" s="23" t="s">
        <v>186</v>
      </c>
      <c r="F782"/>
    </row>
    <row r="783" spans="1:6" ht="14.25" x14ac:dyDescent="0.45">
      <c r="A783" s="23" t="s">
        <v>181</v>
      </c>
      <c r="B783" s="23" t="s">
        <v>179</v>
      </c>
      <c r="C783" s="23" t="s">
        <v>39</v>
      </c>
      <c r="D783" s="23" t="s">
        <v>184</v>
      </c>
      <c r="E783" s="23" t="s">
        <v>186</v>
      </c>
      <c r="F783"/>
    </row>
    <row r="784" spans="1:6" ht="14.25" x14ac:dyDescent="0.45">
      <c r="A784" s="23" t="s">
        <v>181</v>
      </c>
      <c r="B784" s="23" t="s">
        <v>179</v>
      </c>
      <c r="C784" s="23" t="s">
        <v>39</v>
      </c>
      <c r="D784" s="23" t="s">
        <v>184</v>
      </c>
      <c r="E784" s="23" t="s">
        <v>186</v>
      </c>
      <c r="F784"/>
    </row>
    <row r="785" spans="1:6" ht="14.25" x14ac:dyDescent="0.45">
      <c r="A785" s="23" t="s">
        <v>181</v>
      </c>
      <c r="B785" s="23" t="s">
        <v>180</v>
      </c>
      <c r="C785" s="23" t="s">
        <v>183</v>
      </c>
      <c r="D785" s="23" t="s">
        <v>39</v>
      </c>
      <c r="E785" s="23" t="s">
        <v>187</v>
      </c>
      <c r="F785"/>
    </row>
    <row r="786" spans="1:6" ht="14.25" x14ac:dyDescent="0.45">
      <c r="A786" s="23" t="s">
        <v>178</v>
      </c>
      <c r="B786" s="23" t="s">
        <v>180</v>
      </c>
      <c r="C786" s="23" t="s">
        <v>183</v>
      </c>
      <c r="D786" s="23" t="s">
        <v>39</v>
      </c>
      <c r="E786" s="23" t="s">
        <v>186</v>
      </c>
      <c r="F786"/>
    </row>
    <row r="787" spans="1:6" ht="14.25" x14ac:dyDescent="0.45">
      <c r="A787" s="23" t="s">
        <v>178</v>
      </c>
      <c r="B787" s="23" t="s">
        <v>180</v>
      </c>
      <c r="C787" s="23" t="s">
        <v>39</v>
      </c>
      <c r="D787" s="23" t="s">
        <v>177</v>
      </c>
      <c r="E787" s="23" t="s">
        <v>187</v>
      </c>
      <c r="F787"/>
    </row>
    <row r="788" spans="1:6" ht="14.25" x14ac:dyDescent="0.45">
      <c r="A788" s="23" t="s">
        <v>177</v>
      </c>
      <c r="B788" s="23" t="s">
        <v>179</v>
      </c>
      <c r="C788" s="23" t="s">
        <v>39</v>
      </c>
      <c r="D788" s="23" t="s">
        <v>184</v>
      </c>
      <c r="E788" s="23" t="s">
        <v>187</v>
      </c>
      <c r="F788"/>
    </row>
    <row r="789" spans="1:6" ht="14.25" x14ac:dyDescent="0.45">
      <c r="A789" s="23" t="s">
        <v>181</v>
      </c>
      <c r="B789" s="23" t="s">
        <v>180</v>
      </c>
      <c r="C789" s="23" t="s">
        <v>183</v>
      </c>
      <c r="D789" s="23" t="s">
        <v>177</v>
      </c>
      <c r="E789" s="23" t="s">
        <v>187</v>
      </c>
      <c r="F789"/>
    </row>
    <row r="790" spans="1:6" ht="14.25" x14ac:dyDescent="0.45">
      <c r="A790" s="23" t="s">
        <v>178</v>
      </c>
      <c r="B790" s="23" t="s">
        <v>179</v>
      </c>
      <c r="C790" s="23" t="s">
        <v>177</v>
      </c>
      <c r="D790" s="23" t="s">
        <v>39</v>
      </c>
      <c r="E790" s="23" t="s">
        <v>188</v>
      </c>
      <c r="F790"/>
    </row>
    <row r="791" spans="1:6" ht="14.25" x14ac:dyDescent="0.45">
      <c r="A791" s="23" t="s">
        <v>178</v>
      </c>
      <c r="B791" s="23" t="s">
        <v>180</v>
      </c>
      <c r="C791" s="23" t="s">
        <v>39</v>
      </c>
      <c r="D791" s="23" t="s">
        <v>39</v>
      </c>
      <c r="E791" s="23" t="s">
        <v>188</v>
      </c>
      <c r="F791"/>
    </row>
    <row r="792" spans="1:6" ht="14.25" x14ac:dyDescent="0.45">
      <c r="A792" s="23" t="s">
        <v>178</v>
      </c>
      <c r="B792" s="23" t="s">
        <v>180</v>
      </c>
      <c r="C792" s="23" t="s">
        <v>183</v>
      </c>
      <c r="D792" s="23" t="s">
        <v>177</v>
      </c>
      <c r="E792" s="23" t="s">
        <v>186</v>
      </c>
      <c r="F792"/>
    </row>
    <row r="793" spans="1:6" ht="14.25" x14ac:dyDescent="0.45">
      <c r="A793" s="23" t="s">
        <v>178</v>
      </c>
      <c r="B793" s="23" t="s">
        <v>180</v>
      </c>
      <c r="C793" s="23" t="s">
        <v>183</v>
      </c>
      <c r="D793" s="23" t="s">
        <v>39</v>
      </c>
      <c r="E793" s="23" t="s">
        <v>188</v>
      </c>
      <c r="F793"/>
    </row>
    <row r="794" spans="1:6" ht="14.25" x14ac:dyDescent="0.45">
      <c r="A794" s="23" t="s">
        <v>178</v>
      </c>
      <c r="B794" s="23" t="s">
        <v>179</v>
      </c>
      <c r="C794" s="23" t="s">
        <v>177</v>
      </c>
      <c r="D794" s="23" t="s">
        <v>39</v>
      </c>
      <c r="E794" s="23" t="s">
        <v>188</v>
      </c>
      <c r="F794"/>
    </row>
    <row r="795" spans="1:6" ht="14.25" x14ac:dyDescent="0.45">
      <c r="A795" s="23" t="s">
        <v>181</v>
      </c>
      <c r="B795" s="23" t="s">
        <v>179</v>
      </c>
      <c r="C795" s="23" t="s">
        <v>177</v>
      </c>
      <c r="D795" s="23" t="s">
        <v>39</v>
      </c>
      <c r="E795" s="23" t="s">
        <v>187</v>
      </c>
      <c r="F795"/>
    </row>
    <row r="796" spans="1:6" ht="14.25" x14ac:dyDescent="0.45">
      <c r="A796" s="23" t="s">
        <v>178</v>
      </c>
      <c r="B796" s="23" t="s">
        <v>180</v>
      </c>
      <c r="C796" s="23" t="s">
        <v>183</v>
      </c>
      <c r="D796" s="23" t="s">
        <v>177</v>
      </c>
      <c r="E796" s="23" t="s">
        <v>187</v>
      </c>
      <c r="F796"/>
    </row>
    <row r="797" spans="1:6" ht="14.25" x14ac:dyDescent="0.45">
      <c r="A797" s="23" t="s">
        <v>181</v>
      </c>
      <c r="B797" s="23" t="s">
        <v>180</v>
      </c>
      <c r="C797" s="23" t="s">
        <v>183</v>
      </c>
      <c r="D797" s="23" t="s">
        <v>177</v>
      </c>
      <c r="E797" s="23" t="s">
        <v>187</v>
      </c>
      <c r="F797"/>
    </row>
    <row r="798" spans="1:6" ht="14.25" x14ac:dyDescent="0.45">
      <c r="A798" s="23" t="s">
        <v>178</v>
      </c>
      <c r="B798" s="23" t="s">
        <v>179</v>
      </c>
      <c r="C798" s="23" t="s">
        <v>177</v>
      </c>
      <c r="D798" s="23" t="s">
        <v>184</v>
      </c>
      <c r="E798" s="23" t="s">
        <v>188</v>
      </c>
      <c r="F798"/>
    </row>
    <row r="799" spans="1:6" ht="14.25" x14ac:dyDescent="0.45">
      <c r="A799" s="23" t="s">
        <v>178</v>
      </c>
      <c r="B799" s="23" t="s">
        <v>179</v>
      </c>
      <c r="C799" s="23" t="s">
        <v>177</v>
      </c>
      <c r="D799" s="23" t="s">
        <v>184</v>
      </c>
      <c r="E799" s="23" t="s">
        <v>188</v>
      </c>
      <c r="F799"/>
    </row>
    <row r="800" spans="1:6" ht="14.25" x14ac:dyDescent="0.45">
      <c r="A800" s="23" t="s">
        <v>178</v>
      </c>
      <c r="B800" s="23" t="s">
        <v>179</v>
      </c>
      <c r="C800" s="23" t="s">
        <v>177</v>
      </c>
      <c r="D800" s="23" t="s">
        <v>184</v>
      </c>
      <c r="E800" s="23" t="s">
        <v>188</v>
      </c>
      <c r="F800"/>
    </row>
    <row r="801" spans="1:6" ht="14.25" x14ac:dyDescent="0.45">
      <c r="A801" s="23" t="s">
        <v>178</v>
      </c>
      <c r="B801" s="23" t="s">
        <v>179</v>
      </c>
      <c r="C801" s="23" t="s">
        <v>177</v>
      </c>
      <c r="D801" s="23" t="s">
        <v>184</v>
      </c>
      <c r="E801" s="23" t="s">
        <v>188</v>
      </c>
      <c r="F801"/>
    </row>
    <row r="802" spans="1:6" ht="14.25" x14ac:dyDescent="0.45">
      <c r="A802" s="23" t="s">
        <v>178</v>
      </c>
      <c r="B802" s="23" t="s">
        <v>180</v>
      </c>
      <c r="C802" s="23" t="s">
        <v>183</v>
      </c>
      <c r="D802" s="23" t="s">
        <v>177</v>
      </c>
      <c r="E802" s="23" t="s">
        <v>186</v>
      </c>
      <c r="F802"/>
    </row>
    <row r="803" spans="1:6" ht="14.25" x14ac:dyDescent="0.45">
      <c r="A803" s="23" t="s">
        <v>181</v>
      </c>
      <c r="B803" s="23" t="s">
        <v>179</v>
      </c>
      <c r="C803" s="23" t="s">
        <v>177</v>
      </c>
      <c r="D803" s="23" t="s">
        <v>184</v>
      </c>
      <c r="E803" s="23" t="s">
        <v>186</v>
      </c>
      <c r="F803"/>
    </row>
    <row r="804" spans="1:6" ht="14.25" x14ac:dyDescent="0.45">
      <c r="A804" s="23" t="s">
        <v>178</v>
      </c>
      <c r="B804" s="23" t="s">
        <v>180</v>
      </c>
      <c r="C804" s="23" t="s">
        <v>183</v>
      </c>
      <c r="D804" s="23" t="s">
        <v>39</v>
      </c>
      <c r="E804" s="23" t="s">
        <v>186</v>
      </c>
      <c r="F804"/>
    </row>
    <row r="805" spans="1:6" ht="14.25" x14ac:dyDescent="0.45">
      <c r="A805" s="23" t="s">
        <v>178</v>
      </c>
      <c r="B805" s="23" t="s">
        <v>179</v>
      </c>
      <c r="C805" s="23" t="s">
        <v>39</v>
      </c>
      <c r="D805" s="23" t="s">
        <v>184</v>
      </c>
      <c r="E805" s="23" t="s">
        <v>188</v>
      </c>
      <c r="F805"/>
    </row>
    <row r="806" spans="1:6" ht="14.25" x14ac:dyDescent="0.45">
      <c r="A806" s="23" t="s">
        <v>178</v>
      </c>
      <c r="B806" s="23" t="s">
        <v>179</v>
      </c>
      <c r="C806" s="23" t="s">
        <v>39</v>
      </c>
      <c r="D806" s="23" t="s">
        <v>184</v>
      </c>
      <c r="E806" s="23" t="s">
        <v>188</v>
      </c>
      <c r="F806"/>
    </row>
    <row r="807" spans="1:6" ht="14.25" x14ac:dyDescent="0.45">
      <c r="A807" s="23" t="s">
        <v>178</v>
      </c>
      <c r="B807" s="23" t="s">
        <v>180</v>
      </c>
      <c r="C807" s="23" t="s">
        <v>39</v>
      </c>
      <c r="D807" s="23" t="s">
        <v>39</v>
      </c>
      <c r="E807" s="23" t="s">
        <v>186</v>
      </c>
      <c r="F807"/>
    </row>
    <row r="808" spans="1:6" ht="14.25" x14ac:dyDescent="0.45">
      <c r="A808" s="23" t="s">
        <v>178</v>
      </c>
      <c r="B808" s="23" t="s">
        <v>180</v>
      </c>
      <c r="C808" s="23" t="s">
        <v>39</v>
      </c>
      <c r="D808" s="23" t="s">
        <v>177</v>
      </c>
      <c r="E808" s="23" t="s">
        <v>186</v>
      </c>
      <c r="F808"/>
    </row>
    <row r="809" spans="1:6" ht="14.25" x14ac:dyDescent="0.45">
      <c r="A809" s="23" t="s">
        <v>178</v>
      </c>
      <c r="B809" s="23" t="s">
        <v>180</v>
      </c>
      <c r="C809" s="23" t="s">
        <v>183</v>
      </c>
      <c r="D809" s="23" t="s">
        <v>177</v>
      </c>
      <c r="E809" s="23" t="s">
        <v>186</v>
      </c>
      <c r="F809"/>
    </row>
    <row r="810" spans="1:6" ht="14.25" x14ac:dyDescent="0.45">
      <c r="A810" s="23" t="s">
        <v>178</v>
      </c>
      <c r="B810" s="23" t="s">
        <v>180</v>
      </c>
      <c r="C810" s="23" t="s">
        <v>39</v>
      </c>
      <c r="D810" s="23" t="s">
        <v>39</v>
      </c>
      <c r="E810" s="23" t="s">
        <v>188</v>
      </c>
      <c r="F810"/>
    </row>
    <row r="811" spans="1:6" ht="14.25" x14ac:dyDescent="0.45">
      <c r="A811" s="23" t="s">
        <v>177</v>
      </c>
      <c r="B811" s="23" t="s">
        <v>179</v>
      </c>
      <c r="C811" s="23" t="s">
        <v>177</v>
      </c>
      <c r="D811" s="23" t="s">
        <v>39</v>
      </c>
      <c r="E811" s="23" t="s">
        <v>187</v>
      </c>
      <c r="F811"/>
    </row>
    <row r="812" spans="1:6" ht="14.25" x14ac:dyDescent="0.45">
      <c r="A812" s="23" t="s">
        <v>181</v>
      </c>
      <c r="B812" s="23" t="s">
        <v>179</v>
      </c>
      <c r="C812" s="23" t="s">
        <v>177</v>
      </c>
      <c r="D812" s="23" t="s">
        <v>184</v>
      </c>
      <c r="E812" s="23" t="s">
        <v>186</v>
      </c>
      <c r="F812"/>
    </row>
    <row r="813" spans="1:6" ht="14.25" x14ac:dyDescent="0.45">
      <c r="A813" s="23" t="s">
        <v>178</v>
      </c>
      <c r="B813" s="23" t="s">
        <v>180</v>
      </c>
      <c r="C813" s="23" t="s">
        <v>183</v>
      </c>
      <c r="D813" s="23" t="s">
        <v>177</v>
      </c>
      <c r="E813" s="23" t="s">
        <v>186</v>
      </c>
      <c r="F813"/>
    </row>
    <row r="814" spans="1:6" ht="14.25" x14ac:dyDescent="0.45">
      <c r="A814" s="23" t="s">
        <v>178</v>
      </c>
      <c r="B814" s="23" t="s">
        <v>179</v>
      </c>
      <c r="C814" s="23" t="s">
        <v>183</v>
      </c>
      <c r="D814" s="23" t="s">
        <v>177</v>
      </c>
      <c r="E814" s="23" t="s">
        <v>188</v>
      </c>
      <c r="F814"/>
    </row>
    <row r="815" spans="1:6" ht="14.25" x14ac:dyDescent="0.45">
      <c r="A815" s="23" t="s">
        <v>181</v>
      </c>
      <c r="B815" s="23" t="s">
        <v>180</v>
      </c>
      <c r="C815" s="23" t="s">
        <v>183</v>
      </c>
      <c r="D815" s="23" t="s">
        <v>184</v>
      </c>
      <c r="E815" s="23" t="s">
        <v>187</v>
      </c>
      <c r="F815"/>
    </row>
    <row r="816" spans="1:6" ht="14.25" x14ac:dyDescent="0.45">
      <c r="A816" s="23" t="s">
        <v>181</v>
      </c>
      <c r="B816" s="23" t="s">
        <v>179</v>
      </c>
      <c r="C816" s="23" t="s">
        <v>39</v>
      </c>
      <c r="D816" s="23" t="s">
        <v>184</v>
      </c>
      <c r="E816" s="23" t="s">
        <v>186</v>
      </c>
      <c r="F816"/>
    </row>
    <row r="817" spans="1:6" ht="14.25" x14ac:dyDescent="0.45">
      <c r="A817" s="23" t="s">
        <v>181</v>
      </c>
      <c r="B817" s="23" t="s">
        <v>179</v>
      </c>
      <c r="C817" s="23" t="s">
        <v>177</v>
      </c>
      <c r="D817" s="23" t="s">
        <v>39</v>
      </c>
      <c r="E817" s="23" t="s">
        <v>187</v>
      </c>
      <c r="F817"/>
    </row>
    <row r="818" spans="1:6" ht="14.25" x14ac:dyDescent="0.45">
      <c r="A818" s="23" t="s">
        <v>178</v>
      </c>
      <c r="B818" s="23" t="s">
        <v>179</v>
      </c>
      <c r="C818" s="23" t="s">
        <v>177</v>
      </c>
      <c r="D818" s="23" t="s">
        <v>184</v>
      </c>
      <c r="E818" s="23" t="s">
        <v>188</v>
      </c>
      <c r="F818"/>
    </row>
    <row r="819" spans="1:6" ht="14.25" x14ac:dyDescent="0.45">
      <c r="A819" s="23" t="s">
        <v>181</v>
      </c>
      <c r="B819" s="23" t="s">
        <v>180</v>
      </c>
      <c r="C819" s="23" t="s">
        <v>183</v>
      </c>
      <c r="D819" s="23" t="s">
        <v>39</v>
      </c>
      <c r="E819" s="23" t="s">
        <v>187</v>
      </c>
      <c r="F819"/>
    </row>
    <row r="820" spans="1:6" ht="14.25" x14ac:dyDescent="0.45">
      <c r="A820" s="23" t="s">
        <v>177</v>
      </c>
      <c r="B820" s="23" t="s">
        <v>179</v>
      </c>
      <c r="C820" s="23" t="s">
        <v>177</v>
      </c>
      <c r="D820" s="23" t="s">
        <v>184</v>
      </c>
      <c r="E820" s="23" t="s">
        <v>187</v>
      </c>
      <c r="F820"/>
    </row>
    <row r="821" spans="1:6" ht="14.25" x14ac:dyDescent="0.45">
      <c r="A821" s="23" t="s">
        <v>177</v>
      </c>
      <c r="B821" s="23" t="s">
        <v>179</v>
      </c>
      <c r="C821" s="23" t="s">
        <v>177</v>
      </c>
      <c r="D821" s="23" t="s">
        <v>39</v>
      </c>
      <c r="E821" s="23" t="s">
        <v>187</v>
      </c>
      <c r="F821"/>
    </row>
    <row r="822" spans="1:6" ht="14.25" x14ac:dyDescent="0.45">
      <c r="A822" s="23" t="s">
        <v>178</v>
      </c>
      <c r="B822" s="23" t="s">
        <v>180</v>
      </c>
      <c r="C822" s="23" t="s">
        <v>183</v>
      </c>
      <c r="D822" s="23" t="s">
        <v>177</v>
      </c>
      <c r="E822" s="23" t="s">
        <v>186</v>
      </c>
      <c r="F822"/>
    </row>
    <row r="823" spans="1:6" ht="14.25" x14ac:dyDescent="0.45">
      <c r="A823" s="23" t="s">
        <v>178</v>
      </c>
      <c r="B823" s="23" t="s">
        <v>180</v>
      </c>
      <c r="C823" s="23" t="s">
        <v>183</v>
      </c>
      <c r="D823" s="23" t="s">
        <v>39</v>
      </c>
      <c r="E823" s="23" t="s">
        <v>186</v>
      </c>
      <c r="F823"/>
    </row>
    <row r="824" spans="1:6" ht="14.25" x14ac:dyDescent="0.45">
      <c r="A824" s="23" t="s">
        <v>178</v>
      </c>
      <c r="B824" s="23" t="s">
        <v>180</v>
      </c>
      <c r="C824" s="23" t="s">
        <v>39</v>
      </c>
      <c r="D824" s="23" t="s">
        <v>177</v>
      </c>
      <c r="E824" s="23" t="s">
        <v>187</v>
      </c>
      <c r="F824"/>
    </row>
    <row r="825" spans="1:6" ht="14.25" x14ac:dyDescent="0.45">
      <c r="A825" s="23" t="s">
        <v>178</v>
      </c>
      <c r="B825" s="23" t="s">
        <v>179</v>
      </c>
      <c r="C825" s="23" t="s">
        <v>177</v>
      </c>
      <c r="D825" s="23" t="s">
        <v>184</v>
      </c>
      <c r="E825" s="23" t="s">
        <v>188</v>
      </c>
      <c r="F825"/>
    </row>
    <row r="826" spans="1:6" ht="14.25" x14ac:dyDescent="0.45">
      <c r="A826" s="23" t="s">
        <v>181</v>
      </c>
      <c r="B826" s="23" t="s">
        <v>179</v>
      </c>
      <c r="C826" s="23" t="s">
        <v>177</v>
      </c>
      <c r="D826" s="23" t="s">
        <v>184</v>
      </c>
      <c r="E826" s="23" t="s">
        <v>186</v>
      </c>
      <c r="F826"/>
    </row>
    <row r="827" spans="1:6" ht="14.25" x14ac:dyDescent="0.45">
      <c r="A827" s="23" t="s">
        <v>177</v>
      </c>
      <c r="B827" s="23" t="s">
        <v>180</v>
      </c>
      <c r="C827" s="23" t="s">
        <v>183</v>
      </c>
      <c r="D827" s="23" t="s">
        <v>39</v>
      </c>
      <c r="E827" s="23" t="s">
        <v>185</v>
      </c>
      <c r="F827"/>
    </row>
    <row r="828" spans="1:6" ht="14.25" x14ac:dyDescent="0.45">
      <c r="A828" s="23" t="s">
        <v>181</v>
      </c>
      <c r="B828" s="23" t="s">
        <v>179</v>
      </c>
      <c r="C828" s="23" t="s">
        <v>39</v>
      </c>
      <c r="D828" s="23" t="s">
        <v>184</v>
      </c>
      <c r="E828" s="23" t="s">
        <v>186</v>
      </c>
      <c r="F828"/>
    </row>
    <row r="829" spans="1:6" ht="14.25" x14ac:dyDescent="0.45">
      <c r="A829" s="23" t="s">
        <v>178</v>
      </c>
      <c r="B829" s="23" t="s">
        <v>180</v>
      </c>
      <c r="C829" s="23" t="s">
        <v>39</v>
      </c>
      <c r="D829" s="23" t="s">
        <v>53</v>
      </c>
      <c r="E829" s="23" t="s">
        <v>187</v>
      </c>
      <c r="F829"/>
    </row>
    <row r="830" spans="1:6" ht="14.25" x14ac:dyDescent="0.45">
      <c r="A830" s="23" t="s">
        <v>181</v>
      </c>
      <c r="B830" s="23" t="s">
        <v>180</v>
      </c>
      <c r="C830" s="23" t="s">
        <v>183</v>
      </c>
      <c r="D830" s="23" t="s">
        <v>53</v>
      </c>
      <c r="E830" s="23" t="s">
        <v>185</v>
      </c>
      <c r="F830"/>
    </row>
    <row r="831" spans="1:6" ht="14.25" x14ac:dyDescent="0.45">
      <c r="A831" s="23" t="s">
        <v>181</v>
      </c>
      <c r="B831" s="23" t="s">
        <v>180</v>
      </c>
      <c r="C831" s="23" t="s">
        <v>183</v>
      </c>
      <c r="D831" s="23" t="s">
        <v>184</v>
      </c>
      <c r="E831" s="23" t="s">
        <v>186</v>
      </c>
      <c r="F831"/>
    </row>
    <row r="832" spans="1:6" ht="14.25" x14ac:dyDescent="0.45">
      <c r="A832" s="23" t="s">
        <v>181</v>
      </c>
      <c r="B832" s="23" t="s">
        <v>180</v>
      </c>
      <c r="C832" s="23" t="s">
        <v>183</v>
      </c>
      <c r="D832" s="23" t="s">
        <v>39</v>
      </c>
      <c r="E832" s="23" t="s">
        <v>187</v>
      </c>
      <c r="F832"/>
    </row>
    <row r="833" spans="1:6" ht="14.25" x14ac:dyDescent="0.45">
      <c r="A833" s="23" t="s">
        <v>181</v>
      </c>
      <c r="B833" s="23" t="s">
        <v>179</v>
      </c>
      <c r="C833" s="23" t="s">
        <v>177</v>
      </c>
      <c r="D833" s="23" t="s">
        <v>184</v>
      </c>
      <c r="E833" s="23" t="s">
        <v>186</v>
      </c>
      <c r="F833"/>
    </row>
    <row r="834" spans="1:6" ht="14.25" x14ac:dyDescent="0.45">
      <c r="A834" s="23" t="s">
        <v>181</v>
      </c>
      <c r="B834" s="23" t="s">
        <v>179</v>
      </c>
      <c r="C834" s="23" t="s">
        <v>177</v>
      </c>
      <c r="D834" s="23" t="s">
        <v>184</v>
      </c>
      <c r="E834" s="23" t="s">
        <v>186</v>
      </c>
      <c r="F834"/>
    </row>
    <row r="835" spans="1:6" ht="14.25" x14ac:dyDescent="0.45">
      <c r="A835" s="23" t="s">
        <v>181</v>
      </c>
      <c r="B835" s="23" t="s">
        <v>180</v>
      </c>
      <c r="C835" s="23" t="s">
        <v>39</v>
      </c>
      <c r="D835" s="23" t="s">
        <v>177</v>
      </c>
      <c r="E835" s="23" t="s">
        <v>187</v>
      </c>
      <c r="F835"/>
    </row>
    <row r="836" spans="1:6" ht="14.25" x14ac:dyDescent="0.45">
      <c r="A836" s="23" t="s">
        <v>178</v>
      </c>
      <c r="B836" s="23" t="s">
        <v>179</v>
      </c>
      <c r="C836" s="23" t="s">
        <v>177</v>
      </c>
      <c r="D836" s="23" t="s">
        <v>184</v>
      </c>
      <c r="E836" s="23" t="s">
        <v>188</v>
      </c>
      <c r="F836"/>
    </row>
    <row r="837" spans="1:6" ht="14.25" x14ac:dyDescent="0.45">
      <c r="A837" s="23" t="s">
        <v>178</v>
      </c>
      <c r="B837" s="23" t="s">
        <v>179</v>
      </c>
      <c r="C837" s="23" t="s">
        <v>39</v>
      </c>
      <c r="D837" s="23" t="s">
        <v>184</v>
      </c>
      <c r="E837" s="23" t="s">
        <v>188</v>
      </c>
      <c r="F837"/>
    </row>
    <row r="838" spans="1:6" ht="14.25" x14ac:dyDescent="0.45">
      <c r="A838" s="23" t="s">
        <v>178</v>
      </c>
      <c r="B838" s="23" t="s">
        <v>180</v>
      </c>
      <c r="C838" s="23" t="s">
        <v>183</v>
      </c>
      <c r="D838" s="23" t="s">
        <v>177</v>
      </c>
      <c r="E838" s="23" t="s">
        <v>186</v>
      </c>
      <c r="F838"/>
    </row>
    <row r="839" spans="1:6" ht="14.25" x14ac:dyDescent="0.45">
      <c r="A839" s="23" t="s">
        <v>181</v>
      </c>
      <c r="B839" s="23" t="s">
        <v>180</v>
      </c>
      <c r="C839" s="23" t="s">
        <v>177</v>
      </c>
      <c r="D839" s="23" t="s">
        <v>177</v>
      </c>
      <c r="E839" s="23" t="s">
        <v>187</v>
      </c>
      <c r="F839"/>
    </row>
    <row r="840" spans="1:6" ht="14.25" x14ac:dyDescent="0.45">
      <c r="A840" s="23" t="s">
        <v>177</v>
      </c>
      <c r="B840" s="23" t="s">
        <v>180</v>
      </c>
      <c r="C840" s="23" t="s">
        <v>183</v>
      </c>
      <c r="D840" s="23" t="s">
        <v>39</v>
      </c>
      <c r="E840" s="23" t="s">
        <v>185</v>
      </c>
      <c r="F840"/>
    </row>
    <row r="841" spans="1:6" ht="14.25" x14ac:dyDescent="0.45">
      <c r="A841" s="23" t="s">
        <v>181</v>
      </c>
      <c r="B841" s="23" t="s">
        <v>180</v>
      </c>
      <c r="C841" s="23" t="s">
        <v>39</v>
      </c>
      <c r="D841" s="23" t="s">
        <v>177</v>
      </c>
      <c r="E841" s="23" t="s">
        <v>187</v>
      </c>
      <c r="F841"/>
    </row>
    <row r="842" spans="1:6" ht="14.25" x14ac:dyDescent="0.45">
      <c r="A842" s="23" t="s">
        <v>178</v>
      </c>
      <c r="B842" s="23" t="s">
        <v>180</v>
      </c>
      <c r="C842" s="23" t="s">
        <v>183</v>
      </c>
      <c r="D842" s="23" t="s">
        <v>39</v>
      </c>
      <c r="E842" s="23" t="s">
        <v>188</v>
      </c>
      <c r="F842"/>
    </row>
    <row r="843" spans="1:6" ht="14.25" x14ac:dyDescent="0.45">
      <c r="A843" s="23" t="s">
        <v>178</v>
      </c>
      <c r="B843" s="23" t="s">
        <v>180</v>
      </c>
      <c r="C843" s="23" t="s">
        <v>183</v>
      </c>
      <c r="D843" s="23" t="s">
        <v>177</v>
      </c>
      <c r="E843" s="23" t="s">
        <v>186</v>
      </c>
      <c r="F843"/>
    </row>
    <row r="844" spans="1:6" ht="14.25" x14ac:dyDescent="0.45">
      <c r="A844" s="23" t="s">
        <v>177</v>
      </c>
      <c r="B844" s="23" t="s">
        <v>179</v>
      </c>
      <c r="C844" s="23" t="s">
        <v>177</v>
      </c>
      <c r="D844" s="23" t="s">
        <v>39</v>
      </c>
      <c r="E844" s="23" t="s">
        <v>187</v>
      </c>
      <c r="F844"/>
    </row>
    <row r="845" spans="1:6" ht="14.25" x14ac:dyDescent="0.45">
      <c r="A845" s="23" t="s">
        <v>181</v>
      </c>
      <c r="B845" s="23" t="s">
        <v>179</v>
      </c>
      <c r="C845" s="23" t="s">
        <v>177</v>
      </c>
      <c r="D845" s="23" t="s">
        <v>184</v>
      </c>
      <c r="E845" s="23" t="s">
        <v>186</v>
      </c>
      <c r="F845"/>
    </row>
    <row r="846" spans="1:6" ht="14.25" x14ac:dyDescent="0.45">
      <c r="A846" s="23" t="s">
        <v>178</v>
      </c>
      <c r="B846" s="23" t="s">
        <v>180</v>
      </c>
      <c r="C846" s="23" t="s">
        <v>183</v>
      </c>
      <c r="D846" s="23" t="s">
        <v>177</v>
      </c>
      <c r="E846" s="23" t="s">
        <v>186</v>
      </c>
      <c r="F846"/>
    </row>
    <row r="847" spans="1:6" ht="14.25" x14ac:dyDescent="0.45">
      <c r="A847" s="23" t="s">
        <v>181</v>
      </c>
      <c r="B847" s="23" t="s">
        <v>179</v>
      </c>
      <c r="C847" s="23" t="s">
        <v>177</v>
      </c>
      <c r="D847" s="23" t="s">
        <v>184</v>
      </c>
      <c r="E847" s="23" t="s">
        <v>186</v>
      </c>
      <c r="F847"/>
    </row>
    <row r="848" spans="1:6" ht="14.25" x14ac:dyDescent="0.45">
      <c r="A848" s="23" t="s">
        <v>178</v>
      </c>
      <c r="B848" s="23" t="s">
        <v>179</v>
      </c>
      <c r="C848" s="23" t="s">
        <v>177</v>
      </c>
      <c r="D848" s="23" t="s">
        <v>184</v>
      </c>
      <c r="E848" s="23" t="s">
        <v>188</v>
      </c>
      <c r="F848"/>
    </row>
    <row r="849" spans="1:6" ht="14.25" x14ac:dyDescent="0.45">
      <c r="A849" s="23" t="s">
        <v>178</v>
      </c>
      <c r="B849" s="23" t="s">
        <v>180</v>
      </c>
      <c r="C849" s="23" t="s">
        <v>183</v>
      </c>
      <c r="D849" s="23" t="s">
        <v>177</v>
      </c>
      <c r="E849" s="23" t="s">
        <v>186</v>
      </c>
      <c r="F849"/>
    </row>
    <row r="850" spans="1:6" ht="14.25" x14ac:dyDescent="0.45">
      <c r="A850" s="23" t="s">
        <v>181</v>
      </c>
      <c r="B850" s="23" t="s">
        <v>180</v>
      </c>
      <c r="C850" s="23" t="s">
        <v>183</v>
      </c>
      <c r="D850" s="23" t="s">
        <v>177</v>
      </c>
      <c r="E850" s="23" t="s">
        <v>187</v>
      </c>
      <c r="F850"/>
    </row>
    <row r="851" spans="1:6" ht="14.25" x14ac:dyDescent="0.45">
      <c r="A851" s="23" t="s">
        <v>181</v>
      </c>
      <c r="B851" s="23" t="s">
        <v>179</v>
      </c>
      <c r="C851" s="23" t="s">
        <v>177</v>
      </c>
      <c r="D851" s="23" t="s">
        <v>184</v>
      </c>
      <c r="E851" s="23" t="s">
        <v>186</v>
      </c>
      <c r="F851"/>
    </row>
    <row r="852" spans="1:6" ht="14.25" x14ac:dyDescent="0.45">
      <c r="A852" s="23" t="s">
        <v>177</v>
      </c>
      <c r="B852" s="23" t="s">
        <v>180</v>
      </c>
      <c r="C852" s="23" t="s">
        <v>177</v>
      </c>
      <c r="D852" s="23" t="s">
        <v>177</v>
      </c>
      <c r="E852" s="23" t="s">
        <v>185</v>
      </c>
      <c r="F852"/>
    </row>
    <row r="853" spans="1:6" ht="14.25" x14ac:dyDescent="0.45">
      <c r="A853" s="23" t="s">
        <v>178</v>
      </c>
      <c r="B853" s="23" t="s">
        <v>179</v>
      </c>
      <c r="C853" s="23" t="s">
        <v>177</v>
      </c>
      <c r="D853" s="23" t="s">
        <v>177</v>
      </c>
      <c r="E853" s="23" t="s">
        <v>186</v>
      </c>
      <c r="F853"/>
    </row>
    <row r="854" spans="1:6" ht="14.25" x14ac:dyDescent="0.45">
      <c r="A854" s="23" t="s">
        <v>178</v>
      </c>
      <c r="B854" s="23" t="s">
        <v>179</v>
      </c>
      <c r="C854" s="23" t="s">
        <v>177</v>
      </c>
      <c r="D854" s="23" t="s">
        <v>39</v>
      </c>
      <c r="E854" s="23" t="s">
        <v>188</v>
      </c>
      <c r="F854"/>
    </row>
    <row r="855" spans="1:6" ht="14.25" x14ac:dyDescent="0.45">
      <c r="A855" s="23" t="s">
        <v>177</v>
      </c>
      <c r="B855" s="23" t="s">
        <v>180</v>
      </c>
      <c r="C855" s="23" t="s">
        <v>183</v>
      </c>
      <c r="D855" s="23" t="s">
        <v>39</v>
      </c>
      <c r="E855" s="23" t="s">
        <v>185</v>
      </c>
      <c r="F855"/>
    </row>
    <row r="856" spans="1:6" ht="14.25" x14ac:dyDescent="0.45">
      <c r="A856" s="23" t="s">
        <v>181</v>
      </c>
      <c r="B856" s="23" t="s">
        <v>179</v>
      </c>
      <c r="C856" s="23" t="s">
        <v>177</v>
      </c>
      <c r="D856" s="23" t="s">
        <v>184</v>
      </c>
      <c r="E856" s="23" t="s">
        <v>186</v>
      </c>
      <c r="F856"/>
    </row>
    <row r="857" spans="1:6" ht="14.25" x14ac:dyDescent="0.45">
      <c r="A857" s="23" t="s">
        <v>178</v>
      </c>
      <c r="B857" s="23" t="s">
        <v>179</v>
      </c>
      <c r="C857" s="23" t="s">
        <v>177</v>
      </c>
      <c r="D857" s="23" t="s">
        <v>184</v>
      </c>
      <c r="E857" s="23" t="s">
        <v>188</v>
      </c>
      <c r="F857"/>
    </row>
    <row r="858" spans="1:6" ht="14.25" x14ac:dyDescent="0.45">
      <c r="A858" s="23" t="s">
        <v>177</v>
      </c>
      <c r="B858" s="23" t="s">
        <v>179</v>
      </c>
      <c r="C858" s="23" t="s">
        <v>177</v>
      </c>
      <c r="D858" s="23" t="s">
        <v>184</v>
      </c>
      <c r="E858" s="23" t="s">
        <v>187</v>
      </c>
      <c r="F858"/>
    </row>
    <row r="859" spans="1:6" ht="14.25" x14ac:dyDescent="0.45">
      <c r="A859" s="23" t="s">
        <v>181</v>
      </c>
      <c r="B859" s="23" t="s">
        <v>179</v>
      </c>
      <c r="C859" s="23" t="s">
        <v>177</v>
      </c>
      <c r="D859" s="23" t="s">
        <v>39</v>
      </c>
      <c r="E859" s="23" t="s">
        <v>187</v>
      </c>
      <c r="F859"/>
    </row>
    <row r="860" spans="1:6" ht="14.25" x14ac:dyDescent="0.45">
      <c r="A860" s="23" t="s">
        <v>177</v>
      </c>
      <c r="B860" s="23" t="s">
        <v>179</v>
      </c>
      <c r="C860" s="23" t="s">
        <v>177</v>
      </c>
      <c r="D860" s="23" t="s">
        <v>39</v>
      </c>
      <c r="E860" s="23" t="s">
        <v>185</v>
      </c>
      <c r="F860"/>
    </row>
    <row r="861" spans="1:6" ht="14.25" x14ac:dyDescent="0.45">
      <c r="A861" s="23" t="s">
        <v>177</v>
      </c>
      <c r="B861" s="23" t="s">
        <v>180</v>
      </c>
      <c r="C861" s="23" t="s">
        <v>183</v>
      </c>
      <c r="D861" s="23" t="s">
        <v>177</v>
      </c>
      <c r="E861" s="23" t="s">
        <v>185</v>
      </c>
      <c r="F861"/>
    </row>
    <row r="862" spans="1:6" ht="14.25" x14ac:dyDescent="0.45">
      <c r="A862" s="23" t="s">
        <v>178</v>
      </c>
      <c r="B862" s="23" t="s">
        <v>179</v>
      </c>
      <c r="C862" s="23" t="s">
        <v>39</v>
      </c>
      <c r="D862" s="23" t="s">
        <v>184</v>
      </c>
      <c r="E862" s="23" t="s">
        <v>188</v>
      </c>
      <c r="F862"/>
    </row>
    <row r="863" spans="1:6" ht="14.25" x14ac:dyDescent="0.45">
      <c r="A863" s="23" t="s">
        <v>178</v>
      </c>
      <c r="B863" s="23" t="s">
        <v>179</v>
      </c>
      <c r="C863" s="23" t="s">
        <v>177</v>
      </c>
      <c r="D863" s="23" t="s">
        <v>184</v>
      </c>
      <c r="E863" s="23" t="s">
        <v>188</v>
      </c>
      <c r="F863"/>
    </row>
    <row r="864" spans="1:6" ht="14.25" x14ac:dyDescent="0.45">
      <c r="A864" s="23" t="s">
        <v>181</v>
      </c>
      <c r="B864" s="23" t="s">
        <v>179</v>
      </c>
      <c r="C864" s="23" t="s">
        <v>177</v>
      </c>
      <c r="D864" s="23" t="s">
        <v>39</v>
      </c>
      <c r="E864" s="23" t="s">
        <v>186</v>
      </c>
      <c r="F864"/>
    </row>
    <row r="865" spans="1:6" ht="14.25" x14ac:dyDescent="0.45">
      <c r="A865" s="23" t="s">
        <v>181</v>
      </c>
      <c r="B865" s="23" t="s">
        <v>180</v>
      </c>
      <c r="C865" s="23" t="s">
        <v>177</v>
      </c>
      <c r="D865" s="23" t="s">
        <v>177</v>
      </c>
      <c r="E865" s="23" t="s">
        <v>187</v>
      </c>
      <c r="F865"/>
    </row>
    <row r="866" spans="1:6" ht="14.25" x14ac:dyDescent="0.45">
      <c r="A866" s="23" t="s">
        <v>181</v>
      </c>
      <c r="B866" s="23" t="s">
        <v>180</v>
      </c>
      <c r="C866" s="23" t="s">
        <v>183</v>
      </c>
      <c r="D866" s="23" t="s">
        <v>177</v>
      </c>
      <c r="E866" s="23" t="s">
        <v>187</v>
      </c>
      <c r="F866"/>
    </row>
    <row r="867" spans="1:6" ht="14.25" x14ac:dyDescent="0.45">
      <c r="A867" s="23" t="s">
        <v>177</v>
      </c>
      <c r="B867" s="23" t="s">
        <v>179</v>
      </c>
      <c r="C867" s="23" t="s">
        <v>177</v>
      </c>
      <c r="D867" s="23" t="s">
        <v>184</v>
      </c>
      <c r="E867" s="23" t="s">
        <v>187</v>
      </c>
      <c r="F867"/>
    </row>
    <row r="868" spans="1:6" ht="14.25" x14ac:dyDescent="0.45">
      <c r="A868" s="23" t="s">
        <v>178</v>
      </c>
      <c r="B868" s="23" t="s">
        <v>180</v>
      </c>
      <c r="C868" s="23" t="s">
        <v>39</v>
      </c>
      <c r="D868" s="23" t="s">
        <v>177</v>
      </c>
      <c r="E868" s="23" t="s">
        <v>188</v>
      </c>
      <c r="F868"/>
    </row>
    <row r="869" spans="1:6" ht="14.25" x14ac:dyDescent="0.45">
      <c r="A869" s="23" t="s">
        <v>177</v>
      </c>
      <c r="B869" s="23" t="s">
        <v>179</v>
      </c>
      <c r="C869" s="23" t="s">
        <v>177</v>
      </c>
      <c r="D869" s="23" t="s">
        <v>184</v>
      </c>
      <c r="E869" s="23" t="s">
        <v>187</v>
      </c>
      <c r="F869"/>
    </row>
    <row r="870" spans="1:6" ht="14.25" x14ac:dyDescent="0.45">
      <c r="A870" s="23" t="s">
        <v>181</v>
      </c>
      <c r="B870" s="23" t="s">
        <v>180</v>
      </c>
      <c r="C870" s="23" t="s">
        <v>183</v>
      </c>
      <c r="D870" s="23" t="s">
        <v>177</v>
      </c>
      <c r="E870" s="23" t="s">
        <v>187</v>
      </c>
      <c r="F870"/>
    </row>
    <row r="871" spans="1:6" ht="14.25" x14ac:dyDescent="0.45">
      <c r="A871" s="23" t="s">
        <v>178</v>
      </c>
      <c r="B871" s="23" t="s">
        <v>179</v>
      </c>
      <c r="C871" s="23" t="s">
        <v>177</v>
      </c>
      <c r="D871" s="23" t="s">
        <v>184</v>
      </c>
      <c r="E871" s="23" t="s">
        <v>188</v>
      </c>
      <c r="F871"/>
    </row>
    <row r="872" spans="1:6" ht="14.25" x14ac:dyDescent="0.45">
      <c r="A872" s="23" t="s">
        <v>181</v>
      </c>
      <c r="B872" s="23" t="s">
        <v>179</v>
      </c>
      <c r="C872" s="23" t="s">
        <v>177</v>
      </c>
      <c r="D872" s="23" t="s">
        <v>39</v>
      </c>
      <c r="E872" s="23" t="s">
        <v>187</v>
      </c>
      <c r="F872"/>
    </row>
    <row r="873" spans="1:6" ht="14.25" x14ac:dyDescent="0.45">
      <c r="A873" s="23" t="s">
        <v>177</v>
      </c>
      <c r="B873" s="23" t="s">
        <v>180</v>
      </c>
      <c r="C873" s="23" t="s">
        <v>39</v>
      </c>
      <c r="D873" s="23" t="s">
        <v>39</v>
      </c>
      <c r="E873" s="23" t="s">
        <v>185</v>
      </c>
      <c r="F873"/>
    </row>
    <row r="874" spans="1:6" ht="14.25" x14ac:dyDescent="0.45">
      <c r="A874" s="23" t="s">
        <v>177</v>
      </c>
      <c r="B874" s="23" t="s">
        <v>180</v>
      </c>
      <c r="C874" s="23" t="s">
        <v>39</v>
      </c>
      <c r="D874" s="23" t="s">
        <v>53</v>
      </c>
      <c r="E874" s="23" t="s">
        <v>185</v>
      </c>
      <c r="F874"/>
    </row>
    <row r="875" spans="1:6" ht="14.25" x14ac:dyDescent="0.45">
      <c r="A875" s="23" t="s">
        <v>181</v>
      </c>
      <c r="B875" s="23" t="s">
        <v>180</v>
      </c>
      <c r="C875" s="23" t="s">
        <v>183</v>
      </c>
      <c r="D875" s="23" t="s">
        <v>177</v>
      </c>
      <c r="E875" s="23" t="s">
        <v>187</v>
      </c>
      <c r="F875"/>
    </row>
    <row r="876" spans="1:6" ht="14.25" x14ac:dyDescent="0.45">
      <c r="A876" s="23" t="s">
        <v>177</v>
      </c>
      <c r="B876" s="23" t="s">
        <v>179</v>
      </c>
      <c r="C876" s="23" t="s">
        <v>177</v>
      </c>
      <c r="D876" s="23" t="s">
        <v>184</v>
      </c>
      <c r="E876" s="23" t="s">
        <v>187</v>
      </c>
      <c r="F876"/>
    </row>
    <row r="877" spans="1:6" ht="14.25" x14ac:dyDescent="0.45">
      <c r="A877" s="23" t="s">
        <v>178</v>
      </c>
      <c r="B877" s="23" t="s">
        <v>180</v>
      </c>
      <c r="C877" s="23" t="s">
        <v>39</v>
      </c>
      <c r="D877" s="23" t="s">
        <v>39</v>
      </c>
      <c r="E877" s="23" t="s">
        <v>186</v>
      </c>
      <c r="F877"/>
    </row>
    <row r="878" spans="1:6" ht="14.25" x14ac:dyDescent="0.45">
      <c r="A878" s="23" t="s">
        <v>178</v>
      </c>
      <c r="B878" s="23" t="s">
        <v>179</v>
      </c>
      <c r="C878" s="23" t="s">
        <v>183</v>
      </c>
      <c r="D878" s="23" t="s">
        <v>184</v>
      </c>
      <c r="E878" s="23" t="s">
        <v>188</v>
      </c>
      <c r="F878"/>
    </row>
    <row r="879" spans="1:6" ht="14.25" x14ac:dyDescent="0.45">
      <c r="A879" s="23" t="s">
        <v>178</v>
      </c>
      <c r="B879" s="23" t="s">
        <v>180</v>
      </c>
      <c r="C879" s="23" t="s">
        <v>39</v>
      </c>
      <c r="D879" s="23" t="s">
        <v>39</v>
      </c>
      <c r="E879" s="23" t="s">
        <v>186</v>
      </c>
      <c r="F879"/>
    </row>
    <row r="880" spans="1:6" ht="14.25" x14ac:dyDescent="0.45">
      <c r="A880" s="23" t="s">
        <v>181</v>
      </c>
      <c r="B880" s="23" t="s">
        <v>179</v>
      </c>
      <c r="C880" s="23" t="s">
        <v>39</v>
      </c>
      <c r="D880" s="23" t="s">
        <v>184</v>
      </c>
      <c r="E880" s="23" t="s">
        <v>186</v>
      </c>
      <c r="F880"/>
    </row>
    <row r="881" spans="1:6" ht="14.25" x14ac:dyDescent="0.45">
      <c r="A881" s="23" t="s">
        <v>181</v>
      </c>
      <c r="B881" s="23" t="s">
        <v>180</v>
      </c>
      <c r="C881" s="23" t="s">
        <v>183</v>
      </c>
      <c r="D881" s="23" t="s">
        <v>39</v>
      </c>
      <c r="E881" s="23" t="s">
        <v>187</v>
      </c>
      <c r="F881"/>
    </row>
    <row r="882" spans="1:6" ht="14.25" x14ac:dyDescent="0.45">
      <c r="A882" s="23" t="s">
        <v>181</v>
      </c>
      <c r="B882" s="23" t="s">
        <v>180</v>
      </c>
      <c r="C882" s="23" t="s">
        <v>39</v>
      </c>
      <c r="D882" s="23" t="s">
        <v>177</v>
      </c>
      <c r="E882" s="23" t="s">
        <v>187</v>
      </c>
      <c r="F882"/>
    </row>
    <row r="883" spans="1:6" ht="14.25" x14ac:dyDescent="0.45">
      <c r="A883" s="23" t="s">
        <v>178</v>
      </c>
      <c r="B883" s="23" t="s">
        <v>179</v>
      </c>
      <c r="C883" s="23" t="s">
        <v>177</v>
      </c>
      <c r="D883" s="23" t="s">
        <v>184</v>
      </c>
      <c r="E883" s="23" t="s">
        <v>188</v>
      </c>
      <c r="F883"/>
    </row>
    <row r="884" spans="1:6" ht="14.25" x14ac:dyDescent="0.45">
      <c r="A884" s="23" t="s">
        <v>178</v>
      </c>
      <c r="B884" s="23" t="s">
        <v>180</v>
      </c>
      <c r="C884" s="23" t="s">
        <v>183</v>
      </c>
      <c r="D884" s="23" t="s">
        <v>177</v>
      </c>
      <c r="E884" s="23" t="s">
        <v>186</v>
      </c>
      <c r="F884"/>
    </row>
    <row r="885" spans="1:6" ht="14.25" x14ac:dyDescent="0.45">
      <c r="A885" s="23" t="s">
        <v>178</v>
      </c>
      <c r="B885" s="23" t="s">
        <v>180</v>
      </c>
      <c r="C885" s="23" t="s">
        <v>177</v>
      </c>
      <c r="D885" s="23" t="s">
        <v>177</v>
      </c>
      <c r="E885" s="23" t="s">
        <v>186</v>
      </c>
      <c r="F885"/>
    </row>
    <row r="886" spans="1:6" ht="14.25" x14ac:dyDescent="0.45">
      <c r="A886" s="23" t="s">
        <v>178</v>
      </c>
      <c r="B886" s="23" t="s">
        <v>180</v>
      </c>
      <c r="C886" s="23" t="s">
        <v>183</v>
      </c>
      <c r="D886" s="23" t="s">
        <v>39</v>
      </c>
      <c r="E886" s="23" t="s">
        <v>186</v>
      </c>
      <c r="F886"/>
    </row>
    <row r="887" spans="1:6" ht="14.25" x14ac:dyDescent="0.45">
      <c r="A887" s="23" t="s">
        <v>178</v>
      </c>
      <c r="B887" s="23" t="s">
        <v>180</v>
      </c>
      <c r="C887" s="23" t="s">
        <v>183</v>
      </c>
      <c r="D887" s="23" t="s">
        <v>177</v>
      </c>
      <c r="E887" s="23" t="s">
        <v>186</v>
      </c>
      <c r="F887"/>
    </row>
    <row r="888" spans="1:6" ht="14.25" x14ac:dyDescent="0.45">
      <c r="A888" s="23" t="s">
        <v>178</v>
      </c>
      <c r="B888" s="23" t="s">
        <v>180</v>
      </c>
      <c r="C888" s="23" t="s">
        <v>183</v>
      </c>
      <c r="D888" s="23" t="s">
        <v>177</v>
      </c>
      <c r="E888" s="23" t="s">
        <v>187</v>
      </c>
      <c r="F888"/>
    </row>
    <row r="889" spans="1:6" ht="14.25" x14ac:dyDescent="0.45">
      <c r="A889" s="23" t="s">
        <v>178</v>
      </c>
      <c r="B889" s="23" t="s">
        <v>180</v>
      </c>
      <c r="C889" s="23" t="s">
        <v>39</v>
      </c>
      <c r="D889" s="23" t="s">
        <v>39</v>
      </c>
      <c r="E889" s="23" t="s">
        <v>186</v>
      </c>
      <c r="F889"/>
    </row>
    <row r="890" spans="1:6" ht="14.25" x14ac:dyDescent="0.45">
      <c r="A890" s="23" t="s">
        <v>181</v>
      </c>
      <c r="B890" s="23" t="s">
        <v>179</v>
      </c>
      <c r="C890" s="23" t="s">
        <v>177</v>
      </c>
      <c r="D890" s="23" t="s">
        <v>184</v>
      </c>
      <c r="E890" s="23" t="s">
        <v>186</v>
      </c>
      <c r="F890"/>
    </row>
    <row r="891" spans="1:6" ht="14.25" x14ac:dyDescent="0.45">
      <c r="A891" s="23" t="s">
        <v>178</v>
      </c>
      <c r="B891" s="23" t="s">
        <v>179</v>
      </c>
      <c r="C891" s="23" t="s">
        <v>177</v>
      </c>
      <c r="D891" s="23" t="s">
        <v>184</v>
      </c>
      <c r="E891" s="23" t="s">
        <v>188</v>
      </c>
      <c r="F891"/>
    </row>
    <row r="892" spans="1:6" ht="14.25" x14ac:dyDescent="0.45">
      <c r="A892" s="23" t="s">
        <v>177</v>
      </c>
      <c r="B892" s="23" t="s">
        <v>179</v>
      </c>
      <c r="C892" s="23" t="s">
        <v>177</v>
      </c>
      <c r="D892" s="23" t="s">
        <v>184</v>
      </c>
      <c r="E892" s="23" t="s">
        <v>187</v>
      </c>
      <c r="F892"/>
    </row>
    <row r="893" spans="1:6" ht="14.25" x14ac:dyDescent="0.45">
      <c r="A893" s="23" t="s">
        <v>177</v>
      </c>
      <c r="B893" s="23" t="s">
        <v>179</v>
      </c>
      <c r="C893" s="23" t="s">
        <v>177</v>
      </c>
      <c r="D893" s="23" t="s">
        <v>184</v>
      </c>
      <c r="E893" s="23" t="s">
        <v>187</v>
      </c>
      <c r="F893"/>
    </row>
    <row r="894" spans="1:6" ht="14.25" x14ac:dyDescent="0.45">
      <c r="A894" s="23" t="s">
        <v>178</v>
      </c>
      <c r="B894" s="23" t="s">
        <v>180</v>
      </c>
      <c r="C894" s="23" t="s">
        <v>183</v>
      </c>
      <c r="D894" s="23" t="s">
        <v>39</v>
      </c>
      <c r="E894" s="23" t="s">
        <v>186</v>
      </c>
      <c r="F894"/>
    </row>
    <row r="895" spans="1:6" ht="14.25" x14ac:dyDescent="0.45">
      <c r="A895" s="23" t="s">
        <v>181</v>
      </c>
      <c r="B895" s="23" t="s">
        <v>180</v>
      </c>
      <c r="C895" s="23" t="s">
        <v>39</v>
      </c>
      <c r="D895" s="23" t="s">
        <v>39</v>
      </c>
      <c r="E895" s="23" t="s">
        <v>187</v>
      </c>
      <c r="F895"/>
    </row>
    <row r="896" spans="1:6" ht="14.25" x14ac:dyDescent="0.45">
      <c r="A896" s="23" t="s">
        <v>178</v>
      </c>
      <c r="B896" s="23" t="s">
        <v>180</v>
      </c>
      <c r="C896" s="23" t="s">
        <v>183</v>
      </c>
      <c r="D896" s="23" t="s">
        <v>177</v>
      </c>
      <c r="E896" s="23" t="s">
        <v>186</v>
      </c>
      <c r="F896"/>
    </row>
    <row r="897" spans="1:6" ht="14.25" x14ac:dyDescent="0.45">
      <c r="A897" s="23" t="s">
        <v>181</v>
      </c>
      <c r="B897" s="23" t="s">
        <v>179</v>
      </c>
      <c r="C897" s="23" t="s">
        <v>177</v>
      </c>
      <c r="D897" s="23" t="s">
        <v>184</v>
      </c>
      <c r="E897" s="23" t="s">
        <v>186</v>
      </c>
      <c r="F897"/>
    </row>
    <row r="898" spans="1:6" ht="14.25" x14ac:dyDescent="0.45">
      <c r="A898" s="23" t="s">
        <v>181</v>
      </c>
      <c r="B898" s="23" t="s">
        <v>179</v>
      </c>
      <c r="C898" s="23" t="s">
        <v>39</v>
      </c>
      <c r="D898" s="23" t="s">
        <v>39</v>
      </c>
      <c r="E898" s="23" t="s">
        <v>187</v>
      </c>
      <c r="F898"/>
    </row>
    <row r="899" spans="1:6" ht="14.25" x14ac:dyDescent="0.45">
      <c r="A899" s="23" t="s">
        <v>181</v>
      </c>
      <c r="B899" s="23" t="s">
        <v>180</v>
      </c>
      <c r="C899" s="23" t="s">
        <v>183</v>
      </c>
      <c r="D899" s="23" t="s">
        <v>39</v>
      </c>
      <c r="E899" s="23" t="s">
        <v>187</v>
      </c>
      <c r="F899"/>
    </row>
    <row r="900" spans="1:6" ht="14.25" x14ac:dyDescent="0.45">
      <c r="A900" s="23" t="s">
        <v>181</v>
      </c>
      <c r="B900" s="23" t="s">
        <v>180</v>
      </c>
      <c r="C900" s="23" t="s">
        <v>39</v>
      </c>
      <c r="D900" s="23" t="s">
        <v>177</v>
      </c>
      <c r="E900" s="23" t="s">
        <v>187</v>
      </c>
      <c r="F900"/>
    </row>
    <row r="901" spans="1:6" ht="14.25" x14ac:dyDescent="0.45">
      <c r="A901" s="23" t="s">
        <v>181</v>
      </c>
      <c r="B901" s="23" t="s">
        <v>180</v>
      </c>
      <c r="C901" s="23" t="s">
        <v>183</v>
      </c>
      <c r="D901" s="23" t="s">
        <v>184</v>
      </c>
      <c r="E901" s="23" t="s">
        <v>186</v>
      </c>
      <c r="F901"/>
    </row>
    <row r="902" spans="1:6" ht="14.25" x14ac:dyDescent="0.45">
      <c r="A902" s="23" t="s">
        <v>181</v>
      </c>
      <c r="B902" s="23" t="s">
        <v>179</v>
      </c>
      <c r="C902" s="23" t="s">
        <v>39</v>
      </c>
      <c r="D902" s="23" t="s">
        <v>39</v>
      </c>
      <c r="E902" s="23" t="s">
        <v>186</v>
      </c>
      <c r="F902"/>
    </row>
    <row r="903" spans="1:6" ht="14.25" x14ac:dyDescent="0.45">
      <c r="A903" s="23" t="s">
        <v>177</v>
      </c>
      <c r="B903" s="23" t="s">
        <v>179</v>
      </c>
      <c r="C903" s="23" t="s">
        <v>177</v>
      </c>
      <c r="D903" s="23" t="s">
        <v>184</v>
      </c>
      <c r="E903" s="23" t="s">
        <v>187</v>
      </c>
      <c r="F903"/>
    </row>
    <row r="904" spans="1:6" ht="14.25" x14ac:dyDescent="0.45">
      <c r="A904" s="23" t="s">
        <v>181</v>
      </c>
      <c r="B904" s="23" t="s">
        <v>180</v>
      </c>
      <c r="C904" s="23" t="s">
        <v>183</v>
      </c>
      <c r="D904" s="23" t="s">
        <v>177</v>
      </c>
      <c r="E904" s="23" t="s">
        <v>185</v>
      </c>
      <c r="F904"/>
    </row>
    <row r="905" spans="1:6" ht="14.25" x14ac:dyDescent="0.45">
      <c r="A905" s="23" t="s">
        <v>181</v>
      </c>
      <c r="B905" s="23" t="s">
        <v>180</v>
      </c>
      <c r="C905" s="23" t="s">
        <v>183</v>
      </c>
      <c r="D905" s="23" t="s">
        <v>39</v>
      </c>
      <c r="E905" s="23" t="s">
        <v>187</v>
      </c>
      <c r="F905"/>
    </row>
    <row r="906" spans="1:6" ht="14.25" x14ac:dyDescent="0.45">
      <c r="A906" s="23" t="s">
        <v>177</v>
      </c>
      <c r="B906" s="23" t="s">
        <v>180</v>
      </c>
      <c r="C906" s="23" t="s">
        <v>39</v>
      </c>
      <c r="D906" s="23" t="s">
        <v>177</v>
      </c>
      <c r="E906" s="23" t="s">
        <v>185</v>
      </c>
      <c r="F906"/>
    </row>
    <row r="907" spans="1:6" ht="14.25" x14ac:dyDescent="0.45">
      <c r="A907" s="23" t="s">
        <v>178</v>
      </c>
      <c r="B907" s="23" t="s">
        <v>179</v>
      </c>
      <c r="C907" s="23" t="s">
        <v>177</v>
      </c>
      <c r="D907" s="23" t="s">
        <v>184</v>
      </c>
      <c r="E907" s="23" t="s">
        <v>188</v>
      </c>
      <c r="F907"/>
    </row>
    <row r="908" spans="1:6" ht="14.25" x14ac:dyDescent="0.45">
      <c r="A908" s="23" t="s">
        <v>177</v>
      </c>
      <c r="B908" s="23" t="s">
        <v>179</v>
      </c>
      <c r="C908" s="23" t="s">
        <v>39</v>
      </c>
      <c r="D908" s="23" t="s">
        <v>184</v>
      </c>
      <c r="E908" s="23" t="s">
        <v>187</v>
      </c>
      <c r="F908"/>
    </row>
    <row r="909" spans="1:6" ht="14.25" x14ac:dyDescent="0.45">
      <c r="A909" s="23" t="s">
        <v>177</v>
      </c>
      <c r="B909" s="23" t="s">
        <v>180</v>
      </c>
      <c r="C909" s="23" t="s">
        <v>183</v>
      </c>
      <c r="D909" s="23" t="s">
        <v>177</v>
      </c>
      <c r="E909" s="23" t="s">
        <v>185</v>
      </c>
      <c r="F909"/>
    </row>
    <row r="910" spans="1:6" ht="14.25" x14ac:dyDescent="0.45">
      <c r="A910" s="23" t="s">
        <v>181</v>
      </c>
      <c r="B910" s="23" t="s">
        <v>180</v>
      </c>
      <c r="C910" s="23" t="s">
        <v>183</v>
      </c>
      <c r="D910" s="23" t="s">
        <v>39</v>
      </c>
      <c r="E910" s="23" t="s">
        <v>187</v>
      </c>
      <c r="F910"/>
    </row>
    <row r="911" spans="1:6" ht="14.25" x14ac:dyDescent="0.45">
      <c r="A911" s="23" t="s">
        <v>181</v>
      </c>
      <c r="B911" s="23" t="s">
        <v>179</v>
      </c>
      <c r="C911" s="23" t="s">
        <v>39</v>
      </c>
      <c r="D911" s="23" t="s">
        <v>184</v>
      </c>
      <c r="E911" s="23" t="s">
        <v>186</v>
      </c>
      <c r="F911"/>
    </row>
    <row r="912" spans="1:6" ht="14.25" x14ac:dyDescent="0.45">
      <c r="A912" s="23" t="s">
        <v>178</v>
      </c>
      <c r="B912" s="23" t="s">
        <v>180</v>
      </c>
      <c r="C912" s="23" t="s">
        <v>39</v>
      </c>
      <c r="D912" s="23" t="s">
        <v>39</v>
      </c>
      <c r="E912" s="23" t="s">
        <v>188</v>
      </c>
      <c r="F912"/>
    </row>
    <row r="913" spans="1:6" ht="14.25" x14ac:dyDescent="0.45">
      <c r="A913" s="23" t="s">
        <v>178</v>
      </c>
      <c r="B913" s="23" t="s">
        <v>180</v>
      </c>
      <c r="C913" s="23" t="s">
        <v>183</v>
      </c>
      <c r="D913" s="23" t="s">
        <v>177</v>
      </c>
      <c r="E913" s="23" t="s">
        <v>186</v>
      </c>
      <c r="F913"/>
    </row>
    <row r="914" spans="1:6" ht="14.25" x14ac:dyDescent="0.45">
      <c r="A914" s="23" t="s">
        <v>181</v>
      </c>
      <c r="B914" s="23" t="s">
        <v>180</v>
      </c>
      <c r="C914" s="23" t="s">
        <v>183</v>
      </c>
      <c r="D914" s="23" t="s">
        <v>39</v>
      </c>
      <c r="E914" s="23" t="s">
        <v>187</v>
      </c>
      <c r="F914"/>
    </row>
    <row r="915" spans="1:6" ht="14.25" x14ac:dyDescent="0.45">
      <c r="A915" s="23" t="s">
        <v>181</v>
      </c>
      <c r="B915" s="23" t="s">
        <v>180</v>
      </c>
      <c r="C915" s="23" t="s">
        <v>183</v>
      </c>
      <c r="D915" s="23" t="s">
        <v>177</v>
      </c>
      <c r="E915" s="23" t="s">
        <v>187</v>
      </c>
      <c r="F915"/>
    </row>
    <row r="916" spans="1:6" ht="14.25" x14ac:dyDescent="0.45">
      <c r="A916" s="23" t="s">
        <v>178</v>
      </c>
      <c r="B916" s="23" t="s">
        <v>179</v>
      </c>
      <c r="C916" s="23" t="s">
        <v>177</v>
      </c>
      <c r="D916" s="23" t="s">
        <v>184</v>
      </c>
      <c r="E916" s="23" t="s">
        <v>188</v>
      </c>
      <c r="F916"/>
    </row>
    <row r="917" spans="1:6" ht="14.25" x14ac:dyDescent="0.45">
      <c r="A917" s="23" t="s">
        <v>178</v>
      </c>
      <c r="B917" s="23" t="s">
        <v>180</v>
      </c>
      <c r="C917" s="23" t="s">
        <v>183</v>
      </c>
      <c r="D917" s="23" t="s">
        <v>39</v>
      </c>
      <c r="E917" s="23" t="s">
        <v>186</v>
      </c>
      <c r="F917"/>
    </row>
    <row r="918" spans="1:6" ht="14.25" x14ac:dyDescent="0.45">
      <c r="A918" s="23" t="s">
        <v>177</v>
      </c>
      <c r="B918" s="23" t="s">
        <v>180</v>
      </c>
      <c r="C918" s="23" t="s">
        <v>183</v>
      </c>
      <c r="D918" s="23" t="s">
        <v>177</v>
      </c>
      <c r="E918" s="23" t="s">
        <v>185</v>
      </c>
      <c r="F918"/>
    </row>
    <row r="919" spans="1:6" ht="14.25" x14ac:dyDescent="0.45">
      <c r="A919" s="23" t="s">
        <v>181</v>
      </c>
      <c r="B919" s="23" t="s">
        <v>180</v>
      </c>
      <c r="C919" s="23" t="s">
        <v>39</v>
      </c>
      <c r="D919" s="23" t="s">
        <v>177</v>
      </c>
      <c r="E919" s="23" t="s">
        <v>187</v>
      </c>
      <c r="F919"/>
    </row>
    <row r="920" spans="1:6" ht="14.25" x14ac:dyDescent="0.45">
      <c r="A920" s="23" t="s">
        <v>178</v>
      </c>
      <c r="B920" s="23" t="s">
        <v>179</v>
      </c>
      <c r="C920" s="23" t="s">
        <v>177</v>
      </c>
      <c r="D920" s="23" t="s">
        <v>184</v>
      </c>
      <c r="E920" s="23" t="s">
        <v>188</v>
      </c>
      <c r="F920"/>
    </row>
    <row r="921" spans="1:6" ht="14.25" x14ac:dyDescent="0.45">
      <c r="A921" s="23" t="s">
        <v>181</v>
      </c>
      <c r="B921" s="23" t="s">
        <v>179</v>
      </c>
      <c r="C921" s="23" t="s">
        <v>177</v>
      </c>
      <c r="D921" s="23" t="s">
        <v>184</v>
      </c>
      <c r="E921" s="23" t="s">
        <v>186</v>
      </c>
      <c r="F921"/>
    </row>
    <row r="922" spans="1:6" ht="14.25" x14ac:dyDescent="0.45">
      <c r="A922" s="23" t="s">
        <v>181</v>
      </c>
      <c r="B922" s="23" t="s">
        <v>180</v>
      </c>
      <c r="C922" s="23" t="s">
        <v>39</v>
      </c>
      <c r="D922" s="23" t="s">
        <v>177</v>
      </c>
      <c r="E922" s="23" t="s">
        <v>187</v>
      </c>
      <c r="F922"/>
    </row>
    <row r="923" spans="1:6" ht="14.25" x14ac:dyDescent="0.45">
      <c r="A923" s="23" t="s">
        <v>181</v>
      </c>
      <c r="B923" s="23" t="s">
        <v>180</v>
      </c>
      <c r="C923" s="23" t="s">
        <v>177</v>
      </c>
      <c r="D923" s="23" t="s">
        <v>39</v>
      </c>
      <c r="E923" s="23" t="s">
        <v>187</v>
      </c>
      <c r="F923"/>
    </row>
    <row r="924" spans="1:6" ht="14.25" x14ac:dyDescent="0.45">
      <c r="A924" s="23" t="s">
        <v>181</v>
      </c>
      <c r="B924" s="23" t="s">
        <v>180</v>
      </c>
      <c r="C924" s="23" t="s">
        <v>183</v>
      </c>
      <c r="D924" s="23" t="s">
        <v>39</v>
      </c>
      <c r="E924" s="23" t="s">
        <v>187</v>
      </c>
      <c r="F924"/>
    </row>
    <row r="925" spans="1:6" ht="14.25" x14ac:dyDescent="0.45">
      <c r="A925" s="23" t="s">
        <v>178</v>
      </c>
      <c r="B925" s="23" t="s">
        <v>180</v>
      </c>
      <c r="C925" s="23" t="s">
        <v>183</v>
      </c>
      <c r="D925" s="23" t="s">
        <v>177</v>
      </c>
      <c r="E925" s="23" t="s">
        <v>186</v>
      </c>
      <c r="F925"/>
    </row>
    <row r="926" spans="1:6" ht="14.25" x14ac:dyDescent="0.45">
      <c r="A926" s="23" t="s">
        <v>178</v>
      </c>
      <c r="B926" s="23" t="s">
        <v>179</v>
      </c>
      <c r="C926" s="23" t="s">
        <v>177</v>
      </c>
      <c r="D926" s="23" t="s">
        <v>184</v>
      </c>
      <c r="E926" s="23" t="s">
        <v>188</v>
      </c>
      <c r="F926"/>
    </row>
    <row r="927" spans="1:6" ht="14.25" x14ac:dyDescent="0.45">
      <c r="A927" s="23" t="s">
        <v>181</v>
      </c>
      <c r="B927" s="23" t="s">
        <v>180</v>
      </c>
      <c r="C927" s="23" t="s">
        <v>177</v>
      </c>
      <c r="D927" s="23" t="s">
        <v>177</v>
      </c>
      <c r="E927" s="23" t="s">
        <v>187</v>
      </c>
      <c r="F927"/>
    </row>
    <row r="928" spans="1:6" ht="14.25" x14ac:dyDescent="0.45">
      <c r="A928" s="23" t="s">
        <v>178</v>
      </c>
      <c r="B928" s="23" t="s">
        <v>180</v>
      </c>
      <c r="C928" s="23" t="s">
        <v>39</v>
      </c>
      <c r="D928" s="23" t="s">
        <v>177</v>
      </c>
      <c r="E928" s="23" t="s">
        <v>186</v>
      </c>
      <c r="F928"/>
    </row>
    <row r="929" spans="1:6" ht="14.25" x14ac:dyDescent="0.45">
      <c r="A929" s="23" t="s">
        <v>177</v>
      </c>
      <c r="B929" s="23" t="s">
        <v>180</v>
      </c>
      <c r="C929" s="23" t="s">
        <v>183</v>
      </c>
      <c r="D929" s="23" t="s">
        <v>39</v>
      </c>
      <c r="E929" s="23" t="s">
        <v>185</v>
      </c>
      <c r="F929"/>
    </row>
    <row r="930" spans="1:6" ht="14.25" x14ac:dyDescent="0.45">
      <c r="A930" s="23" t="s">
        <v>177</v>
      </c>
      <c r="B930" s="23" t="s">
        <v>180</v>
      </c>
      <c r="C930" s="23" t="s">
        <v>39</v>
      </c>
      <c r="D930" s="23" t="s">
        <v>39</v>
      </c>
      <c r="E930" s="23" t="s">
        <v>185</v>
      </c>
      <c r="F930"/>
    </row>
    <row r="931" spans="1:6" ht="14.25" x14ac:dyDescent="0.45">
      <c r="A931" s="23" t="s">
        <v>178</v>
      </c>
      <c r="B931" s="23" t="s">
        <v>179</v>
      </c>
      <c r="C931" s="23" t="s">
        <v>39</v>
      </c>
      <c r="D931" s="23" t="s">
        <v>184</v>
      </c>
      <c r="E931" s="23" t="s">
        <v>188</v>
      </c>
      <c r="F931"/>
    </row>
    <row r="932" spans="1:6" ht="14.25" x14ac:dyDescent="0.45">
      <c r="A932" s="23" t="s">
        <v>178</v>
      </c>
      <c r="B932" s="23" t="s">
        <v>179</v>
      </c>
      <c r="C932" s="23" t="s">
        <v>177</v>
      </c>
      <c r="D932" s="23" t="s">
        <v>39</v>
      </c>
      <c r="E932" s="23" t="s">
        <v>188</v>
      </c>
      <c r="F932"/>
    </row>
    <row r="933" spans="1:6" ht="14.25" x14ac:dyDescent="0.45">
      <c r="A933" s="23" t="s">
        <v>178</v>
      </c>
      <c r="B933" s="23" t="s">
        <v>179</v>
      </c>
      <c r="C933" s="23" t="s">
        <v>177</v>
      </c>
      <c r="D933" s="23" t="s">
        <v>39</v>
      </c>
      <c r="E933" s="23" t="s">
        <v>188</v>
      </c>
      <c r="F933"/>
    </row>
    <row r="934" spans="1:6" ht="14.25" x14ac:dyDescent="0.45">
      <c r="A934" s="23" t="s">
        <v>181</v>
      </c>
      <c r="B934" s="23" t="s">
        <v>179</v>
      </c>
      <c r="C934" s="23" t="s">
        <v>177</v>
      </c>
      <c r="D934" s="23" t="s">
        <v>184</v>
      </c>
      <c r="E934" s="23" t="s">
        <v>186</v>
      </c>
      <c r="F934"/>
    </row>
    <row r="935" spans="1:6" ht="14.25" x14ac:dyDescent="0.45">
      <c r="A935" s="23" t="s">
        <v>178</v>
      </c>
      <c r="B935" s="23" t="s">
        <v>180</v>
      </c>
      <c r="C935" s="23" t="s">
        <v>183</v>
      </c>
      <c r="D935" s="23" t="s">
        <v>39</v>
      </c>
      <c r="E935" s="23" t="s">
        <v>186</v>
      </c>
      <c r="F935"/>
    </row>
    <row r="936" spans="1:6" ht="14.25" x14ac:dyDescent="0.45">
      <c r="A936" s="23" t="s">
        <v>181</v>
      </c>
      <c r="B936" s="23" t="s">
        <v>179</v>
      </c>
      <c r="C936" s="23" t="s">
        <v>177</v>
      </c>
      <c r="D936" s="23" t="s">
        <v>184</v>
      </c>
      <c r="E936" s="23" t="s">
        <v>186</v>
      </c>
      <c r="F936"/>
    </row>
    <row r="937" spans="1:6" ht="14.25" x14ac:dyDescent="0.45">
      <c r="A937" s="23" t="s">
        <v>181</v>
      </c>
      <c r="B937" s="23" t="s">
        <v>179</v>
      </c>
      <c r="C937" s="23" t="s">
        <v>177</v>
      </c>
      <c r="D937" s="23" t="s">
        <v>39</v>
      </c>
      <c r="E937" s="23" t="s">
        <v>187</v>
      </c>
      <c r="F937"/>
    </row>
    <row r="938" spans="1:6" ht="14.25" x14ac:dyDescent="0.45">
      <c r="A938" s="23" t="s">
        <v>178</v>
      </c>
      <c r="B938" s="23" t="s">
        <v>180</v>
      </c>
      <c r="C938" s="23" t="s">
        <v>39</v>
      </c>
      <c r="D938" s="23" t="s">
        <v>39</v>
      </c>
      <c r="E938" s="23" t="s">
        <v>186</v>
      </c>
      <c r="F938"/>
    </row>
    <row r="939" spans="1:6" ht="14.25" x14ac:dyDescent="0.45">
      <c r="A939" s="23" t="s">
        <v>177</v>
      </c>
      <c r="B939" s="23" t="s">
        <v>180</v>
      </c>
      <c r="C939" s="23" t="s">
        <v>39</v>
      </c>
      <c r="D939" s="23" t="s">
        <v>177</v>
      </c>
      <c r="E939" s="23" t="s">
        <v>185</v>
      </c>
      <c r="F939"/>
    </row>
    <row r="940" spans="1:6" ht="14.25" x14ac:dyDescent="0.45">
      <c r="A940" s="23" t="s">
        <v>177</v>
      </c>
      <c r="B940" s="23" t="s">
        <v>179</v>
      </c>
      <c r="C940" s="23" t="s">
        <v>177</v>
      </c>
      <c r="D940" s="23" t="s">
        <v>39</v>
      </c>
      <c r="E940" s="23" t="s">
        <v>185</v>
      </c>
      <c r="F940"/>
    </row>
    <row r="941" spans="1:6" ht="14.25" x14ac:dyDescent="0.45">
      <c r="A941" s="23" t="s">
        <v>181</v>
      </c>
      <c r="B941" s="23" t="s">
        <v>179</v>
      </c>
      <c r="C941" s="23" t="s">
        <v>39</v>
      </c>
      <c r="D941" s="23" t="s">
        <v>184</v>
      </c>
      <c r="E941" s="23" t="s">
        <v>186</v>
      </c>
      <c r="F941"/>
    </row>
    <row r="942" spans="1:6" ht="14.25" x14ac:dyDescent="0.45">
      <c r="A942" s="23" t="s">
        <v>178</v>
      </c>
      <c r="B942" s="23" t="s">
        <v>180</v>
      </c>
      <c r="C942" s="23" t="s">
        <v>39</v>
      </c>
      <c r="D942" s="23" t="s">
        <v>177</v>
      </c>
      <c r="E942" s="23" t="s">
        <v>186</v>
      </c>
      <c r="F942"/>
    </row>
    <row r="943" spans="1:6" ht="14.25" x14ac:dyDescent="0.45">
      <c r="A943" s="23" t="s">
        <v>178</v>
      </c>
      <c r="B943" s="23" t="s">
        <v>179</v>
      </c>
      <c r="C943" s="23" t="s">
        <v>177</v>
      </c>
      <c r="D943" s="23" t="s">
        <v>184</v>
      </c>
      <c r="E943" s="23" t="s">
        <v>188</v>
      </c>
      <c r="F943"/>
    </row>
    <row r="944" spans="1:6" ht="14.25" x14ac:dyDescent="0.45">
      <c r="A944" s="23" t="s">
        <v>178</v>
      </c>
      <c r="B944" s="23" t="s">
        <v>180</v>
      </c>
      <c r="C944" s="23" t="s">
        <v>183</v>
      </c>
      <c r="D944" s="23" t="s">
        <v>39</v>
      </c>
      <c r="E944" s="23" t="s">
        <v>186</v>
      </c>
      <c r="F944"/>
    </row>
    <row r="945" spans="1:6" ht="14.25" x14ac:dyDescent="0.45">
      <c r="A945" s="23" t="s">
        <v>181</v>
      </c>
      <c r="B945" s="23" t="s">
        <v>179</v>
      </c>
      <c r="C945" s="23" t="s">
        <v>177</v>
      </c>
      <c r="D945" s="23" t="s">
        <v>39</v>
      </c>
      <c r="E945" s="23" t="s">
        <v>187</v>
      </c>
      <c r="F945"/>
    </row>
    <row r="946" spans="1:6" ht="14.25" x14ac:dyDescent="0.45">
      <c r="A946" s="23" t="s">
        <v>178</v>
      </c>
      <c r="B946" s="23" t="s">
        <v>179</v>
      </c>
      <c r="C946" s="23" t="s">
        <v>177</v>
      </c>
      <c r="D946" s="23" t="s">
        <v>184</v>
      </c>
      <c r="E946" s="23" t="s">
        <v>188</v>
      </c>
      <c r="F946"/>
    </row>
    <row r="947" spans="1:6" ht="14.25" x14ac:dyDescent="0.45">
      <c r="A947" s="23" t="s">
        <v>178</v>
      </c>
      <c r="B947" s="23" t="s">
        <v>180</v>
      </c>
      <c r="C947" s="23" t="s">
        <v>39</v>
      </c>
      <c r="D947" s="23" t="s">
        <v>177</v>
      </c>
      <c r="E947" s="23" t="s">
        <v>186</v>
      </c>
      <c r="F947"/>
    </row>
    <row r="948" spans="1:6" ht="14.25" x14ac:dyDescent="0.45">
      <c r="A948" s="23" t="s">
        <v>181</v>
      </c>
      <c r="B948" s="23" t="s">
        <v>179</v>
      </c>
      <c r="C948" s="23" t="s">
        <v>177</v>
      </c>
      <c r="D948" s="23" t="s">
        <v>39</v>
      </c>
      <c r="E948" s="23" t="s">
        <v>187</v>
      </c>
      <c r="F948"/>
    </row>
    <row r="949" spans="1:6" ht="14.25" x14ac:dyDescent="0.45">
      <c r="A949" s="23" t="s">
        <v>178</v>
      </c>
      <c r="B949" s="23" t="s">
        <v>179</v>
      </c>
      <c r="C949" s="23" t="s">
        <v>177</v>
      </c>
      <c r="D949" s="23" t="s">
        <v>184</v>
      </c>
      <c r="E949" s="23" t="s">
        <v>188</v>
      </c>
      <c r="F949"/>
    </row>
    <row r="950" spans="1:6" ht="14.25" x14ac:dyDescent="0.45">
      <c r="A950" s="23" t="s">
        <v>178</v>
      </c>
      <c r="B950" s="23" t="s">
        <v>179</v>
      </c>
      <c r="C950" s="23" t="s">
        <v>39</v>
      </c>
      <c r="D950" s="23" t="s">
        <v>177</v>
      </c>
      <c r="E950" s="23" t="s">
        <v>186</v>
      </c>
      <c r="F950"/>
    </row>
    <row r="951" spans="1:6" ht="14.25" x14ac:dyDescent="0.45">
      <c r="A951" s="23" t="s">
        <v>178</v>
      </c>
      <c r="B951" s="23" t="s">
        <v>180</v>
      </c>
      <c r="C951" s="23" t="s">
        <v>39</v>
      </c>
      <c r="D951" s="23" t="s">
        <v>177</v>
      </c>
      <c r="E951" s="23" t="s">
        <v>186</v>
      </c>
      <c r="F951"/>
    </row>
    <row r="952" spans="1:6" ht="14.25" x14ac:dyDescent="0.45">
      <c r="A952" s="23" t="s">
        <v>177</v>
      </c>
      <c r="B952" s="23" t="s">
        <v>180</v>
      </c>
      <c r="C952" s="23" t="s">
        <v>39</v>
      </c>
      <c r="D952" s="23" t="s">
        <v>177</v>
      </c>
      <c r="E952" s="23" t="s">
        <v>185</v>
      </c>
      <c r="F952"/>
    </row>
    <row r="953" spans="1:6" ht="14.25" x14ac:dyDescent="0.45">
      <c r="A953" s="23" t="s">
        <v>181</v>
      </c>
      <c r="B953" s="23" t="s">
        <v>179</v>
      </c>
      <c r="C953" s="23" t="s">
        <v>177</v>
      </c>
      <c r="D953" s="23" t="s">
        <v>39</v>
      </c>
      <c r="E953" s="23" t="s">
        <v>186</v>
      </c>
      <c r="F953"/>
    </row>
    <row r="954" spans="1:6" ht="14.25" x14ac:dyDescent="0.45">
      <c r="A954" s="23" t="s">
        <v>178</v>
      </c>
      <c r="B954" s="23" t="s">
        <v>180</v>
      </c>
      <c r="C954" s="23" t="s">
        <v>39</v>
      </c>
      <c r="D954" s="23" t="s">
        <v>39</v>
      </c>
      <c r="E954" s="23" t="s">
        <v>186</v>
      </c>
      <c r="F954"/>
    </row>
    <row r="955" spans="1:6" ht="14.25" x14ac:dyDescent="0.45">
      <c r="A955" s="23" t="s">
        <v>178</v>
      </c>
      <c r="B955" s="23" t="s">
        <v>180</v>
      </c>
      <c r="C955" s="23" t="s">
        <v>39</v>
      </c>
      <c r="D955" s="23" t="s">
        <v>39</v>
      </c>
      <c r="E955" s="23" t="s">
        <v>188</v>
      </c>
      <c r="F955"/>
    </row>
    <row r="956" spans="1:6" ht="14.25" x14ac:dyDescent="0.45">
      <c r="A956" s="23" t="s">
        <v>178</v>
      </c>
      <c r="B956" s="23" t="s">
        <v>180</v>
      </c>
      <c r="C956" s="23" t="s">
        <v>39</v>
      </c>
      <c r="D956" s="23" t="s">
        <v>177</v>
      </c>
      <c r="E956" s="23" t="s">
        <v>186</v>
      </c>
      <c r="F956"/>
    </row>
    <row r="957" spans="1:6" ht="14.25" x14ac:dyDescent="0.45">
      <c r="A957" s="23" t="s">
        <v>178</v>
      </c>
      <c r="B957" s="23" t="s">
        <v>179</v>
      </c>
      <c r="C957" s="23" t="s">
        <v>39</v>
      </c>
      <c r="D957" s="23" t="s">
        <v>184</v>
      </c>
      <c r="E957" s="23" t="s">
        <v>188</v>
      </c>
      <c r="F957"/>
    </row>
    <row r="958" spans="1:6" ht="14.25" x14ac:dyDescent="0.45">
      <c r="A958" s="23" t="s">
        <v>177</v>
      </c>
      <c r="B958" s="23" t="s">
        <v>180</v>
      </c>
      <c r="C958" s="23" t="s">
        <v>183</v>
      </c>
      <c r="D958" s="23" t="s">
        <v>39</v>
      </c>
      <c r="E958" s="23" t="s">
        <v>185</v>
      </c>
      <c r="F958"/>
    </row>
    <row r="959" spans="1:6" ht="14.25" x14ac:dyDescent="0.45">
      <c r="A959" s="23" t="s">
        <v>181</v>
      </c>
      <c r="B959" s="23" t="s">
        <v>180</v>
      </c>
      <c r="C959" s="23" t="s">
        <v>39</v>
      </c>
      <c r="D959" s="23" t="s">
        <v>177</v>
      </c>
      <c r="E959" s="23" t="s">
        <v>187</v>
      </c>
      <c r="F959"/>
    </row>
    <row r="960" spans="1:6" ht="14.25" x14ac:dyDescent="0.45">
      <c r="A960" s="23" t="s">
        <v>177</v>
      </c>
      <c r="B960" s="23" t="s">
        <v>180</v>
      </c>
      <c r="C960" s="23" t="s">
        <v>39</v>
      </c>
      <c r="D960" s="23" t="s">
        <v>177</v>
      </c>
      <c r="E960" s="23" t="s">
        <v>185</v>
      </c>
      <c r="F960"/>
    </row>
    <row r="961" spans="1:12" ht="14.25" x14ac:dyDescent="0.45">
      <c r="A961" s="23" t="s">
        <v>178</v>
      </c>
      <c r="B961" s="23" t="s">
        <v>180</v>
      </c>
      <c r="C961" s="23" t="s">
        <v>177</v>
      </c>
      <c r="D961" s="23" t="s">
        <v>39</v>
      </c>
      <c r="E961" s="23" t="s">
        <v>186</v>
      </c>
      <c r="F961"/>
    </row>
    <row r="962" spans="1:12" ht="14.25" x14ac:dyDescent="0.45">
      <c r="A962" s="23" t="s">
        <v>181</v>
      </c>
      <c r="B962" s="23" t="s">
        <v>180</v>
      </c>
      <c r="C962" s="23" t="s">
        <v>183</v>
      </c>
      <c r="D962" s="23" t="s">
        <v>177</v>
      </c>
      <c r="E962" s="23" t="s">
        <v>187</v>
      </c>
      <c r="F962"/>
    </row>
    <row r="963" spans="1:12" ht="14.25" x14ac:dyDescent="0.45">
      <c r="A963" s="23" t="s">
        <v>181</v>
      </c>
      <c r="B963" s="23" t="s">
        <v>180</v>
      </c>
      <c r="C963" s="23" t="s">
        <v>183</v>
      </c>
      <c r="D963" s="23" t="s">
        <v>39</v>
      </c>
      <c r="E963" s="23" t="s">
        <v>187</v>
      </c>
      <c r="F963"/>
    </row>
    <row r="964" spans="1:12" ht="14.25" x14ac:dyDescent="0.45">
      <c r="A964" s="23" t="s">
        <v>181</v>
      </c>
      <c r="B964" s="23" t="s">
        <v>179</v>
      </c>
      <c r="C964" s="23" t="s">
        <v>177</v>
      </c>
      <c r="D964" s="23" t="s">
        <v>184</v>
      </c>
      <c r="E964" s="23" t="s">
        <v>186</v>
      </c>
      <c r="F964"/>
    </row>
    <row r="965" spans="1:12" ht="14.25" x14ac:dyDescent="0.45">
      <c r="A965" s="23" t="s">
        <v>177</v>
      </c>
      <c r="B965" s="23" t="s">
        <v>180</v>
      </c>
      <c r="C965" s="23" t="s">
        <v>183</v>
      </c>
      <c r="D965" s="23" t="s">
        <v>39</v>
      </c>
      <c r="E965" s="23" t="s">
        <v>185</v>
      </c>
      <c r="F965"/>
      <c r="L965" s="25"/>
    </row>
    <row r="966" spans="1:12" ht="14.25" x14ac:dyDescent="0.45">
      <c r="A966" s="23" t="s">
        <v>178</v>
      </c>
      <c r="B966" s="23" t="s">
        <v>180</v>
      </c>
      <c r="C966" s="23" t="s">
        <v>177</v>
      </c>
      <c r="D966" s="23" t="s">
        <v>39</v>
      </c>
      <c r="E966" s="23" t="s">
        <v>188</v>
      </c>
      <c r="F966"/>
      <c r="L966" s="25"/>
    </row>
    <row r="967" spans="1:12" ht="14.25" x14ac:dyDescent="0.45">
      <c r="A967" s="23" t="s">
        <v>178</v>
      </c>
      <c r="B967" s="23" t="s">
        <v>179</v>
      </c>
      <c r="C967" s="23" t="s">
        <v>177</v>
      </c>
      <c r="D967" s="23" t="s">
        <v>184</v>
      </c>
      <c r="E967" s="23" t="s">
        <v>188</v>
      </c>
      <c r="F967"/>
      <c r="L967" s="25"/>
    </row>
    <row r="968" spans="1:12" ht="14.25" x14ac:dyDescent="0.45">
      <c r="A968" s="23" t="s">
        <v>181</v>
      </c>
      <c r="B968" s="23" t="s">
        <v>179</v>
      </c>
      <c r="C968" s="23" t="s">
        <v>177</v>
      </c>
      <c r="D968" s="23" t="s">
        <v>177</v>
      </c>
      <c r="E968" s="23" t="s">
        <v>187</v>
      </c>
      <c r="F968"/>
      <c r="L968" s="25"/>
    </row>
    <row r="969" spans="1:12" ht="14.25" x14ac:dyDescent="0.45">
      <c r="A969" s="23" t="s">
        <v>178</v>
      </c>
      <c r="B969" s="23" t="s">
        <v>180</v>
      </c>
      <c r="C969" s="23" t="s">
        <v>183</v>
      </c>
      <c r="D969" s="23" t="s">
        <v>177</v>
      </c>
      <c r="E969" s="23" t="s">
        <v>187</v>
      </c>
      <c r="F969"/>
    </row>
    <row r="970" spans="1:12" ht="14.25" x14ac:dyDescent="0.45">
      <c r="A970" s="23" t="s">
        <v>181</v>
      </c>
      <c r="B970" s="23" t="s">
        <v>179</v>
      </c>
      <c r="C970" s="23" t="s">
        <v>177</v>
      </c>
      <c r="D970" s="23" t="s">
        <v>184</v>
      </c>
      <c r="E970" s="23" t="s">
        <v>186</v>
      </c>
      <c r="F970"/>
    </row>
    <row r="971" spans="1:12" ht="14.25" x14ac:dyDescent="0.45">
      <c r="A971" s="23" t="s">
        <v>177</v>
      </c>
      <c r="B971" s="23" t="s">
        <v>180</v>
      </c>
      <c r="C971" s="23" t="s">
        <v>183</v>
      </c>
      <c r="D971" s="23" t="s">
        <v>184</v>
      </c>
      <c r="E971" s="23" t="s">
        <v>185</v>
      </c>
      <c r="F971"/>
    </row>
    <row r="972" spans="1:12" ht="14.25" x14ac:dyDescent="0.45">
      <c r="A972" s="23" t="s">
        <v>178</v>
      </c>
      <c r="B972" s="23" t="s">
        <v>180</v>
      </c>
      <c r="C972" s="23" t="s">
        <v>183</v>
      </c>
      <c r="D972" s="23" t="s">
        <v>39</v>
      </c>
      <c r="E972" s="23" t="s">
        <v>186</v>
      </c>
      <c r="F972"/>
    </row>
    <row r="973" spans="1:12" ht="14.25" x14ac:dyDescent="0.45">
      <c r="A973" s="23" t="s">
        <v>177</v>
      </c>
      <c r="B973" s="23" t="s">
        <v>179</v>
      </c>
      <c r="C973" s="23" t="s">
        <v>177</v>
      </c>
      <c r="D973" s="23" t="s">
        <v>184</v>
      </c>
      <c r="E973" s="23" t="s">
        <v>187</v>
      </c>
      <c r="F973"/>
    </row>
    <row r="974" spans="1:12" ht="14.25" x14ac:dyDescent="0.45">
      <c r="A974" s="23" t="s">
        <v>178</v>
      </c>
      <c r="B974" s="23" t="s">
        <v>179</v>
      </c>
      <c r="C974" s="23" t="s">
        <v>177</v>
      </c>
      <c r="D974" s="23" t="s">
        <v>184</v>
      </c>
      <c r="E974" s="23" t="s">
        <v>188</v>
      </c>
      <c r="F974"/>
    </row>
    <row r="975" spans="1:12" ht="14.25" x14ac:dyDescent="0.45">
      <c r="A975" s="23" t="s">
        <v>181</v>
      </c>
      <c r="B975" s="23" t="s">
        <v>180</v>
      </c>
      <c r="C975" s="23" t="s">
        <v>183</v>
      </c>
      <c r="D975" s="23" t="s">
        <v>39</v>
      </c>
      <c r="E975" s="23" t="s">
        <v>187</v>
      </c>
      <c r="F975"/>
    </row>
    <row r="976" spans="1:12" ht="14.25" x14ac:dyDescent="0.45">
      <c r="A976" s="23" t="s">
        <v>177</v>
      </c>
      <c r="B976" s="23" t="s">
        <v>179</v>
      </c>
      <c r="C976" s="23" t="s">
        <v>177</v>
      </c>
      <c r="D976" s="23" t="s">
        <v>39</v>
      </c>
      <c r="E976" s="23" t="s">
        <v>187</v>
      </c>
      <c r="F976"/>
    </row>
    <row r="977" spans="1:6" ht="14.25" x14ac:dyDescent="0.45">
      <c r="A977" s="23" t="s">
        <v>178</v>
      </c>
      <c r="B977" s="23" t="s">
        <v>179</v>
      </c>
      <c r="C977" s="23" t="s">
        <v>177</v>
      </c>
      <c r="D977" s="23" t="s">
        <v>184</v>
      </c>
      <c r="E977" s="23" t="s">
        <v>188</v>
      </c>
      <c r="F977"/>
    </row>
    <row r="978" spans="1:6" ht="14.25" x14ac:dyDescent="0.45">
      <c r="A978" s="23" t="s">
        <v>181</v>
      </c>
      <c r="B978" s="23" t="s">
        <v>180</v>
      </c>
      <c r="C978" s="23" t="s">
        <v>183</v>
      </c>
      <c r="D978" s="23" t="s">
        <v>177</v>
      </c>
      <c r="E978" s="23" t="s">
        <v>187</v>
      </c>
      <c r="F978"/>
    </row>
    <row r="979" spans="1:6" ht="14.25" x14ac:dyDescent="0.45">
      <c r="A979" s="23" t="s">
        <v>181</v>
      </c>
      <c r="B979" s="23" t="s">
        <v>179</v>
      </c>
      <c r="C979" s="23" t="s">
        <v>177</v>
      </c>
      <c r="D979" s="23" t="s">
        <v>39</v>
      </c>
      <c r="E979" s="23" t="s">
        <v>187</v>
      </c>
      <c r="F979"/>
    </row>
    <row r="980" spans="1:6" ht="14.25" x14ac:dyDescent="0.45">
      <c r="A980" s="23" t="s">
        <v>178</v>
      </c>
      <c r="B980" s="23" t="s">
        <v>180</v>
      </c>
      <c r="C980" s="23" t="s">
        <v>183</v>
      </c>
      <c r="D980" s="23" t="s">
        <v>177</v>
      </c>
      <c r="E980" s="23" t="s">
        <v>186</v>
      </c>
      <c r="F980"/>
    </row>
    <row r="981" spans="1:6" ht="14.25" x14ac:dyDescent="0.45">
      <c r="A981" s="23" t="s">
        <v>178</v>
      </c>
      <c r="B981" s="23" t="s">
        <v>179</v>
      </c>
      <c r="C981" s="23" t="s">
        <v>177</v>
      </c>
      <c r="D981" s="23" t="s">
        <v>184</v>
      </c>
      <c r="E981" s="23" t="s">
        <v>188</v>
      </c>
      <c r="F981"/>
    </row>
    <row r="982" spans="1:6" ht="14.25" x14ac:dyDescent="0.45">
      <c r="A982" s="23" t="s">
        <v>178</v>
      </c>
      <c r="B982" s="23" t="s">
        <v>180</v>
      </c>
      <c r="C982" s="23" t="s">
        <v>183</v>
      </c>
      <c r="D982" s="23" t="s">
        <v>177</v>
      </c>
      <c r="E982" s="23" t="s">
        <v>187</v>
      </c>
      <c r="F982"/>
    </row>
    <row r="983" spans="1:6" ht="14.25" x14ac:dyDescent="0.45">
      <c r="A983" s="23" t="s">
        <v>177</v>
      </c>
      <c r="B983" s="23" t="s">
        <v>179</v>
      </c>
      <c r="C983" s="23" t="s">
        <v>177</v>
      </c>
      <c r="D983" s="23" t="s">
        <v>184</v>
      </c>
      <c r="E983" s="23" t="s">
        <v>187</v>
      </c>
      <c r="F983"/>
    </row>
    <row r="984" spans="1:6" ht="14.25" x14ac:dyDescent="0.45">
      <c r="A984" s="23" t="s">
        <v>177</v>
      </c>
      <c r="B984" s="23" t="s">
        <v>180</v>
      </c>
      <c r="C984" s="23" t="s">
        <v>183</v>
      </c>
      <c r="D984" s="23" t="s">
        <v>177</v>
      </c>
      <c r="E984" s="23" t="s">
        <v>185</v>
      </c>
      <c r="F984"/>
    </row>
    <row r="985" spans="1:6" ht="14.25" x14ac:dyDescent="0.45">
      <c r="A985" s="23" t="s">
        <v>177</v>
      </c>
      <c r="B985" s="23" t="s">
        <v>180</v>
      </c>
      <c r="C985" s="23" t="s">
        <v>183</v>
      </c>
      <c r="D985" s="23" t="s">
        <v>177</v>
      </c>
      <c r="E985" s="23" t="s">
        <v>185</v>
      </c>
      <c r="F985"/>
    </row>
    <row r="986" spans="1:6" ht="14.25" x14ac:dyDescent="0.45">
      <c r="A986" s="23" t="s">
        <v>177</v>
      </c>
      <c r="B986" s="23" t="s">
        <v>180</v>
      </c>
      <c r="C986" s="23" t="s">
        <v>183</v>
      </c>
      <c r="D986" s="23" t="s">
        <v>39</v>
      </c>
      <c r="E986" s="23" t="s">
        <v>185</v>
      </c>
      <c r="F986"/>
    </row>
    <row r="987" spans="1:6" ht="14.25" x14ac:dyDescent="0.45">
      <c r="A987" s="23" t="s">
        <v>178</v>
      </c>
      <c r="B987" s="23" t="s">
        <v>180</v>
      </c>
      <c r="C987" s="23" t="s">
        <v>183</v>
      </c>
      <c r="D987" s="23" t="s">
        <v>177</v>
      </c>
      <c r="E987" s="23" t="s">
        <v>186</v>
      </c>
      <c r="F987"/>
    </row>
    <row r="988" spans="1:6" ht="14.25" x14ac:dyDescent="0.45">
      <c r="A988" s="23" t="s">
        <v>181</v>
      </c>
      <c r="B988" s="23" t="s">
        <v>179</v>
      </c>
      <c r="C988" s="23" t="s">
        <v>39</v>
      </c>
      <c r="D988" s="23" t="s">
        <v>184</v>
      </c>
      <c r="E988" s="23" t="s">
        <v>186</v>
      </c>
      <c r="F988"/>
    </row>
    <row r="989" spans="1:6" ht="14.25" x14ac:dyDescent="0.45">
      <c r="A989" s="23" t="s">
        <v>181</v>
      </c>
      <c r="B989" s="23" t="s">
        <v>179</v>
      </c>
      <c r="C989" s="23" t="s">
        <v>39</v>
      </c>
      <c r="D989" s="23" t="s">
        <v>184</v>
      </c>
      <c r="E989" s="23" t="s">
        <v>186</v>
      </c>
      <c r="F989"/>
    </row>
    <row r="990" spans="1:6" ht="14.25" x14ac:dyDescent="0.45">
      <c r="A990" s="23" t="s">
        <v>178</v>
      </c>
      <c r="B990" s="23" t="s">
        <v>180</v>
      </c>
      <c r="C990" s="23" t="s">
        <v>183</v>
      </c>
      <c r="D990" s="23" t="s">
        <v>177</v>
      </c>
      <c r="E990" s="23" t="s">
        <v>186</v>
      </c>
      <c r="F990"/>
    </row>
    <row r="991" spans="1:6" ht="14.25" x14ac:dyDescent="0.45">
      <c r="A991" s="23" t="s">
        <v>178</v>
      </c>
      <c r="B991" s="23" t="s">
        <v>179</v>
      </c>
      <c r="C991" s="23" t="s">
        <v>177</v>
      </c>
      <c r="D991" s="23" t="s">
        <v>184</v>
      </c>
      <c r="E991" s="23" t="s">
        <v>188</v>
      </c>
      <c r="F991"/>
    </row>
    <row r="992" spans="1:6" ht="14.25" x14ac:dyDescent="0.45">
      <c r="A992" s="23" t="s">
        <v>178</v>
      </c>
      <c r="B992" s="23" t="s">
        <v>180</v>
      </c>
      <c r="C992" s="23" t="s">
        <v>183</v>
      </c>
      <c r="D992" s="23" t="s">
        <v>39</v>
      </c>
      <c r="E992" s="23" t="s">
        <v>186</v>
      </c>
      <c r="F992"/>
    </row>
    <row r="993" spans="1:6" ht="14.25" x14ac:dyDescent="0.45">
      <c r="A993" s="23" t="s">
        <v>177</v>
      </c>
      <c r="B993" s="23" t="s">
        <v>180</v>
      </c>
      <c r="C993" s="23" t="s">
        <v>183</v>
      </c>
      <c r="D993" s="23" t="s">
        <v>53</v>
      </c>
      <c r="E993" s="23" t="s">
        <v>185</v>
      </c>
      <c r="F993"/>
    </row>
    <row r="994" spans="1:6" ht="14.25" x14ac:dyDescent="0.45">
      <c r="A994" s="23" t="s">
        <v>181</v>
      </c>
      <c r="B994" s="23" t="s">
        <v>180</v>
      </c>
      <c r="C994" s="23" t="s">
        <v>183</v>
      </c>
      <c r="D994" s="23" t="s">
        <v>39</v>
      </c>
      <c r="E994" s="23" t="s">
        <v>187</v>
      </c>
      <c r="F994"/>
    </row>
    <row r="995" spans="1:6" ht="14.25" x14ac:dyDescent="0.45">
      <c r="A995" s="23" t="s">
        <v>178</v>
      </c>
      <c r="B995" s="23" t="s">
        <v>179</v>
      </c>
      <c r="C995" s="23" t="s">
        <v>177</v>
      </c>
      <c r="D995" s="23" t="s">
        <v>39</v>
      </c>
      <c r="E995" s="23" t="s">
        <v>188</v>
      </c>
      <c r="F995"/>
    </row>
    <row r="996" spans="1:6" ht="14.25" x14ac:dyDescent="0.45">
      <c r="A996" s="23" t="s">
        <v>178</v>
      </c>
      <c r="B996" s="23" t="s">
        <v>180</v>
      </c>
      <c r="C996" s="23" t="s">
        <v>183</v>
      </c>
      <c r="D996" s="23" t="s">
        <v>177</v>
      </c>
      <c r="E996" s="23" t="s">
        <v>187</v>
      </c>
      <c r="F996"/>
    </row>
    <row r="997" spans="1:6" ht="14.25" x14ac:dyDescent="0.45">
      <c r="A997" s="23" t="s">
        <v>178</v>
      </c>
      <c r="B997" s="23" t="s">
        <v>180</v>
      </c>
      <c r="C997" s="23" t="s">
        <v>183</v>
      </c>
      <c r="D997" s="23" t="s">
        <v>39</v>
      </c>
      <c r="E997" s="23" t="s">
        <v>188</v>
      </c>
      <c r="F997"/>
    </row>
    <row r="998" spans="1:6" ht="14.25" x14ac:dyDescent="0.45">
      <c r="A998" s="23" t="s">
        <v>181</v>
      </c>
      <c r="B998" s="23" t="s">
        <v>179</v>
      </c>
      <c r="C998" s="23" t="s">
        <v>177</v>
      </c>
      <c r="D998" s="23" t="s">
        <v>184</v>
      </c>
      <c r="E998" s="23" t="s">
        <v>186</v>
      </c>
      <c r="F998"/>
    </row>
    <row r="999" spans="1:6" ht="14.25" x14ac:dyDescent="0.45">
      <c r="A999" s="23" t="s">
        <v>178</v>
      </c>
      <c r="B999" s="23" t="s">
        <v>179</v>
      </c>
      <c r="C999" s="23" t="s">
        <v>177</v>
      </c>
      <c r="D999" s="23" t="s">
        <v>184</v>
      </c>
      <c r="E999" s="23" t="s">
        <v>188</v>
      </c>
      <c r="F999"/>
    </row>
    <row r="1000" spans="1:6" ht="14.25" x14ac:dyDescent="0.45">
      <c r="A1000" s="23" t="s">
        <v>177</v>
      </c>
      <c r="B1000" s="23" t="s">
        <v>179</v>
      </c>
      <c r="C1000" s="23" t="s">
        <v>177</v>
      </c>
      <c r="D1000" s="23" t="s">
        <v>184</v>
      </c>
      <c r="E1000" s="23" t="s">
        <v>185</v>
      </c>
      <c r="F1000"/>
    </row>
    <row r="1001" spans="1:6" ht="14.25" x14ac:dyDescent="0.45">
      <c r="A1001" s="23" t="s">
        <v>181</v>
      </c>
      <c r="B1001" s="23" t="s">
        <v>179</v>
      </c>
      <c r="C1001" s="23" t="s">
        <v>177</v>
      </c>
      <c r="D1001" s="23" t="s">
        <v>184</v>
      </c>
      <c r="E1001" s="23" t="s">
        <v>186</v>
      </c>
      <c r="F100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9BFD-A8BF-42F4-A647-0AE64C45E9C8}">
  <dimension ref="A1:E38"/>
  <sheetViews>
    <sheetView workbookViewId="0">
      <selection activeCell="D14" sqref="D14"/>
    </sheetView>
  </sheetViews>
  <sheetFormatPr defaultColWidth="8.796875" defaultRowHeight="14.25" x14ac:dyDescent="0.45"/>
  <cols>
    <col min="1" max="1" width="12" bestFit="1" customWidth="1"/>
    <col min="2" max="2" width="15.6640625" bestFit="1" customWidth="1"/>
    <col min="3" max="3" width="17.33203125" bestFit="1" customWidth="1"/>
    <col min="4" max="4" width="18" bestFit="1" customWidth="1"/>
    <col min="5" max="5" width="18.796875" bestFit="1" customWidth="1"/>
    <col min="6" max="6" width="8" bestFit="1" customWidth="1"/>
    <col min="7" max="7" width="20.33203125" bestFit="1" customWidth="1"/>
    <col min="8" max="8" width="14.796875" bestFit="1" customWidth="1"/>
    <col min="9" max="9" width="16.796875" bestFit="1" customWidth="1"/>
    <col min="10" max="10" width="17.6640625" bestFit="1" customWidth="1"/>
  </cols>
  <sheetData>
    <row r="1" spans="1:5" x14ac:dyDescent="0.45">
      <c r="A1" t="s">
        <v>211</v>
      </c>
      <c r="B1" t="s">
        <v>212</v>
      </c>
      <c r="C1" t="s">
        <v>213</v>
      </c>
      <c r="D1" t="s">
        <v>206</v>
      </c>
      <c r="E1" t="s">
        <v>210</v>
      </c>
    </row>
    <row r="2" spans="1:5" x14ac:dyDescent="0.45">
      <c r="A2" t="s">
        <v>208</v>
      </c>
      <c r="B2" t="s">
        <v>208</v>
      </c>
      <c r="C2" t="s">
        <v>208</v>
      </c>
      <c r="D2" t="s">
        <v>208</v>
      </c>
      <c r="E2" t="s">
        <v>209</v>
      </c>
    </row>
    <row r="3" spans="1:5" x14ac:dyDescent="0.45">
      <c r="A3" t="s">
        <v>207</v>
      </c>
      <c r="B3" t="s">
        <v>208</v>
      </c>
      <c r="C3" t="s">
        <v>208</v>
      </c>
      <c r="D3" t="s">
        <v>208</v>
      </c>
      <c r="E3" t="s">
        <v>208</v>
      </c>
    </row>
    <row r="4" spans="1:5" x14ac:dyDescent="0.45">
      <c r="A4" t="s">
        <v>209</v>
      </c>
      <c r="B4" t="s">
        <v>208</v>
      </c>
      <c r="C4" t="s">
        <v>208</v>
      </c>
      <c r="D4" t="s">
        <v>209</v>
      </c>
      <c r="E4" t="s">
        <v>207</v>
      </c>
    </row>
    <row r="5" spans="1:5" x14ac:dyDescent="0.45">
      <c r="A5" t="s">
        <v>208</v>
      </c>
      <c r="B5" t="s">
        <v>208</v>
      </c>
      <c r="C5" t="s">
        <v>208</v>
      </c>
      <c r="D5" t="s">
        <v>208</v>
      </c>
      <c r="E5" t="s">
        <v>207</v>
      </c>
    </row>
    <row r="6" spans="1:5" x14ac:dyDescent="0.45">
      <c r="A6" t="s">
        <v>208</v>
      </c>
      <c r="B6" t="s">
        <v>208</v>
      </c>
      <c r="C6" t="s">
        <v>208</v>
      </c>
      <c r="D6" t="s">
        <v>208</v>
      </c>
      <c r="E6" t="s">
        <v>208</v>
      </c>
    </row>
    <row r="7" spans="1:5" x14ac:dyDescent="0.45">
      <c r="A7" t="s">
        <v>209</v>
      </c>
      <c r="B7" t="s">
        <v>209</v>
      </c>
      <c r="C7" t="s">
        <v>209</v>
      </c>
      <c r="D7" t="s">
        <v>208</v>
      </c>
      <c r="E7" t="s">
        <v>208</v>
      </c>
    </row>
    <row r="8" spans="1:5" x14ac:dyDescent="0.45">
      <c r="A8" t="s">
        <v>208</v>
      </c>
      <c r="B8" t="s">
        <v>208</v>
      </c>
      <c r="C8" t="s">
        <v>209</v>
      </c>
      <c r="D8" t="s">
        <v>208</v>
      </c>
      <c r="E8" t="s">
        <v>208</v>
      </c>
    </row>
    <row r="9" spans="1:5" x14ac:dyDescent="0.45">
      <c r="A9" t="s">
        <v>208</v>
      </c>
      <c r="B9" t="s">
        <v>208</v>
      </c>
      <c r="C9" t="s">
        <v>208</v>
      </c>
      <c r="D9" t="s">
        <v>208</v>
      </c>
      <c r="E9" t="s">
        <v>208</v>
      </c>
    </row>
    <row r="10" spans="1:5" x14ac:dyDescent="0.45">
      <c r="A10" t="s">
        <v>207</v>
      </c>
      <c r="B10" t="s">
        <v>207</v>
      </c>
      <c r="C10" t="s">
        <v>208</v>
      </c>
      <c r="D10" t="s">
        <v>208</v>
      </c>
      <c r="E10" t="s">
        <v>208</v>
      </c>
    </row>
    <row r="11" spans="1:5" x14ac:dyDescent="0.45">
      <c r="A11" t="s">
        <v>208</v>
      </c>
      <c r="B11" t="s">
        <v>207</v>
      </c>
      <c r="C11" t="s">
        <v>208</v>
      </c>
      <c r="D11" t="s">
        <v>208</v>
      </c>
      <c r="E11" t="s">
        <v>208</v>
      </c>
    </row>
    <row r="12" spans="1:5" x14ac:dyDescent="0.45">
      <c r="A12" t="s">
        <v>208</v>
      </c>
      <c r="B12" t="s">
        <v>208</v>
      </c>
      <c r="C12" t="s">
        <v>207</v>
      </c>
      <c r="D12" t="s">
        <v>209</v>
      </c>
      <c r="E12" t="s">
        <v>208</v>
      </c>
    </row>
    <row r="13" spans="1:5" x14ac:dyDescent="0.45">
      <c r="A13" t="s">
        <v>208</v>
      </c>
      <c r="B13" t="s">
        <v>208</v>
      </c>
      <c r="C13" t="s">
        <v>208</v>
      </c>
      <c r="D13" t="s">
        <v>208</v>
      </c>
      <c r="E13" t="s">
        <v>208</v>
      </c>
    </row>
    <row r="14" spans="1:5" x14ac:dyDescent="0.45">
      <c r="A14" t="s">
        <v>208</v>
      </c>
      <c r="B14" t="s">
        <v>208</v>
      </c>
      <c r="C14" t="s">
        <v>208</v>
      </c>
      <c r="D14" t="s">
        <v>208</v>
      </c>
      <c r="E14" t="s">
        <v>208</v>
      </c>
    </row>
    <row r="15" spans="1:5" x14ac:dyDescent="0.45">
      <c r="A15" t="s">
        <v>208</v>
      </c>
      <c r="B15" t="s">
        <v>208</v>
      </c>
      <c r="C15" t="s">
        <v>208</v>
      </c>
      <c r="D15" t="s">
        <v>208</v>
      </c>
      <c r="E15" t="s">
        <v>208</v>
      </c>
    </row>
    <row r="16" spans="1:5" x14ac:dyDescent="0.45">
      <c r="A16" t="s">
        <v>208</v>
      </c>
      <c r="B16" t="s">
        <v>208</v>
      </c>
      <c r="C16" t="s">
        <v>208</v>
      </c>
      <c r="D16" t="s">
        <v>208</v>
      </c>
      <c r="E16" t="s">
        <v>208</v>
      </c>
    </row>
    <row r="17" spans="1:5" x14ac:dyDescent="0.45">
      <c r="A17" t="s">
        <v>207</v>
      </c>
      <c r="B17" t="s">
        <v>208</v>
      </c>
      <c r="C17" t="s">
        <v>208</v>
      </c>
      <c r="D17" t="s">
        <v>208</v>
      </c>
      <c r="E17" t="s">
        <v>208</v>
      </c>
    </row>
    <row r="18" spans="1:5" x14ac:dyDescent="0.45">
      <c r="A18" t="s">
        <v>207</v>
      </c>
      <c r="B18" t="s">
        <v>208</v>
      </c>
      <c r="C18" t="s">
        <v>209</v>
      </c>
      <c r="D18" t="s">
        <v>207</v>
      </c>
      <c r="E18" t="s">
        <v>209</v>
      </c>
    </row>
    <row r="19" spans="1:5" x14ac:dyDescent="0.45">
      <c r="A19" t="s">
        <v>209</v>
      </c>
      <c r="B19" t="s">
        <v>208</v>
      </c>
      <c r="C19" t="s">
        <v>208</v>
      </c>
      <c r="D19" t="s">
        <v>208</v>
      </c>
      <c r="E19" t="s">
        <v>207</v>
      </c>
    </row>
    <row r="20" spans="1:5" x14ac:dyDescent="0.45">
      <c r="A20" t="s">
        <v>208</v>
      </c>
      <c r="B20" t="s">
        <v>208</v>
      </c>
      <c r="C20" t="s">
        <v>208</v>
      </c>
      <c r="D20" t="s">
        <v>208</v>
      </c>
      <c r="E20" t="s">
        <v>208</v>
      </c>
    </row>
    <row r="21" spans="1:5" x14ac:dyDescent="0.45">
      <c r="A21" t="s">
        <v>208</v>
      </c>
      <c r="B21" t="s">
        <v>207</v>
      </c>
      <c r="C21" t="s">
        <v>208</v>
      </c>
      <c r="D21" t="s">
        <v>209</v>
      </c>
      <c r="E21" t="s">
        <v>208</v>
      </c>
    </row>
    <row r="22" spans="1:5" x14ac:dyDescent="0.45">
      <c r="A22" t="s">
        <v>208</v>
      </c>
      <c r="B22" t="s">
        <v>208</v>
      </c>
      <c r="C22" t="s">
        <v>207</v>
      </c>
      <c r="D22" t="s">
        <v>208</v>
      </c>
      <c r="E22" t="s">
        <v>208</v>
      </c>
    </row>
    <row r="23" spans="1:5" x14ac:dyDescent="0.45">
      <c r="A23" t="s">
        <v>208</v>
      </c>
      <c r="B23" t="s">
        <v>208</v>
      </c>
      <c r="C23" t="s">
        <v>207</v>
      </c>
      <c r="D23" t="s">
        <v>209</v>
      </c>
      <c r="E23" t="s">
        <v>207</v>
      </c>
    </row>
    <row r="24" spans="1:5" x14ac:dyDescent="0.45">
      <c r="A24" t="s">
        <v>208</v>
      </c>
      <c r="B24" t="s">
        <v>207</v>
      </c>
      <c r="C24" t="s">
        <v>208</v>
      </c>
      <c r="D24" t="s">
        <v>208</v>
      </c>
      <c r="E24" t="s">
        <v>208</v>
      </c>
    </row>
    <row r="25" spans="1:5" x14ac:dyDescent="0.45">
      <c r="A25" t="s">
        <v>208</v>
      </c>
      <c r="B25" t="s">
        <v>208</v>
      </c>
      <c r="C25" t="s">
        <v>208</v>
      </c>
      <c r="D25" t="s">
        <v>208</v>
      </c>
      <c r="E25" t="s">
        <v>208</v>
      </c>
    </row>
    <row r="26" spans="1:5" x14ac:dyDescent="0.45">
      <c r="A26" t="s">
        <v>208</v>
      </c>
      <c r="B26" t="s">
        <v>207</v>
      </c>
      <c r="C26" t="s">
        <v>208</v>
      </c>
      <c r="D26" t="s">
        <v>208</v>
      </c>
      <c r="E26" t="s">
        <v>208</v>
      </c>
    </row>
    <row r="27" spans="1:5" x14ac:dyDescent="0.45">
      <c r="A27" t="s">
        <v>208</v>
      </c>
      <c r="B27" t="s">
        <v>208</v>
      </c>
      <c r="C27" t="s">
        <v>209</v>
      </c>
      <c r="D27" t="s">
        <v>208</v>
      </c>
      <c r="E27" t="s">
        <v>208</v>
      </c>
    </row>
    <row r="28" spans="1:5" x14ac:dyDescent="0.45">
      <c r="A28" t="s">
        <v>208</v>
      </c>
      <c r="B28" t="s">
        <v>208</v>
      </c>
      <c r="C28" t="s">
        <v>208</v>
      </c>
      <c r="D28" t="s">
        <v>208</v>
      </c>
      <c r="E28" t="s">
        <v>209</v>
      </c>
    </row>
    <row r="29" spans="1:5" x14ac:dyDescent="0.45">
      <c r="A29" t="s">
        <v>208</v>
      </c>
      <c r="B29" t="s">
        <v>209</v>
      </c>
      <c r="C29" t="s">
        <v>208</v>
      </c>
      <c r="D29" t="s">
        <v>208</v>
      </c>
      <c r="E29" t="s">
        <v>208</v>
      </c>
    </row>
    <row r="30" spans="1:5" x14ac:dyDescent="0.45">
      <c r="A30" t="s">
        <v>208</v>
      </c>
      <c r="B30" t="s">
        <v>208</v>
      </c>
      <c r="C30" t="s">
        <v>209</v>
      </c>
      <c r="D30" t="s">
        <v>207</v>
      </c>
      <c r="E30" t="s">
        <v>208</v>
      </c>
    </row>
    <row r="31" spans="1:5" x14ac:dyDescent="0.45">
      <c r="A31" t="s">
        <v>208</v>
      </c>
      <c r="B31" t="s">
        <v>208</v>
      </c>
      <c r="C31" t="s">
        <v>208</v>
      </c>
      <c r="D31" t="s">
        <v>208</v>
      </c>
      <c r="E31" t="s">
        <v>209</v>
      </c>
    </row>
    <row r="32" spans="1:5" x14ac:dyDescent="0.45">
      <c r="A32" t="s">
        <v>209</v>
      </c>
      <c r="B32" t="s">
        <v>208</v>
      </c>
      <c r="C32" t="s">
        <v>207</v>
      </c>
      <c r="D32" t="s">
        <v>209</v>
      </c>
      <c r="E32" t="s">
        <v>207</v>
      </c>
    </row>
    <row r="33" spans="1:5" x14ac:dyDescent="0.45">
      <c r="A33" t="s">
        <v>208</v>
      </c>
      <c r="B33" t="s">
        <v>208</v>
      </c>
      <c r="C33" t="s">
        <v>208</v>
      </c>
      <c r="D33" t="s">
        <v>208</v>
      </c>
      <c r="E33" t="s">
        <v>208</v>
      </c>
    </row>
    <row r="34" spans="1:5" x14ac:dyDescent="0.45">
      <c r="A34" t="s">
        <v>208</v>
      </c>
      <c r="B34" t="s">
        <v>208</v>
      </c>
      <c r="C34" t="s">
        <v>208</v>
      </c>
      <c r="D34" t="s">
        <v>207</v>
      </c>
      <c r="E34" t="s">
        <v>208</v>
      </c>
    </row>
    <row r="35" spans="1:5" x14ac:dyDescent="0.45">
      <c r="A35" t="s">
        <v>209</v>
      </c>
      <c r="B35" t="s">
        <v>209</v>
      </c>
      <c r="C35" t="s">
        <v>207</v>
      </c>
      <c r="D35" t="s">
        <v>208</v>
      </c>
      <c r="E35" t="s">
        <v>208</v>
      </c>
    </row>
    <row r="36" spans="1:5" x14ac:dyDescent="0.45">
      <c r="A36" t="s">
        <v>208</v>
      </c>
      <c r="B36" t="s">
        <v>209</v>
      </c>
      <c r="C36" t="s">
        <v>207</v>
      </c>
      <c r="D36" t="s">
        <v>209</v>
      </c>
      <c r="E36" t="s">
        <v>207</v>
      </c>
    </row>
    <row r="37" spans="1:5" x14ac:dyDescent="0.45">
      <c r="A37" t="s">
        <v>208</v>
      </c>
      <c r="B37" t="s">
        <v>208</v>
      </c>
      <c r="C37" t="s">
        <v>208</v>
      </c>
      <c r="D37" t="s">
        <v>208</v>
      </c>
      <c r="E37" t="s">
        <v>209</v>
      </c>
    </row>
    <row r="38" spans="1:5" x14ac:dyDescent="0.45">
      <c r="A38" t="s">
        <v>207</v>
      </c>
      <c r="B38" t="s">
        <v>207</v>
      </c>
      <c r="C38" t="s">
        <v>208</v>
      </c>
      <c r="D38" t="s">
        <v>207</v>
      </c>
      <c r="E38" t="s">
        <v>209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42E2-6326-47AC-A9F5-85E0EEF95FE9}">
  <dimension ref="A1:B17"/>
  <sheetViews>
    <sheetView workbookViewId="0">
      <selection activeCell="F13" sqref="F13"/>
    </sheetView>
  </sheetViews>
  <sheetFormatPr defaultColWidth="8.796875" defaultRowHeight="14.25" x14ac:dyDescent="0.45"/>
  <cols>
    <col min="2" max="2" width="34.33203125" bestFit="1" customWidth="1"/>
  </cols>
  <sheetData>
    <row r="1" spans="1:2" x14ac:dyDescent="0.45">
      <c r="A1" s="18" t="s">
        <v>125</v>
      </c>
      <c r="B1" s="6" t="s">
        <v>126</v>
      </c>
    </row>
    <row r="2" spans="1:2" x14ac:dyDescent="0.45">
      <c r="A2" s="18">
        <v>1</v>
      </c>
      <c r="B2" s="6" t="s">
        <v>127</v>
      </c>
    </row>
    <row r="3" spans="1:2" x14ac:dyDescent="0.45">
      <c r="A3" s="18">
        <v>2</v>
      </c>
      <c r="B3" s="6" t="s">
        <v>128</v>
      </c>
    </row>
    <row r="4" spans="1:2" x14ac:dyDescent="0.45">
      <c r="A4" s="18">
        <v>3</v>
      </c>
      <c r="B4" s="6" t="s">
        <v>129</v>
      </c>
    </row>
    <row r="5" spans="1:2" x14ac:dyDescent="0.45">
      <c r="A5" s="18">
        <v>4</v>
      </c>
      <c r="B5" s="6" t="s">
        <v>130</v>
      </c>
    </row>
    <row r="6" spans="1:2" x14ac:dyDescent="0.45">
      <c r="A6" s="18">
        <v>5</v>
      </c>
      <c r="B6" s="6" t="s">
        <v>131</v>
      </c>
    </row>
    <row r="7" spans="1:2" x14ac:dyDescent="0.45">
      <c r="A7" s="18">
        <v>10</v>
      </c>
      <c r="B7" s="6" t="s">
        <v>132</v>
      </c>
    </row>
    <row r="8" spans="1:2" x14ac:dyDescent="0.45">
      <c r="A8" s="18">
        <v>11</v>
      </c>
      <c r="B8" s="6" t="s">
        <v>133</v>
      </c>
    </row>
    <row r="9" spans="1:2" x14ac:dyDescent="0.45">
      <c r="A9" s="18">
        <v>12</v>
      </c>
      <c r="B9" s="6" t="s">
        <v>134</v>
      </c>
    </row>
    <row r="10" spans="1:2" x14ac:dyDescent="0.45">
      <c r="A10" s="18">
        <v>13</v>
      </c>
      <c r="B10" s="6" t="s">
        <v>135</v>
      </c>
    </row>
    <row r="11" spans="1:2" x14ac:dyDescent="0.45">
      <c r="A11" s="18">
        <v>15</v>
      </c>
      <c r="B11" s="6" t="s">
        <v>136</v>
      </c>
    </row>
    <row r="12" spans="1:2" x14ac:dyDescent="0.45">
      <c r="A12" s="18">
        <v>16</v>
      </c>
      <c r="B12" s="6" t="s">
        <v>137</v>
      </c>
    </row>
    <row r="13" spans="1:2" x14ac:dyDescent="0.45">
      <c r="A13" s="18">
        <v>17</v>
      </c>
      <c r="B13" s="6" t="s">
        <v>138</v>
      </c>
    </row>
    <row r="14" spans="1:2" x14ac:dyDescent="0.45">
      <c r="A14" s="18">
        <v>18</v>
      </c>
      <c r="B14" s="6" t="s">
        <v>139</v>
      </c>
    </row>
    <row r="15" spans="1:2" x14ac:dyDescent="0.45">
      <c r="A15" s="18">
        <v>19</v>
      </c>
      <c r="B15" s="6" t="s">
        <v>140</v>
      </c>
    </row>
    <row r="16" spans="1:2" x14ac:dyDescent="0.45">
      <c r="A16" s="18">
        <v>90</v>
      </c>
      <c r="B16" s="6" t="s">
        <v>141</v>
      </c>
    </row>
    <row r="17" spans="1:2" x14ac:dyDescent="0.45">
      <c r="A17" s="18">
        <v>99</v>
      </c>
      <c r="B17" s="6" t="s">
        <v>142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3466B-6D85-4E9F-9D56-974FAA6225D7}">
  <dimension ref="A1:AY56"/>
  <sheetViews>
    <sheetView workbookViewId="0"/>
  </sheetViews>
  <sheetFormatPr defaultColWidth="8.796875" defaultRowHeight="14.25" x14ac:dyDescent="0.45"/>
  <sheetData>
    <row r="1" spans="1:51" x14ac:dyDescent="0.45">
      <c r="A1">
        <v>1694740823032</v>
      </c>
      <c r="B1">
        <v>1694740281913</v>
      </c>
      <c r="C1">
        <v>1703776576984</v>
      </c>
      <c r="D1" t="s">
        <v>143</v>
      </c>
      <c r="E1" t="s">
        <v>144</v>
      </c>
      <c r="F1" t="s">
        <v>145</v>
      </c>
      <c r="G1" t="s">
        <v>146</v>
      </c>
      <c r="H1" t="s">
        <v>147</v>
      </c>
      <c r="I1" t="s">
        <v>148</v>
      </c>
      <c r="J1" t="s">
        <v>149</v>
      </c>
      <c r="K1" t="s">
        <v>150</v>
      </c>
      <c r="L1" t="s">
        <v>151</v>
      </c>
      <c r="M1" t="s">
        <v>152</v>
      </c>
      <c r="N1" t="s">
        <v>153</v>
      </c>
      <c r="O1" t="s">
        <v>154</v>
      </c>
      <c r="P1" t="s">
        <v>155</v>
      </c>
      <c r="Q1" t="s">
        <v>156</v>
      </c>
      <c r="R1" t="s">
        <v>157</v>
      </c>
      <c r="S1" t="s">
        <v>158</v>
      </c>
      <c r="T1" t="s">
        <v>159</v>
      </c>
      <c r="U1" t="s">
        <v>160</v>
      </c>
      <c r="V1" t="s">
        <v>161</v>
      </c>
      <c r="W1" t="s">
        <v>162</v>
      </c>
      <c r="X1" t="s">
        <v>163</v>
      </c>
      <c r="Y1" t="s">
        <v>164</v>
      </c>
      <c r="Z1" t="s">
        <v>165</v>
      </c>
      <c r="AA1" s="21" t="s">
        <v>166</v>
      </c>
      <c r="AB1" t="s">
        <v>174</v>
      </c>
      <c r="AC1" t="s">
        <v>175</v>
      </c>
      <c r="AD1" t="s">
        <v>176</v>
      </c>
      <c r="AE1" t="s">
        <v>189</v>
      </c>
      <c r="AF1" t="s">
        <v>190</v>
      </c>
      <c r="AG1" t="s">
        <v>191</v>
      </c>
      <c r="AH1" t="s">
        <v>193</v>
      </c>
      <c r="AI1" t="s">
        <v>194</v>
      </c>
      <c r="AJ1" t="s">
        <v>196</v>
      </c>
      <c r="AK1" t="s">
        <v>197</v>
      </c>
      <c r="AL1" s="21" t="s">
        <v>198</v>
      </c>
      <c r="AM1" t="s">
        <v>199</v>
      </c>
      <c r="AN1" t="s">
        <v>200</v>
      </c>
      <c r="AO1" t="s">
        <v>204</v>
      </c>
      <c r="AP1" t="s">
        <v>205</v>
      </c>
      <c r="AQ1" t="s">
        <v>214</v>
      </c>
      <c r="AR1" t="s">
        <v>215</v>
      </c>
      <c r="AS1" t="s">
        <v>218</v>
      </c>
      <c r="AT1" t="s">
        <v>219</v>
      </c>
      <c r="AU1" t="s">
        <v>220</v>
      </c>
      <c r="AV1" t="s">
        <v>240</v>
      </c>
      <c r="AW1" t="s">
        <v>247</v>
      </c>
      <c r="AX1" t="s">
        <v>251</v>
      </c>
      <c r="AY1" t="s">
        <v>252</v>
      </c>
    </row>
    <row r="2" spans="1:51" x14ac:dyDescent="0.45">
      <c r="A2" t="b" cm="1">
        <f t="array" ref="A2:A56">IF(_xlfn.MAP(Taxpayer[VATGap],Taxpayer[Anomalies],_xlfn.LAMBDA(_xlpm.a,_xlpm.b,AND((_xlpm.a &gt; 40000000),(_xlpm.b &gt; 1000)))),TRUE,FALSE)</f>
        <v>0</v>
      </c>
      <c r="B2" t="b" cm="1">
        <f t="array" ref="B2:B56">IF((Taxpayer[VATGap] &gt;= 100000000),TRUE,FALSE)</f>
        <v>1</v>
      </c>
      <c r="C2" t="b" cm="1">
        <f t="array" ref="C2:C56">IF((Taxpayer[Cash-to-Credit] &gt; 0.5),TRUE,FALSE)</f>
        <v>0</v>
      </c>
      <c r="D2" t="b" cm="1">
        <f t="array" ref="D2:D14">IF((TaxpayerMetric[CancelledRatio] &gt; 0.3),TRUE,FALSE)</f>
        <v>0</v>
      </c>
      <c r="E2" t="b" cm="1">
        <f t="array" ref="E2:E56">IF((Taxpayer[DaysSinceLastInvoice] &gt; 30),TRUE,FALSE)</f>
        <v>0</v>
      </c>
      <c r="F2" t="b" cm="1">
        <f t="array" ref="F2:F56">IF((Taxpayer[DaysSinceLastInvoice] &gt; 30),TRUE,FALSE)</f>
        <v>0</v>
      </c>
      <c r="G2" t="b" cm="1">
        <f t="array" ref="G2:G56">IF((_xlfn.MAP(Taxpayer[ID], _xlfn.LAMBDA(_xlpm.a, (MAX(_xlfn._xlws.FILTER(Invoice[TransactionDate],(Invoice[TaxpayerID]=_xlpm.a),0))-MIN(_xlfn._xlws.FILTER(Invoice[TransactionDate],(Invoice[TaxpayerID]=_xlpm.a),0)) &gt; 30)))  ),TRUE,FALSE)</f>
        <v>0</v>
      </c>
      <c r="H2" t="b" cm="1">
        <f t="array" aca="1" ref="H2:H56" ca="1">IF((Taxpayer[[DaysSinceLastMFEActivation ]] &gt; 90),TRUE,FALSE)</f>
        <v>0</v>
      </c>
      <c r="I2" t="b" cm="1">
        <f t="array" ref="I2:I14">IF((TaxpayerMetric[CancelledRatio] &gt; 0.3),TRUE,FALSE)</f>
        <v>0</v>
      </c>
      <c r="J2" t="b" cm="1">
        <f t="array" ref="J2:J56">IF((Taxpayer[DaysSinceLastInvoice] &gt; 30),TRUE,FALSE)</f>
        <v>0</v>
      </c>
      <c r="K2" t="b" cm="1">
        <f t="array" ref="K2:K56">IF((_xlfn.MAP(Taxpayer[ID], _xlfn.LAMBDA(_xlpm.a, (MAX(_xlfn._xlws.FILTER(Invoice[TransactionDate],(Invoice[TaxpayerID]=_xlpm.a),0))-MIN(_xlfn._xlws.FILTER(Invoice[TransactionDate],(Invoice[TaxpayerID]=_xlpm.a),0)) &gt; 30)))  ),TRUE,FALSE)</f>
        <v>0</v>
      </c>
      <c r="L2" t="b" cm="1">
        <f t="array" aca="1" ref="L2:L56" ca="1">IF((Taxpayer[[DaysSinceLastMFEActivation ]] &gt; 90),TRUE,FALSE)</f>
        <v>0</v>
      </c>
      <c r="M2" t="b" cm="1">
        <f t="array" aca="1" ref="M2:M56" ca="1">IF(_xlfn.MAP(Taxpayer[FridayInvoiceCount],_xlfn.LAMBDA(_xlpm.a,AND((TEXT(TODAY(), "dddd") = "Friday"),(_xlpm.a &gt; 0)))),TRUE,FALSE)</f>
        <v>0</v>
      </c>
      <c r="N2" t="b" cm="1">
        <f t="array" aca="1" ref="N2:N56" ca="1">IF(_xlfn.MAP(Taxpayer[FridayInvoiceAmount],_xlfn.LAMBDA(_xlpm.a,AND((TEXT(TODAY(),"dddd") = "Sunday"),(_xlpm.a &gt; 0)))),TRUE,FALSE)</f>
        <v>0</v>
      </c>
      <c r="O2" t="b" cm="1">
        <f t="array" ref="O2:O21">IF(_xlfn.MAP(Invoice[InvoiceFormat],Invoice[AdditionalValue],Invoice[NetInvoice],_xlfn.LAMBDA(_xlpm.a,_xlpm.b,_xlpm.c,AND((_xlpm.a = "CFe"),(_xlpm.b &gt; 0.2*_xlpm.c)))),TRUE,FALSE)</f>
        <v>0</v>
      </c>
      <c r="P2" t="b" cm="1">
        <f t="array" ref="P2:P21">IF(_xlfn.MAP(Invoice[TransactionType],Invoice[InvoiceFormat],Invoice[Total],Invoice[ChangeReturned],Invoice[NetInvoice],_xlfn.LAMBDA(_xlpm.a,_xlpm.b,_xlpm.c,_xlpm.d,_xlpm.e,AND((_xlpm.a = "cash"),(_xlpm.b = "CFe"),(_xlpm.c &gt; 1000),(_xlpm.d &gt; 0.2*_xlpm.e)))),TRUE,FALSE)</f>
        <v>1</v>
      </c>
      <c r="Q2" t="b" cm="1">
        <f t="array" ref="Q2:Q14">IF((TaxpayerMetric[CancelledRatio] &gt; 0.3),TRUE,FALSE)</f>
        <v>0</v>
      </c>
      <c r="R2" t="b" cm="1">
        <f t="array" ref="R2:R56">IF((Taxpayer[DaysSinceLastInvoice] &gt; 30),TRUE,FALSE)</f>
        <v>0</v>
      </c>
      <c r="S2" t="b" cm="1">
        <f t="array" ref="S2:S56">IF((_xlfn.MAP(Taxpayer[ID], _xlfn.LAMBDA(_xlpm.a, (MAX(_xlfn._xlws.FILTER(Invoice[TransactionDate],(Invoice[TaxpayerID]=_xlpm.a),0))-MIN(_xlfn._xlws.FILTER(Invoice[TransactionDate],(Invoice[TaxpayerID]=_xlpm.a),0)) &gt; 30)))  ),TRUE,FALSE)</f>
        <v>0</v>
      </c>
      <c r="T2" t="b" cm="1">
        <f t="array" aca="1" ref="T2:T56" ca="1">IF((Taxpayer[[DaysSinceLastMFEActivation ]] &gt; 90),TRUE,FALSE)</f>
        <v>0</v>
      </c>
      <c r="U2" t="b" cm="1">
        <f t="array" aca="1" ref="U2:U56" ca="1">IF(_xlfn.MAP(Taxpayer[FridayInvoiceCount],_xlfn.LAMBDA(_xlpm.a,AND((TEXT(TODAY(), "dddd") = "Friday"),(_xlpm.a &gt; 0)))),TRUE,FALSE)</f>
        <v>0</v>
      </c>
      <c r="V2" t="b" cm="1">
        <f t="array" aca="1" ref="V2:V56" ca="1">IF(_xlfn.MAP(Taxpayer[FridayInvoiceAmount],_xlfn.LAMBDA(_xlpm.a,AND((TEXT(TODAY(),"dddd") = "Sunday"),(_xlpm.a &gt; 0)))),TRUE,FALSE)</f>
        <v>0</v>
      </c>
      <c r="W2" t="b" cm="1">
        <f t="array" aca="1" ref="W2:W56" ca="1">IF(_xlfn.MAP(Taxpayer[TaxpayerID],_xlfn.LAMBDA(_xlpm.a,AND((TEXT(TODAY(),"dddd") = "Sunday"),(IFERROR(AVERAGEIFS(Invoice[NetInvoice],Invoice[TransactionDay],"=Sunday",Invoice[TaxpayerID],CONCATENATE("=",_xlpm.a)),0) &gt; 0)))),TRUE,FALSE)</f>
        <v>0</v>
      </c>
      <c r="X2" t="b" cm="1">
        <f t="array" ref="X2:X21">IF(_xlfn.MAP(Invoice[TransactionType],Invoice[InvoiceFormat],Invoice[Total],Invoice[ChangeReturned],Invoice[NetInvoice],_xlfn.LAMBDA(_xlpm.a,_xlpm.b,_xlpm.c,_xlpm.d,_xlpm.e,AND((_xlpm.a = "cash"),(_xlpm.b = "CFe"),(_xlpm.c &gt; 1000),(_xlpm.d &gt; 0.2*_xlpm.e)))),TRUE,FALSE)</f>
        <v>1</v>
      </c>
      <c r="Y2" t="b" cm="1">
        <f t="array" ref="Y2:Y21">IF(_xlfn.MAP(Invoice[InvoiceFormat],Invoice[Total],Invoice[NetDiscount],Invoice[NetInvoice],_xlfn.LAMBDA(_xlpm.a,_xlpm.b,_xlpm.c,_xlpm.d,AND((_xlpm.a = "CFe"),(_xlpm.b &gt; 1000),(_xlpm.c &gt; 0.2*_xlpm.d)))),TRUE,FALSE)</f>
        <v>1</v>
      </c>
      <c r="Z2" t="b" cm="1">
        <f t="array" ref="Z2:Z14">IF((TaxpayerMetric[CashCreditRatio] &gt;= 0.8),TRUE,FALSE)</f>
        <v>0</v>
      </c>
      <c r="AA2" t="b" cm="1">
        <f t="array" ref="AA2:AA14">IF((TaxpayerMetric[CashCreditRatio] &lt;= 0.1),TRUE,FALSE)</f>
        <v>0</v>
      </c>
      <c r="AB2" t="b" cm="1">
        <f t="array" ref="AB2:AB21">IF(_xlfn.MAP(Invoice[InvoiceFormat],Invoice[AdditionalValue],Invoice[NetInvoice],_xlfn.LAMBDA(_xlpm.a,_xlpm.b,_xlpm.c,AND((_xlpm.a = "CFe"),(_xlpm.b &gt; 0.2*_xlpm.c)))),TRUE,FALSE)</f>
        <v>0</v>
      </c>
      <c r="AC2" t="b" cm="1">
        <f t="array" ref="AC2:AC14">IF((TaxpayerMetric[CashCreditRatio] &lt; 0.3),TRUE,FALSE)</f>
        <v>0</v>
      </c>
      <c r="AD2" t="b" cm="1">
        <f t="array" ref="AD2:AD14">IF((TaxpayerMetric[CashCreditRatio] &lt;= 0.1),TRUE,FALSE)</f>
        <v>0</v>
      </c>
      <c r="AE2" t="b" cm="1">
        <f t="array" ref="AE2:AE56">IF(_xlfn.MAP(Taxpayer[VATGap],Taxpayer[Anomalies],Taxpayer[ID],_xlfn.LAMBDA(_xlpm.a,_xlpm.b,_xlpm.c,AND((_xlpm.a &gt; 40000000),(_xlpm.b &gt; 1000)))),TRUE,FALSE)</f>
        <v>0</v>
      </c>
      <c r="AF2" t="b" cm="1">
        <f t="array" ref="AF2:AF56">IF((Taxpayer[Cash-to-Credit] &gt; 0.5),TRUE,FALSE)</f>
        <v>0</v>
      </c>
      <c r="AG2" t="b" cm="1">
        <f t="array" aca="1" ref="AG2:AG56" ca="1">IF(_xlfn.MAP(Taxpayer[FridayInvoiceAmount],_xlfn.LAMBDA(_xlpm.a,AND((TEXT(TODAY(),"dddd") = "Friday"),(_xlpm.a &gt; 0)))),TRUE,FALSE)</f>
        <v>0</v>
      </c>
      <c r="AH2" t="b" cm="1">
        <f t="array" ref="AH2:AH56">IF((Taxpayer[VATGap] &gt; 1000000),TRUE,FALSE)</f>
        <v>1</v>
      </c>
      <c r="AI2" t="b" cm="1">
        <f t="array" ref="AI2:AI14">IF((TaxpayerMetric[CashCreditRatio] &lt; 0.3),TRUE,FALSE)</f>
        <v>0</v>
      </c>
      <c r="AJ2" t="b" cm="1">
        <f t="array" ref="AJ2:AJ14">IF((TaxpayerMetric[CashCreditRatio] &lt; 0.3),TRUE,FALSE)</f>
        <v>0</v>
      </c>
      <c r="AK2" t="b" cm="1">
        <f t="array" ref="AK2:AK14">IF((TaxpayerMetric[CashCreditRatio] &lt; 0.3),TRUE,FALSE)</f>
        <v>0</v>
      </c>
      <c r="AL2" t="b" cm="1">
        <f t="array" ref="AL2:AL21">IF(_xlfn.MAP(Invoice[TransactionType],Invoice[InvoiceFormat],Invoice[Total],Invoice[ChangeReturned],Invoice[NetInvoice],_xlfn.LAMBDA(_xlpm.a,_xlpm.b,_xlpm.c,_xlpm.d,_xlpm.e,AND((_xlpm.a = "cash"),(_xlpm.b = "CFe"),(_xlpm.c &gt; 1000),(_xlpm.d &gt; 0.2*_xlpm.e)))),TRUE,FALSE)</f>
        <v>1</v>
      </c>
      <c r="AM2" t="b" cm="1">
        <f t="array" ref="AM2:AM21">IF(_xlfn.MAP(Invoice[InvoiceFormat],Invoice[Total],Invoice[NetDiscount],Invoice[NetInvoice],_xlfn.LAMBDA(_xlpm.a,_xlpm.b,_xlpm.c,_xlpm.d,AND((_xlpm.a = "CFe"),(_xlpm.b &gt; 1000),(_xlpm.c &gt; 0.2*_xlpm.d)))),TRUE,FALSE)</f>
        <v>1</v>
      </c>
      <c r="AN2" t="b" cm="1">
        <f t="array" ref="AN2:AN21">IF(_xlfn.MAP(Invoice[InvoiceFormat],Invoice[AdditionalValue],Invoice[NetInvoice],_xlfn.LAMBDA(_xlpm.a,_xlpm.b,_xlpm.c,AND((_xlpm.a = "CFe"),(_xlpm.b &gt; 0.2*_xlpm.c)))),TRUE,FALSE)</f>
        <v>0</v>
      </c>
      <c r="AO2" t="b" cm="1">
        <f t="array" ref="AO2:AO14">IF((TaxpayerMetric[CancelledRatio] &gt; 0.3),TRUE,FALSE)</f>
        <v>0</v>
      </c>
      <c r="AP2" t="b" cm="1">
        <f t="array" aca="1" ref="AP2:AP56" ca="1">IF(_xlfn.MAP(Taxpayer[TaxpayerID],_xlfn.LAMBDA(_xlpm.a,AND((TEXT(TODAY(),"dddd") = "Sunday"),(IFERROR(AVERAGEIFS(Invoice[NetInvoice],Invoice[TransactionDay],"=Sunday",Invoice[TaxpayerID],CONCATENATE("=",_xlpm.a)),0) &gt; 0)))),TRUE,FALSE)</f>
        <v>0</v>
      </c>
      <c r="AQ2" t="b" cm="1">
        <f t="array" ref="AQ2:AQ14">IF((TaxpayerMetric[CashCreditRatio] &lt; 0.3),TRUE,FALSE)</f>
        <v>0</v>
      </c>
      <c r="AR2" t="b" cm="1">
        <f t="array" ref="AR2:AR14">IF((TaxpayerMetric[CashCreditRatio] &lt;= 0.1),TRUE,FALSE)</f>
        <v>0</v>
      </c>
      <c r="AS2" t="b" cm="1">
        <f t="array" ref="AS2:AS56">IF((Taxpayer[TaxEvasion.TaxEvasion.high] &gt; 0.8),TRUE,FALSE)</f>
        <v>0</v>
      </c>
      <c r="AT2" t="b" cm="1">
        <f t="array" ref="AT2:AT14">IF((TaxpayerMetric[CancelledRatio] &gt; 0.3),TRUE,FALSE)</f>
        <v>0</v>
      </c>
      <c r="AU2" t="b">
        <f>IF((0.421911421911421 &gt;= 0.8),TRUE,FALSE)</f>
        <v>0</v>
      </c>
      <c r="AV2" t="b">
        <f>IF((0.905504628996214 &gt;= 0.8),TRUE,FALSE)</f>
        <v>1</v>
      </c>
      <c r="AW2" t="b" cm="1">
        <f t="array" ref="AW2:AW56">IF((Taxpayer[Compliance.TaxEvasion.high] &gt; 0.8),TRUE,FALSE)</f>
        <v>0</v>
      </c>
      <c r="AX2" t="b" cm="1">
        <f t="array" ref="AX2:AX14">IF((TaxpayerMetric[CashCreditRatio] &lt; 0.3),TRUE,FALSE)</f>
        <v>0</v>
      </c>
      <c r="AY2" t="b" cm="1">
        <f t="array" ref="AY2:AY21">IF(_xlfn.MAP(Invoice[InvoiceFormat],Invoice[AdditionalValue],Invoice[NetInvoice],_xlfn.LAMBDA(_xlpm.a,_xlpm.b,_xlpm.c,AND((_xlpm.a = "CFe"),(_xlpm.b &gt; 0.2*_xlpm.c)))),TRUE,FALSE)</f>
        <v>0</v>
      </c>
    </row>
    <row r="3" spans="1:51" x14ac:dyDescent="0.45">
      <c r="A3" t="b">
        <v>1</v>
      </c>
      <c r="B3" t="b">
        <v>1</v>
      </c>
      <c r="C3" t="b">
        <v>0</v>
      </c>
      <c r="D3" t="b">
        <v>0</v>
      </c>
      <c r="E3" t="b">
        <v>0</v>
      </c>
      <c r="F3" t="b">
        <v>0</v>
      </c>
      <c r="G3" t="b">
        <v>0</v>
      </c>
      <c r="H3" t="b">
        <f ca="1"/>
        <v>0</v>
      </c>
      <c r="I3" t="b">
        <v>0</v>
      </c>
      <c r="J3" t="b">
        <v>0</v>
      </c>
      <c r="K3" t="b">
        <v>0</v>
      </c>
      <c r="L3" t="b">
        <f ca="1"/>
        <v>0</v>
      </c>
      <c r="M3" t="b">
        <f ca="1"/>
        <v>0</v>
      </c>
      <c r="N3" t="b">
        <f ca="1"/>
        <v>0</v>
      </c>
      <c r="O3" t="b">
        <v>0</v>
      </c>
      <c r="P3" t="b">
        <v>0</v>
      </c>
      <c r="Q3" t="b">
        <v>0</v>
      </c>
      <c r="R3" t="b">
        <v>0</v>
      </c>
      <c r="S3" t="b">
        <v>0</v>
      </c>
      <c r="T3" t="b">
        <f ca="1"/>
        <v>0</v>
      </c>
      <c r="U3" t="b">
        <f ca="1"/>
        <v>0</v>
      </c>
      <c r="V3" t="b">
        <f ca="1"/>
        <v>0</v>
      </c>
      <c r="W3" t="b">
        <f ca="1"/>
        <v>0</v>
      </c>
      <c r="X3" t="b">
        <v>0</v>
      </c>
      <c r="Y3" t="b">
        <v>1</v>
      </c>
      <c r="Z3" t="b">
        <v>0</v>
      </c>
      <c r="AA3" t="b">
        <v>0</v>
      </c>
      <c r="AB3" t="b">
        <v>0</v>
      </c>
      <c r="AC3" t="b">
        <v>0</v>
      </c>
      <c r="AD3" t="b">
        <v>0</v>
      </c>
      <c r="AE3" t="b">
        <v>1</v>
      </c>
      <c r="AF3" t="b">
        <v>0</v>
      </c>
      <c r="AG3" t="b">
        <f ca="1"/>
        <v>0</v>
      </c>
      <c r="AH3" t="b">
        <v>1</v>
      </c>
      <c r="AI3" t="b">
        <v>0</v>
      </c>
      <c r="AJ3" t="b">
        <v>0</v>
      </c>
      <c r="AK3" t="b">
        <v>0</v>
      </c>
      <c r="AL3" t="b">
        <v>0</v>
      </c>
      <c r="AM3" t="b">
        <v>1</v>
      </c>
      <c r="AN3" t="b">
        <v>0</v>
      </c>
      <c r="AO3" t="b">
        <v>0</v>
      </c>
      <c r="AP3" t="b">
        <f ca="1"/>
        <v>0</v>
      </c>
      <c r="AQ3" t="b">
        <v>0</v>
      </c>
      <c r="AR3" t="b">
        <v>0</v>
      </c>
      <c r="AS3" t="b">
        <v>1</v>
      </c>
      <c r="AT3" t="b">
        <v>0</v>
      </c>
      <c r="AW3" t="b">
        <v>1</v>
      </c>
      <c r="AX3" t="b">
        <v>0</v>
      </c>
      <c r="AY3" t="b">
        <v>0</v>
      </c>
    </row>
    <row r="4" spans="1:51" x14ac:dyDescent="0.45">
      <c r="A4" t="b">
        <v>0</v>
      </c>
      <c r="B4" t="b">
        <v>0</v>
      </c>
      <c r="C4" t="b">
        <v>1</v>
      </c>
      <c r="D4" t="b">
        <v>1</v>
      </c>
      <c r="E4" t="b">
        <v>0</v>
      </c>
      <c r="F4" t="b">
        <v>0</v>
      </c>
      <c r="G4" t="b">
        <v>0</v>
      </c>
      <c r="H4" t="b">
        <f ca="1"/>
        <v>0</v>
      </c>
      <c r="I4" t="b">
        <v>1</v>
      </c>
      <c r="J4" t="b">
        <v>0</v>
      </c>
      <c r="K4" t="b">
        <v>0</v>
      </c>
      <c r="L4" t="b">
        <f ca="1"/>
        <v>0</v>
      </c>
      <c r="M4" t="b">
        <f ca="1"/>
        <v>0</v>
      </c>
      <c r="N4" t="b">
        <f ca="1"/>
        <v>0</v>
      </c>
      <c r="O4" t="b">
        <v>0</v>
      </c>
      <c r="P4" t="b">
        <v>1</v>
      </c>
      <c r="Q4" t="b">
        <v>1</v>
      </c>
      <c r="R4" t="b">
        <v>0</v>
      </c>
      <c r="S4" t="b">
        <v>0</v>
      </c>
      <c r="T4" t="b">
        <f ca="1"/>
        <v>0</v>
      </c>
      <c r="U4" t="b">
        <f ca="1"/>
        <v>0</v>
      </c>
      <c r="V4" t="b">
        <f ca="1"/>
        <v>0</v>
      </c>
      <c r="W4" t="b">
        <f ca="1"/>
        <v>0</v>
      </c>
      <c r="X4" t="b">
        <v>1</v>
      </c>
      <c r="Y4" t="b">
        <v>1</v>
      </c>
      <c r="Z4" t="b">
        <v>0</v>
      </c>
      <c r="AA4" t="b">
        <v>0</v>
      </c>
      <c r="AB4" t="b">
        <v>0</v>
      </c>
      <c r="AC4" t="b">
        <v>1</v>
      </c>
      <c r="AD4" t="b">
        <v>0</v>
      </c>
      <c r="AE4" t="b">
        <v>0</v>
      </c>
      <c r="AF4" t="b">
        <v>1</v>
      </c>
      <c r="AG4" t="b">
        <f ca="1"/>
        <v>0</v>
      </c>
      <c r="AH4" t="b">
        <v>1</v>
      </c>
      <c r="AI4" t="b">
        <v>1</v>
      </c>
      <c r="AJ4" t="b">
        <v>1</v>
      </c>
      <c r="AK4" t="b">
        <v>1</v>
      </c>
      <c r="AL4" t="b">
        <v>1</v>
      </c>
      <c r="AM4" t="b">
        <v>1</v>
      </c>
      <c r="AN4" t="b">
        <v>0</v>
      </c>
      <c r="AO4" t="b">
        <v>1</v>
      </c>
      <c r="AP4" t="b">
        <f ca="1"/>
        <v>0</v>
      </c>
      <c r="AQ4" t="b">
        <v>1</v>
      </c>
      <c r="AR4" t="b">
        <v>0</v>
      </c>
      <c r="AS4" t="b">
        <v>0</v>
      </c>
      <c r="AT4" t="b">
        <v>1</v>
      </c>
      <c r="AW4" t="b">
        <v>0</v>
      </c>
      <c r="AX4" t="b">
        <v>1</v>
      </c>
      <c r="AY4" t="b">
        <v>0</v>
      </c>
    </row>
    <row r="5" spans="1:51" x14ac:dyDescent="0.45">
      <c r="A5" t="b">
        <v>1</v>
      </c>
      <c r="B5" t="b">
        <v>0</v>
      </c>
      <c r="C5" t="b">
        <v>0</v>
      </c>
      <c r="D5" t="b">
        <v>0</v>
      </c>
      <c r="E5" t="b">
        <v>0</v>
      </c>
      <c r="F5" t="b">
        <v>0</v>
      </c>
      <c r="G5" t="b">
        <v>0</v>
      </c>
      <c r="H5" t="b">
        <f ca="1"/>
        <v>0</v>
      </c>
      <c r="I5" t="b">
        <v>0</v>
      </c>
      <c r="J5" t="b">
        <v>0</v>
      </c>
      <c r="K5" t="b">
        <v>0</v>
      </c>
      <c r="L5" t="b">
        <f ca="1"/>
        <v>0</v>
      </c>
      <c r="M5" t="b">
        <f ca="1"/>
        <v>0</v>
      </c>
      <c r="N5" t="b">
        <f ca="1"/>
        <v>0</v>
      </c>
      <c r="O5" t="b">
        <v>0</v>
      </c>
      <c r="P5" t="b">
        <v>0</v>
      </c>
      <c r="Q5" t="b">
        <v>0</v>
      </c>
      <c r="R5" t="b">
        <v>0</v>
      </c>
      <c r="S5" t="b">
        <v>0</v>
      </c>
      <c r="T5" t="b">
        <f ca="1"/>
        <v>0</v>
      </c>
      <c r="U5" t="b">
        <f ca="1"/>
        <v>0</v>
      </c>
      <c r="V5" t="b">
        <f ca="1"/>
        <v>0</v>
      </c>
      <c r="W5" t="b">
        <f ca="1"/>
        <v>0</v>
      </c>
      <c r="X5" t="b">
        <v>0</v>
      </c>
      <c r="Y5" t="b">
        <v>0</v>
      </c>
      <c r="Z5" t="b">
        <v>0</v>
      </c>
      <c r="AA5" t="b">
        <v>0</v>
      </c>
      <c r="AB5" t="b">
        <v>0</v>
      </c>
      <c r="AC5" t="b">
        <v>0</v>
      </c>
      <c r="AD5" t="b">
        <v>0</v>
      </c>
      <c r="AE5" t="b">
        <v>1</v>
      </c>
      <c r="AF5" t="b">
        <v>0</v>
      </c>
      <c r="AG5" t="b">
        <f ca="1"/>
        <v>0</v>
      </c>
      <c r="AH5" t="b">
        <v>1</v>
      </c>
      <c r="AI5" t="b">
        <v>0</v>
      </c>
      <c r="AJ5" t="b">
        <v>0</v>
      </c>
      <c r="AK5" t="b">
        <v>0</v>
      </c>
      <c r="AL5" t="b">
        <v>0</v>
      </c>
      <c r="AM5" t="b">
        <v>0</v>
      </c>
      <c r="AN5" t="b">
        <v>0</v>
      </c>
      <c r="AO5" t="b">
        <v>0</v>
      </c>
      <c r="AP5" t="b">
        <f ca="1"/>
        <v>0</v>
      </c>
      <c r="AQ5" t="b">
        <v>0</v>
      </c>
      <c r="AR5" t="b">
        <v>0</v>
      </c>
      <c r="AS5" t="b">
        <v>0</v>
      </c>
      <c r="AT5" t="b">
        <v>0</v>
      </c>
      <c r="AW5" t="b">
        <v>0</v>
      </c>
      <c r="AX5" t="b">
        <v>0</v>
      </c>
      <c r="AY5" t="b">
        <v>0</v>
      </c>
    </row>
    <row r="6" spans="1:51" x14ac:dyDescent="0.45">
      <c r="A6" t="b">
        <v>1</v>
      </c>
      <c r="B6" t="b">
        <v>0</v>
      </c>
      <c r="C6" t="b">
        <v>1</v>
      </c>
      <c r="D6" t="b">
        <v>0</v>
      </c>
      <c r="E6" t="b">
        <v>0</v>
      </c>
      <c r="F6" t="b">
        <v>0</v>
      </c>
      <c r="G6" t="b">
        <v>0</v>
      </c>
      <c r="H6" t="b">
        <f ca="1"/>
        <v>0</v>
      </c>
      <c r="I6" t="b">
        <v>0</v>
      </c>
      <c r="J6" t="b">
        <v>0</v>
      </c>
      <c r="K6" t="b">
        <v>0</v>
      </c>
      <c r="L6" t="b">
        <f ca="1"/>
        <v>0</v>
      </c>
      <c r="M6" t="b">
        <f ca="1"/>
        <v>0</v>
      </c>
      <c r="N6" t="b">
        <f ca="1"/>
        <v>0</v>
      </c>
      <c r="O6" t="b">
        <v>0</v>
      </c>
      <c r="P6" t="b">
        <v>0</v>
      </c>
      <c r="Q6" t="b">
        <v>0</v>
      </c>
      <c r="R6" t="b">
        <v>0</v>
      </c>
      <c r="S6" t="b">
        <v>0</v>
      </c>
      <c r="T6" t="b">
        <f ca="1"/>
        <v>0</v>
      </c>
      <c r="U6" t="b">
        <f ca="1"/>
        <v>0</v>
      </c>
      <c r="V6" t="b">
        <f ca="1"/>
        <v>0</v>
      </c>
      <c r="W6" t="b">
        <f ca="1"/>
        <v>0</v>
      </c>
      <c r="X6" t="b">
        <v>0</v>
      </c>
      <c r="Y6" t="b">
        <v>1</v>
      </c>
      <c r="Z6" t="b">
        <v>0</v>
      </c>
      <c r="AA6" t="b">
        <v>0</v>
      </c>
      <c r="AB6" t="b">
        <v>0</v>
      </c>
      <c r="AC6" t="b">
        <v>0</v>
      </c>
      <c r="AD6" t="b">
        <v>0</v>
      </c>
      <c r="AE6" t="b">
        <v>1</v>
      </c>
      <c r="AF6" t="b">
        <v>1</v>
      </c>
      <c r="AG6" t="b">
        <f ca="1"/>
        <v>0</v>
      </c>
      <c r="AH6" t="b">
        <v>1</v>
      </c>
      <c r="AI6" t="b">
        <v>0</v>
      </c>
      <c r="AJ6" t="b">
        <v>0</v>
      </c>
      <c r="AK6" t="b">
        <v>0</v>
      </c>
      <c r="AL6" t="b">
        <v>0</v>
      </c>
      <c r="AM6" t="b">
        <v>1</v>
      </c>
      <c r="AN6" t="b">
        <v>0</v>
      </c>
      <c r="AO6" t="b">
        <v>0</v>
      </c>
      <c r="AP6" t="b">
        <f ca="1"/>
        <v>0</v>
      </c>
      <c r="AQ6" t="b">
        <v>0</v>
      </c>
      <c r="AR6" t="b">
        <v>0</v>
      </c>
      <c r="AS6" t="b">
        <v>0</v>
      </c>
      <c r="AT6" t="b">
        <v>0</v>
      </c>
      <c r="AW6" t="b">
        <v>0</v>
      </c>
      <c r="AX6" t="b">
        <v>0</v>
      </c>
      <c r="AY6" t="b">
        <v>0</v>
      </c>
    </row>
    <row r="7" spans="1:51" x14ac:dyDescent="0.45">
      <c r="A7" t="b">
        <v>0</v>
      </c>
      <c r="B7" t="b">
        <v>0</v>
      </c>
      <c r="C7" t="b">
        <v>0</v>
      </c>
      <c r="D7" t="b">
        <v>0</v>
      </c>
      <c r="E7" t="b">
        <v>0</v>
      </c>
      <c r="F7" t="b">
        <v>0</v>
      </c>
      <c r="G7" t="b">
        <v>0</v>
      </c>
      <c r="H7" t="b">
        <f ca="1"/>
        <v>0</v>
      </c>
      <c r="I7" t="b">
        <v>0</v>
      </c>
      <c r="J7" t="b">
        <v>0</v>
      </c>
      <c r="K7" t="b">
        <v>0</v>
      </c>
      <c r="L7" t="b">
        <f ca="1"/>
        <v>0</v>
      </c>
      <c r="M7" t="b">
        <f ca="1"/>
        <v>0</v>
      </c>
      <c r="N7" t="b">
        <f ca="1"/>
        <v>0</v>
      </c>
      <c r="O7" t="b">
        <v>0</v>
      </c>
      <c r="P7" t="b">
        <v>1</v>
      </c>
      <c r="Q7" t="b">
        <v>0</v>
      </c>
      <c r="R7" t="b">
        <v>0</v>
      </c>
      <c r="S7" t="b">
        <v>0</v>
      </c>
      <c r="T7" t="b">
        <f ca="1"/>
        <v>0</v>
      </c>
      <c r="U7" t="b">
        <f ca="1"/>
        <v>0</v>
      </c>
      <c r="V7" t="b">
        <f ca="1"/>
        <v>0</v>
      </c>
      <c r="W7" t="b">
        <f ca="1"/>
        <v>0</v>
      </c>
      <c r="X7" t="b">
        <v>1</v>
      </c>
      <c r="Y7" t="b">
        <v>0</v>
      </c>
      <c r="Z7" t="b">
        <v>0</v>
      </c>
      <c r="AA7" t="b">
        <v>1</v>
      </c>
      <c r="AB7" t="b">
        <v>0</v>
      </c>
      <c r="AC7" t="b">
        <v>1</v>
      </c>
      <c r="AD7" t="b">
        <v>1</v>
      </c>
      <c r="AE7" t="b">
        <v>0</v>
      </c>
      <c r="AF7" t="b">
        <v>0</v>
      </c>
      <c r="AG7" t="b">
        <f ca="1"/>
        <v>0</v>
      </c>
      <c r="AH7" t="b">
        <v>1</v>
      </c>
      <c r="AI7" t="b">
        <v>1</v>
      </c>
      <c r="AJ7" t="b">
        <v>1</v>
      </c>
      <c r="AK7" t="b">
        <v>1</v>
      </c>
      <c r="AL7" t="b">
        <v>1</v>
      </c>
      <c r="AM7" t="b">
        <v>0</v>
      </c>
      <c r="AN7" t="b">
        <v>0</v>
      </c>
      <c r="AO7" t="b">
        <v>0</v>
      </c>
      <c r="AP7" t="b">
        <f ca="1"/>
        <v>0</v>
      </c>
      <c r="AQ7" t="b">
        <v>1</v>
      </c>
      <c r="AR7" t="b">
        <v>1</v>
      </c>
      <c r="AS7" t="b">
        <v>1</v>
      </c>
      <c r="AT7" t="b">
        <v>0</v>
      </c>
      <c r="AW7" t="b">
        <v>1</v>
      </c>
      <c r="AX7" t="b">
        <v>1</v>
      </c>
      <c r="AY7" t="b">
        <v>0</v>
      </c>
    </row>
    <row r="8" spans="1:51" x14ac:dyDescent="0.45">
      <c r="A8" t="b">
        <v>0</v>
      </c>
      <c r="B8" t="b">
        <v>0</v>
      </c>
      <c r="C8" t="b">
        <v>1</v>
      </c>
      <c r="D8" t="b">
        <v>0</v>
      </c>
      <c r="E8" t="b">
        <v>0</v>
      </c>
      <c r="F8" t="b">
        <v>0</v>
      </c>
      <c r="G8" t="b">
        <v>0</v>
      </c>
      <c r="H8" t="b">
        <f ca="1"/>
        <v>0</v>
      </c>
      <c r="I8" t="b">
        <v>0</v>
      </c>
      <c r="J8" t="b">
        <v>0</v>
      </c>
      <c r="K8" t="b">
        <v>0</v>
      </c>
      <c r="L8" t="b">
        <f ca="1"/>
        <v>0</v>
      </c>
      <c r="M8" t="b">
        <f ca="1"/>
        <v>0</v>
      </c>
      <c r="N8" t="b">
        <f ca="1"/>
        <v>0</v>
      </c>
      <c r="O8" t="b">
        <v>1</v>
      </c>
      <c r="P8" t="b">
        <v>0</v>
      </c>
      <c r="Q8" t="b">
        <v>0</v>
      </c>
      <c r="R8" t="b">
        <v>0</v>
      </c>
      <c r="S8" t="b">
        <v>0</v>
      </c>
      <c r="T8" t="b">
        <f ca="1"/>
        <v>0</v>
      </c>
      <c r="U8" t="b">
        <f ca="1"/>
        <v>0</v>
      </c>
      <c r="V8" t="b">
        <f ca="1"/>
        <v>0</v>
      </c>
      <c r="W8" t="b">
        <f ca="1"/>
        <v>0</v>
      </c>
      <c r="X8" t="b">
        <v>0</v>
      </c>
      <c r="Y8" t="b">
        <v>0</v>
      </c>
      <c r="Z8" t="b">
        <v>1</v>
      </c>
      <c r="AA8" t="b">
        <v>0</v>
      </c>
      <c r="AB8" t="b">
        <v>1</v>
      </c>
      <c r="AC8" t="b">
        <v>0</v>
      </c>
      <c r="AD8" t="b">
        <v>0</v>
      </c>
      <c r="AE8" t="b">
        <v>0</v>
      </c>
      <c r="AF8" t="b">
        <v>1</v>
      </c>
      <c r="AG8" t="b">
        <f ca="1"/>
        <v>0</v>
      </c>
      <c r="AH8" t="b">
        <v>1</v>
      </c>
      <c r="AI8" t="b">
        <v>0</v>
      </c>
      <c r="AJ8" t="b">
        <v>0</v>
      </c>
      <c r="AK8" t="b">
        <v>0</v>
      </c>
      <c r="AL8" t="b">
        <v>0</v>
      </c>
      <c r="AM8" t="b">
        <v>0</v>
      </c>
      <c r="AN8" t="b">
        <v>1</v>
      </c>
      <c r="AO8" t="b">
        <v>0</v>
      </c>
      <c r="AP8" t="b">
        <f ca="1"/>
        <v>0</v>
      </c>
      <c r="AQ8" t="b">
        <v>0</v>
      </c>
      <c r="AR8" t="b">
        <v>0</v>
      </c>
      <c r="AS8" t="b">
        <v>0</v>
      </c>
      <c r="AT8" t="b">
        <v>0</v>
      </c>
      <c r="AW8" t="b">
        <v>0</v>
      </c>
      <c r="AX8" t="b">
        <v>0</v>
      </c>
      <c r="AY8" t="b">
        <v>1</v>
      </c>
    </row>
    <row r="9" spans="1:51" x14ac:dyDescent="0.45">
      <c r="A9" t="b">
        <v>0</v>
      </c>
      <c r="B9" t="b">
        <v>0</v>
      </c>
      <c r="C9" t="b">
        <v>1</v>
      </c>
      <c r="D9" t="b">
        <v>0</v>
      </c>
      <c r="E9" t="b">
        <v>0</v>
      </c>
      <c r="F9" t="b">
        <v>0</v>
      </c>
      <c r="G9" t="b">
        <v>0</v>
      </c>
      <c r="H9" t="b">
        <f ca="1"/>
        <v>0</v>
      </c>
      <c r="I9" t="b">
        <v>0</v>
      </c>
      <c r="J9" t="b">
        <v>0</v>
      </c>
      <c r="K9" t="b">
        <v>0</v>
      </c>
      <c r="L9" t="b">
        <f ca="1"/>
        <v>0</v>
      </c>
      <c r="M9" t="b">
        <f ca="1"/>
        <v>0</v>
      </c>
      <c r="N9" t="b">
        <f ca="1"/>
        <v>0</v>
      </c>
      <c r="O9" t="b">
        <v>0</v>
      </c>
      <c r="P9" t="b">
        <v>0</v>
      </c>
      <c r="Q9" t="b">
        <v>0</v>
      </c>
      <c r="R9" t="b">
        <v>0</v>
      </c>
      <c r="S9" t="b">
        <v>0</v>
      </c>
      <c r="T9" t="b">
        <f ca="1"/>
        <v>0</v>
      </c>
      <c r="U9" t="b">
        <f ca="1"/>
        <v>0</v>
      </c>
      <c r="V9" t="b">
        <f ca="1"/>
        <v>0</v>
      </c>
      <c r="W9" t="b">
        <f ca="1"/>
        <v>0</v>
      </c>
      <c r="X9" t="b">
        <v>0</v>
      </c>
      <c r="Y9" t="b">
        <v>0</v>
      </c>
      <c r="Z9" t="b">
        <v>0</v>
      </c>
      <c r="AA9" t="b">
        <v>0</v>
      </c>
      <c r="AB9" t="b">
        <v>0</v>
      </c>
      <c r="AC9" t="b">
        <v>0</v>
      </c>
      <c r="AD9" t="b">
        <v>0</v>
      </c>
      <c r="AE9" t="b">
        <v>0</v>
      </c>
      <c r="AF9" t="b">
        <v>1</v>
      </c>
      <c r="AG9" t="b">
        <f ca="1"/>
        <v>0</v>
      </c>
      <c r="AH9" t="b">
        <v>1</v>
      </c>
      <c r="AI9" t="b">
        <v>0</v>
      </c>
      <c r="AJ9" t="b">
        <v>0</v>
      </c>
      <c r="AK9" t="b">
        <v>0</v>
      </c>
      <c r="AL9" t="b">
        <v>0</v>
      </c>
      <c r="AM9" t="b">
        <v>0</v>
      </c>
      <c r="AN9" t="b">
        <v>0</v>
      </c>
      <c r="AO9" t="b">
        <v>0</v>
      </c>
      <c r="AP9" t="b">
        <f ca="1"/>
        <v>0</v>
      </c>
      <c r="AQ9" t="b">
        <v>0</v>
      </c>
      <c r="AR9" t="b">
        <v>0</v>
      </c>
      <c r="AS9" t="b">
        <v>0</v>
      </c>
      <c r="AT9" t="b">
        <v>0</v>
      </c>
      <c r="AW9" t="b">
        <v>0</v>
      </c>
      <c r="AX9" t="b">
        <v>0</v>
      </c>
      <c r="AY9" t="b">
        <v>0</v>
      </c>
    </row>
    <row r="10" spans="1:51" x14ac:dyDescent="0.45">
      <c r="A10" t="b">
        <v>1</v>
      </c>
      <c r="B10" t="b">
        <v>0</v>
      </c>
      <c r="C10" t="b">
        <v>0</v>
      </c>
      <c r="D10" t="b">
        <v>0</v>
      </c>
      <c r="E10" t="b">
        <v>0</v>
      </c>
      <c r="F10" t="b">
        <v>0</v>
      </c>
      <c r="G10" t="b">
        <v>0</v>
      </c>
      <c r="H10" t="b">
        <f ca="1"/>
        <v>0</v>
      </c>
      <c r="I10" t="b">
        <v>0</v>
      </c>
      <c r="J10" t="b">
        <v>0</v>
      </c>
      <c r="K10" t="b">
        <v>0</v>
      </c>
      <c r="L10" t="b">
        <f ca="1"/>
        <v>0</v>
      </c>
      <c r="M10" t="b">
        <f ca="1"/>
        <v>0</v>
      </c>
      <c r="N10" t="b">
        <f ca="1"/>
        <v>0</v>
      </c>
      <c r="O10" t="b">
        <v>0</v>
      </c>
      <c r="P10" t="b">
        <v>1</v>
      </c>
      <c r="Q10" t="b">
        <v>0</v>
      </c>
      <c r="R10" t="b">
        <v>0</v>
      </c>
      <c r="S10" t="b">
        <v>0</v>
      </c>
      <c r="T10" t="b">
        <f ca="1"/>
        <v>0</v>
      </c>
      <c r="U10" t="b">
        <f ca="1"/>
        <v>0</v>
      </c>
      <c r="V10" t="b">
        <f ca="1"/>
        <v>0</v>
      </c>
      <c r="W10" t="b">
        <f ca="1"/>
        <v>0</v>
      </c>
      <c r="X10" t="b">
        <v>1</v>
      </c>
      <c r="Y10" t="b">
        <v>1</v>
      </c>
      <c r="Z10" t="b">
        <v>0</v>
      </c>
      <c r="AA10" t="b">
        <v>0</v>
      </c>
      <c r="AB10" t="b">
        <v>0</v>
      </c>
      <c r="AC10" t="b">
        <v>0</v>
      </c>
      <c r="AD10" t="b">
        <v>0</v>
      </c>
      <c r="AE10" t="b">
        <v>1</v>
      </c>
      <c r="AF10" t="b">
        <v>0</v>
      </c>
      <c r="AG10" t="b">
        <f ca="1"/>
        <v>0</v>
      </c>
      <c r="AH10" t="b">
        <v>1</v>
      </c>
      <c r="AI10" t="b">
        <v>0</v>
      </c>
      <c r="AJ10" t="b">
        <v>0</v>
      </c>
      <c r="AK10" t="b">
        <v>0</v>
      </c>
      <c r="AL10" t="b">
        <v>1</v>
      </c>
      <c r="AM10" t="b">
        <v>1</v>
      </c>
      <c r="AN10" t="b">
        <v>0</v>
      </c>
      <c r="AO10" t="b">
        <v>0</v>
      </c>
      <c r="AP10" t="b">
        <f ca="1"/>
        <v>0</v>
      </c>
      <c r="AQ10" t="b">
        <v>0</v>
      </c>
      <c r="AR10" t="b">
        <v>0</v>
      </c>
      <c r="AS10" t="b">
        <v>0</v>
      </c>
      <c r="AT10" t="b">
        <v>0</v>
      </c>
      <c r="AW10" t="b">
        <v>0</v>
      </c>
      <c r="AX10" t="b">
        <v>0</v>
      </c>
      <c r="AY10" t="b">
        <v>0</v>
      </c>
    </row>
    <row r="11" spans="1:51" x14ac:dyDescent="0.45">
      <c r="A11" t="b">
        <v>0</v>
      </c>
      <c r="B11" t="b">
        <v>0</v>
      </c>
      <c r="C11" t="b">
        <v>1</v>
      </c>
      <c r="D11" t="b">
        <v>0</v>
      </c>
      <c r="E11" t="b">
        <v>0</v>
      </c>
      <c r="F11" t="b">
        <v>0</v>
      </c>
      <c r="G11" t="b">
        <v>0</v>
      </c>
      <c r="H11" t="b">
        <f ca="1"/>
        <v>0</v>
      </c>
      <c r="I11" t="b">
        <v>0</v>
      </c>
      <c r="J11" t="b">
        <v>0</v>
      </c>
      <c r="K11" t="b">
        <v>0</v>
      </c>
      <c r="L11" t="b">
        <f ca="1"/>
        <v>0</v>
      </c>
      <c r="M11" t="b">
        <f ca="1"/>
        <v>0</v>
      </c>
      <c r="N11" t="b">
        <f ca="1"/>
        <v>0</v>
      </c>
      <c r="O11" t="b">
        <v>0</v>
      </c>
      <c r="P11" t="b">
        <v>0</v>
      </c>
      <c r="Q11" t="b">
        <v>0</v>
      </c>
      <c r="R11" t="b">
        <v>0</v>
      </c>
      <c r="S11" t="b">
        <v>0</v>
      </c>
      <c r="T11" t="b">
        <f ca="1"/>
        <v>0</v>
      </c>
      <c r="U11" t="b">
        <f ca="1"/>
        <v>0</v>
      </c>
      <c r="V11" t="b">
        <f ca="1"/>
        <v>0</v>
      </c>
      <c r="W11" t="b">
        <f ca="1"/>
        <v>0</v>
      </c>
      <c r="X11" t="b">
        <v>0</v>
      </c>
      <c r="Y11" t="b">
        <v>0</v>
      </c>
      <c r="Z11" t="b">
        <v>0</v>
      </c>
      <c r="AA11" t="b">
        <v>0</v>
      </c>
      <c r="AB11" t="b">
        <v>0</v>
      </c>
      <c r="AC11" t="b">
        <v>0</v>
      </c>
      <c r="AD11" t="b">
        <v>0</v>
      </c>
      <c r="AE11" t="b">
        <v>0</v>
      </c>
      <c r="AF11" t="b">
        <v>1</v>
      </c>
      <c r="AG11" t="b">
        <f ca="1"/>
        <v>0</v>
      </c>
      <c r="AH11" t="b">
        <v>0</v>
      </c>
      <c r="AI11" t="b">
        <v>0</v>
      </c>
      <c r="AJ11" t="b">
        <v>0</v>
      </c>
      <c r="AK11" t="b">
        <v>0</v>
      </c>
      <c r="AL11" t="b">
        <v>0</v>
      </c>
      <c r="AM11" t="b">
        <v>0</v>
      </c>
      <c r="AN11" t="b">
        <v>0</v>
      </c>
      <c r="AO11" t="b">
        <v>0</v>
      </c>
      <c r="AP11" t="b">
        <f ca="1"/>
        <v>0</v>
      </c>
      <c r="AQ11" t="b">
        <v>0</v>
      </c>
      <c r="AR11" t="b">
        <v>0</v>
      </c>
      <c r="AS11" t="b">
        <v>0</v>
      </c>
      <c r="AT11" t="b">
        <v>0</v>
      </c>
      <c r="AW11" t="b">
        <v>0</v>
      </c>
      <c r="AX11" t="b">
        <v>0</v>
      </c>
      <c r="AY11" t="b">
        <v>0</v>
      </c>
    </row>
    <row r="12" spans="1:51" x14ac:dyDescent="0.45">
      <c r="A12" t="b">
        <v>0</v>
      </c>
      <c r="B12" t="b">
        <v>0</v>
      </c>
      <c r="C12" t="b">
        <v>1</v>
      </c>
      <c r="D12" t="b">
        <v>0</v>
      </c>
      <c r="E12" t="b">
        <v>0</v>
      </c>
      <c r="F12" t="b">
        <v>0</v>
      </c>
      <c r="G12" t="b">
        <v>0</v>
      </c>
      <c r="H12" t="b">
        <f ca="1"/>
        <v>0</v>
      </c>
      <c r="I12" t="b">
        <v>0</v>
      </c>
      <c r="J12" t="b">
        <v>0</v>
      </c>
      <c r="K12" t="b">
        <v>0</v>
      </c>
      <c r="L12" t="b">
        <f ca="1"/>
        <v>0</v>
      </c>
      <c r="M12" t="b">
        <f ca="1"/>
        <v>0</v>
      </c>
      <c r="N12" t="b">
        <f ca="1"/>
        <v>0</v>
      </c>
      <c r="O12" t="b">
        <v>0</v>
      </c>
      <c r="P12" t="b">
        <v>0</v>
      </c>
      <c r="Q12" t="b">
        <v>0</v>
      </c>
      <c r="R12" t="b">
        <v>0</v>
      </c>
      <c r="S12" t="b">
        <v>0</v>
      </c>
      <c r="T12" t="b">
        <f ca="1"/>
        <v>0</v>
      </c>
      <c r="U12" t="b">
        <f ca="1"/>
        <v>0</v>
      </c>
      <c r="V12" t="b">
        <f ca="1"/>
        <v>0</v>
      </c>
      <c r="W12" t="b">
        <f ca="1"/>
        <v>0</v>
      </c>
      <c r="X12" t="b">
        <v>0</v>
      </c>
      <c r="Y12" t="b">
        <v>1</v>
      </c>
      <c r="Z12" t="b">
        <v>0</v>
      </c>
      <c r="AA12" t="b">
        <v>1</v>
      </c>
      <c r="AB12" t="b">
        <v>0</v>
      </c>
      <c r="AC12" t="b">
        <v>1</v>
      </c>
      <c r="AD12" t="b">
        <v>1</v>
      </c>
      <c r="AE12" t="b">
        <v>0</v>
      </c>
      <c r="AF12" t="b">
        <v>1</v>
      </c>
      <c r="AG12" t="b">
        <f ca="1"/>
        <v>0</v>
      </c>
      <c r="AH12" t="b">
        <v>0</v>
      </c>
      <c r="AI12" t="b">
        <v>1</v>
      </c>
      <c r="AJ12" t="b">
        <v>1</v>
      </c>
      <c r="AK12" t="b">
        <v>1</v>
      </c>
      <c r="AL12" t="b">
        <v>0</v>
      </c>
      <c r="AM12" t="b">
        <v>1</v>
      </c>
      <c r="AN12" t="b">
        <v>0</v>
      </c>
      <c r="AO12" t="b">
        <v>0</v>
      </c>
      <c r="AP12" t="b">
        <f ca="1"/>
        <v>0</v>
      </c>
      <c r="AQ12" t="b">
        <v>1</v>
      </c>
      <c r="AR12" t="b">
        <v>1</v>
      </c>
      <c r="AS12" t="b">
        <v>0</v>
      </c>
      <c r="AT12" t="b">
        <v>0</v>
      </c>
      <c r="AW12" t="b">
        <v>0</v>
      </c>
      <c r="AX12" t="b">
        <v>1</v>
      </c>
      <c r="AY12" t="b">
        <v>0</v>
      </c>
    </row>
    <row r="13" spans="1:51" x14ac:dyDescent="0.45">
      <c r="A13" t="b">
        <v>0</v>
      </c>
      <c r="B13" t="b">
        <v>0</v>
      </c>
      <c r="C13" t="b">
        <v>0</v>
      </c>
      <c r="D13" t="b">
        <v>0</v>
      </c>
      <c r="E13" t="b">
        <v>0</v>
      </c>
      <c r="F13" t="b">
        <v>0</v>
      </c>
      <c r="G13" t="b">
        <v>0</v>
      </c>
      <c r="H13" t="b">
        <f ca="1"/>
        <v>0</v>
      </c>
      <c r="I13" t="b">
        <v>0</v>
      </c>
      <c r="J13" t="b">
        <v>0</v>
      </c>
      <c r="K13" t="b">
        <v>0</v>
      </c>
      <c r="L13" t="b">
        <f ca="1"/>
        <v>0</v>
      </c>
      <c r="M13" t="b">
        <f ca="1"/>
        <v>0</v>
      </c>
      <c r="N13" t="b">
        <f ca="1"/>
        <v>0</v>
      </c>
      <c r="O13" t="b">
        <v>0</v>
      </c>
      <c r="P13" t="b">
        <v>0</v>
      </c>
      <c r="Q13" t="b">
        <v>0</v>
      </c>
      <c r="R13" t="b">
        <v>0</v>
      </c>
      <c r="S13" t="b">
        <v>0</v>
      </c>
      <c r="T13" t="b">
        <f ca="1"/>
        <v>0</v>
      </c>
      <c r="U13" t="b">
        <f ca="1"/>
        <v>0</v>
      </c>
      <c r="V13" t="b">
        <f ca="1"/>
        <v>0</v>
      </c>
      <c r="W13" t="b">
        <f ca="1"/>
        <v>0</v>
      </c>
      <c r="X13" t="b">
        <v>0</v>
      </c>
      <c r="Y13" t="b">
        <v>0</v>
      </c>
      <c r="Z13" t="b">
        <v>0</v>
      </c>
      <c r="AA13" t="b">
        <v>0</v>
      </c>
      <c r="AB13" t="b">
        <v>0</v>
      </c>
      <c r="AC13" t="b">
        <v>0</v>
      </c>
      <c r="AD13" t="b">
        <v>0</v>
      </c>
      <c r="AE13" t="b">
        <v>0</v>
      </c>
      <c r="AF13" t="b">
        <v>0</v>
      </c>
      <c r="AG13" t="b">
        <f ca="1"/>
        <v>0</v>
      </c>
      <c r="AH13" t="b">
        <v>0</v>
      </c>
      <c r="AI13" t="b">
        <v>0</v>
      </c>
      <c r="AJ13" t="b">
        <v>0</v>
      </c>
      <c r="AK13" t="b">
        <v>0</v>
      </c>
      <c r="AL13" t="b">
        <v>0</v>
      </c>
      <c r="AM13" t="b">
        <v>0</v>
      </c>
      <c r="AN13" t="b">
        <v>0</v>
      </c>
      <c r="AO13" t="b">
        <v>0</v>
      </c>
      <c r="AP13" t="b">
        <f ca="1"/>
        <v>0</v>
      </c>
      <c r="AQ13" t="b">
        <v>0</v>
      </c>
      <c r="AR13" t="b">
        <v>0</v>
      </c>
      <c r="AS13" t="b">
        <v>0</v>
      </c>
      <c r="AT13" t="b">
        <v>0</v>
      </c>
      <c r="AW13" t="b">
        <v>0</v>
      </c>
      <c r="AX13" t="b">
        <v>0</v>
      </c>
      <c r="AY13" t="b">
        <v>0</v>
      </c>
    </row>
    <row r="14" spans="1:51" x14ac:dyDescent="0.45">
      <c r="A14" t="b">
        <v>0</v>
      </c>
      <c r="B14" t="b">
        <v>1</v>
      </c>
      <c r="C14" t="b">
        <v>0</v>
      </c>
      <c r="D14" t="b">
        <v>0</v>
      </c>
      <c r="E14" t="b">
        <v>0</v>
      </c>
      <c r="F14" t="b">
        <v>0</v>
      </c>
      <c r="G14" t="b">
        <v>0</v>
      </c>
      <c r="H14" t="b">
        <f ca="1"/>
        <v>0</v>
      </c>
      <c r="I14" t="b">
        <v>0</v>
      </c>
      <c r="J14" t="b">
        <v>0</v>
      </c>
      <c r="K14" t="b">
        <v>0</v>
      </c>
      <c r="L14" t="b">
        <f ca="1"/>
        <v>0</v>
      </c>
      <c r="M14" t="b">
        <f ca="1"/>
        <v>0</v>
      </c>
      <c r="N14" t="b">
        <f ca="1"/>
        <v>0</v>
      </c>
      <c r="O14" t="b">
        <v>0</v>
      </c>
      <c r="P14" t="b">
        <v>0</v>
      </c>
      <c r="Q14" t="b">
        <v>0</v>
      </c>
      <c r="R14" t="b">
        <v>0</v>
      </c>
      <c r="S14" t="b">
        <v>0</v>
      </c>
      <c r="T14" t="b">
        <f ca="1"/>
        <v>0</v>
      </c>
      <c r="U14" t="b">
        <f ca="1"/>
        <v>0</v>
      </c>
      <c r="V14" t="b">
        <f ca="1"/>
        <v>0</v>
      </c>
      <c r="W14" t="b">
        <f ca="1"/>
        <v>0</v>
      </c>
      <c r="X14" t="b">
        <v>0</v>
      </c>
      <c r="Y14" t="b">
        <v>0</v>
      </c>
      <c r="Z14" t="b">
        <v>0</v>
      </c>
      <c r="AA14" t="b">
        <v>0</v>
      </c>
      <c r="AB14" t="b">
        <v>0</v>
      </c>
      <c r="AC14" t="b">
        <v>0</v>
      </c>
      <c r="AD14" t="b">
        <v>0</v>
      </c>
      <c r="AE14" t="b">
        <v>0</v>
      </c>
      <c r="AF14" t="b">
        <v>0</v>
      </c>
      <c r="AG14" t="b">
        <f ca="1"/>
        <v>0</v>
      </c>
      <c r="AH14" t="b">
        <v>1</v>
      </c>
      <c r="AI14" t="b">
        <v>0</v>
      </c>
      <c r="AJ14" t="b">
        <v>0</v>
      </c>
      <c r="AK14" t="b">
        <v>0</v>
      </c>
      <c r="AL14" t="b">
        <v>0</v>
      </c>
      <c r="AM14" t="b">
        <v>0</v>
      </c>
      <c r="AN14" t="b">
        <v>0</v>
      </c>
      <c r="AO14" t="b">
        <v>0</v>
      </c>
      <c r="AP14" t="b">
        <f ca="1"/>
        <v>0</v>
      </c>
      <c r="AQ14" t="b">
        <v>0</v>
      </c>
      <c r="AR14" t="b">
        <v>0</v>
      </c>
      <c r="AS14" t="b">
        <v>0</v>
      </c>
      <c r="AT14" t="b">
        <v>0</v>
      </c>
      <c r="AW14" t="b">
        <v>0</v>
      </c>
      <c r="AX14" t="b">
        <v>0</v>
      </c>
      <c r="AY14" t="b">
        <v>0</v>
      </c>
    </row>
    <row r="15" spans="1:51" x14ac:dyDescent="0.45">
      <c r="A15" t="b">
        <v>0</v>
      </c>
      <c r="B15" t="b">
        <v>1</v>
      </c>
      <c r="C15" t="b">
        <v>0</v>
      </c>
      <c r="E15" t="b">
        <v>0</v>
      </c>
      <c r="F15" t="b">
        <v>0</v>
      </c>
      <c r="G15" t="b">
        <v>0</v>
      </c>
      <c r="H15" t="b">
        <f ca="1"/>
        <v>0</v>
      </c>
      <c r="J15" t="b">
        <v>0</v>
      </c>
      <c r="K15" t="b">
        <v>0</v>
      </c>
      <c r="L15" t="b">
        <f ca="1"/>
        <v>0</v>
      </c>
      <c r="M15" t="b">
        <f ca="1"/>
        <v>0</v>
      </c>
      <c r="N15" t="b">
        <f ca="1"/>
        <v>0</v>
      </c>
      <c r="O15" t="b">
        <v>0</v>
      </c>
      <c r="P15" t="b">
        <v>0</v>
      </c>
      <c r="R15" t="b">
        <v>0</v>
      </c>
      <c r="S15" t="b">
        <v>0</v>
      </c>
      <c r="T15" t="b">
        <f ca="1"/>
        <v>0</v>
      </c>
      <c r="U15" t="b">
        <f ca="1"/>
        <v>0</v>
      </c>
      <c r="V15" t="b">
        <f ca="1"/>
        <v>0</v>
      </c>
      <c r="W15" t="b">
        <f ca="1"/>
        <v>0</v>
      </c>
      <c r="X15" t="b">
        <v>0</v>
      </c>
      <c r="Y15" t="b">
        <v>0</v>
      </c>
      <c r="AB15" t="b">
        <v>0</v>
      </c>
      <c r="AE15" t="b">
        <v>0</v>
      </c>
      <c r="AF15" t="b">
        <v>0</v>
      </c>
      <c r="AG15" t="b">
        <f ca="1"/>
        <v>0</v>
      </c>
      <c r="AH15" t="b">
        <v>1</v>
      </c>
      <c r="AL15" t="b">
        <v>0</v>
      </c>
      <c r="AM15" t="b">
        <v>0</v>
      </c>
      <c r="AN15" t="b">
        <v>0</v>
      </c>
      <c r="AP15" t="b">
        <f ca="1"/>
        <v>0</v>
      </c>
      <c r="AS15" t="b">
        <v>0</v>
      </c>
      <c r="AW15" t="b">
        <v>0</v>
      </c>
      <c r="AY15" t="b">
        <v>0</v>
      </c>
    </row>
    <row r="16" spans="1:51" x14ac:dyDescent="0.45">
      <c r="A16" t="b">
        <v>1</v>
      </c>
      <c r="B16" t="b">
        <v>1</v>
      </c>
      <c r="C16" t="b">
        <v>0</v>
      </c>
      <c r="E16" t="b">
        <v>0</v>
      </c>
      <c r="F16" t="b">
        <v>0</v>
      </c>
      <c r="G16" t="b">
        <v>0</v>
      </c>
      <c r="H16" t="b">
        <f ca="1"/>
        <v>0</v>
      </c>
      <c r="J16" t="b">
        <v>0</v>
      </c>
      <c r="K16" t="b">
        <v>0</v>
      </c>
      <c r="L16" t="b">
        <f ca="1"/>
        <v>0</v>
      </c>
      <c r="M16" t="b">
        <f ca="1"/>
        <v>0</v>
      </c>
      <c r="N16" t="b">
        <f ca="1"/>
        <v>0</v>
      </c>
      <c r="O16" t="b">
        <v>0</v>
      </c>
      <c r="P16" t="b">
        <v>0</v>
      </c>
      <c r="R16" t="b">
        <v>0</v>
      </c>
      <c r="S16" t="b">
        <v>0</v>
      </c>
      <c r="T16" t="b">
        <f ca="1"/>
        <v>0</v>
      </c>
      <c r="U16" t="b">
        <f ca="1"/>
        <v>0</v>
      </c>
      <c r="V16" t="b">
        <f ca="1"/>
        <v>0</v>
      </c>
      <c r="W16" t="b">
        <f ca="1"/>
        <v>0</v>
      </c>
      <c r="X16" t="b">
        <v>0</v>
      </c>
      <c r="Y16" t="b">
        <v>0</v>
      </c>
      <c r="AB16" t="b">
        <v>0</v>
      </c>
      <c r="AE16" t="b">
        <v>1</v>
      </c>
      <c r="AF16" t="b">
        <v>0</v>
      </c>
      <c r="AG16" t="b">
        <f ca="1"/>
        <v>0</v>
      </c>
      <c r="AH16" t="b">
        <v>1</v>
      </c>
      <c r="AL16" t="b">
        <v>0</v>
      </c>
      <c r="AM16" t="b">
        <v>0</v>
      </c>
      <c r="AN16" t="b">
        <v>0</v>
      </c>
      <c r="AP16" t="b">
        <f ca="1"/>
        <v>0</v>
      </c>
      <c r="AS16" t="b">
        <v>0</v>
      </c>
      <c r="AW16" t="b">
        <v>1</v>
      </c>
      <c r="AY16" t="b">
        <v>0</v>
      </c>
    </row>
    <row r="17" spans="1:51" x14ac:dyDescent="0.45">
      <c r="A17" t="b">
        <v>0</v>
      </c>
      <c r="B17" t="b">
        <v>0</v>
      </c>
      <c r="C17" t="b">
        <v>1</v>
      </c>
      <c r="E17" t="b">
        <v>0</v>
      </c>
      <c r="F17" t="b">
        <v>0</v>
      </c>
      <c r="G17" t="b">
        <v>0</v>
      </c>
      <c r="H17" t="b">
        <f ca="1"/>
        <v>0</v>
      </c>
      <c r="J17" t="b">
        <v>0</v>
      </c>
      <c r="K17" t="b">
        <v>0</v>
      </c>
      <c r="L17" t="b">
        <f ca="1"/>
        <v>0</v>
      </c>
      <c r="M17" t="b">
        <f ca="1"/>
        <v>0</v>
      </c>
      <c r="N17" t="b">
        <f ca="1"/>
        <v>0</v>
      </c>
      <c r="O17" t="b">
        <v>0</v>
      </c>
      <c r="P17" t="b">
        <v>0</v>
      </c>
      <c r="R17" t="b">
        <v>0</v>
      </c>
      <c r="S17" t="b">
        <v>0</v>
      </c>
      <c r="T17" t="b">
        <f ca="1"/>
        <v>0</v>
      </c>
      <c r="U17" t="b">
        <f ca="1"/>
        <v>0</v>
      </c>
      <c r="V17" t="b">
        <f ca="1"/>
        <v>0</v>
      </c>
      <c r="W17" t="b">
        <f ca="1"/>
        <v>0</v>
      </c>
      <c r="X17" t="b">
        <v>0</v>
      </c>
      <c r="Y17" t="b">
        <v>0</v>
      </c>
      <c r="AB17" t="b">
        <v>0</v>
      </c>
      <c r="AE17" t="b">
        <v>0</v>
      </c>
      <c r="AF17" t="b">
        <v>1</v>
      </c>
      <c r="AG17" t="b">
        <f ca="1"/>
        <v>0</v>
      </c>
      <c r="AH17" t="b">
        <v>1</v>
      </c>
      <c r="AL17" t="b">
        <v>0</v>
      </c>
      <c r="AM17" t="b">
        <v>0</v>
      </c>
      <c r="AN17" t="b">
        <v>0</v>
      </c>
      <c r="AP17" t="b">
        <f ca="1"/>
        <v>0</v>
      </c>
      <c r="AS17" t="b">
        <v>0</v>
      </c>
      <c r="AW17" t="b">
        <v>0</v>
      </c>
      <c r="AY17" t="b">
        <v>0</v>
      </c>
    </row>
    <row r="18" spans="1:51" x14ac:dyDescent="0.45">
      <c r="A18" t="b">
        <v>1</v>
      </c>
      <c r="B18" t="b">
        <v>0</v>
      </c>
      <c r="C18" t="b">
        <v>0</v>
      </c>
      <c r="E18" t="b">
        <v>0</v>
      </c>
      <c r="F18" t="b">
        <v>0</v>
      </c>
      <c r="G18" t="b">
        <v>0</v>
      </c>
      <c r="H18" t="b">
        <f ca="1"/>
        <v>0</v>
      </c>
      <c r="J18" t="b">
        <v>0</v>
      </c>
      <c r="K18" t="b">
        <v>0</v>
      </c>
      <c r="L18" t="b">
        <f ca="1"/>
        <v>0</v>
      </c>
      <c r="M18" t="b">
        <f ca="1"/>
        <v>0</v>
      </c>
      <c r="N18" t="b">
        <f ca="1"/>
        <v>0</v>
      </c>
      <c r="O18" t="b">
        <v>0</v>
      </c>
      <c r="P18" t="b">
        <v>0</v>
      </c>
      <c r="R18" t="b">
        <v>0</v>
      </c>
      <c r="S18" t="b">
        <v>0</v>
      </c>
      <c r="T18" t="b">
        <f ca="1"/>
        <v>0</v>
      </c>
      <c r="U18" t="b">
        <f ca="1"/>
        <v>0</v>
      </c>
      <c r="V18" t="b">
        <f ca="1"/>
        <v>0</v>
      </c>
      <c r="W18" t="b">
        <f ca="1"/>
        <v>0</v>
      </c>
      <c r="X18" t="b">
        <v>0</v>
      </c>
      <c r="Y18" t="b">
        <v>0</v>
      </c>
      <c r="AB18" t="b">
        <v>0</v>
      </c>
      <c r="AE18" t="b">
        <v>1</v>
      </c>
      <c r="AF18" t="b">
        <v>0</v>
      </c>
      <c r="AG18" t="b">
        <f ca="1"/>
        <v>0</v>
      </c>
      <c r="AH18" t="b">
        <v>1</v>
      </c>
      <c r="AL18" t="b">
        <v>0</v>
      </c>
      <c r="AM18" t="b">
        <v>0</v>
      </c>
      <c r="AN18" t="b">
        <v>0</v>
      </c>
      <c r="AP18" t="b">
        <f ca="1"/>
        <v>0</v>
      </c>
      <c r="AS18" t="b">
        <v>0</v>
      </c>
      <c r="AW18" t="b">
        <v>0</v>
      </c>
      <c r="AY18" t="b">
        <v>0</v>
      </c>
    </row>
    <row r="19" spans="1:51" x14ac:dyDescent="0.45">
      <c r="A19" t="b">
        <v>1</v>
      </c>
      <c r="B19" t="b">
        <v>0</v>
      </c>
      <c r="C19" t="b">
        <v>1</v>
      </c>
      <c r="E19" t="b">
        <v>0</v>
      </c>
      <c r="F19" t="b">
        <v>0</v>
      </c>
      <c r="G19" t="b">
        <v>0</v>
      </c>
      <c r="H19" t="b">
        <f ca="1"/>
        <v>0</v>
      </c>
      <c r="J19" t="b">
        <v>0</v>
      </c>
      <c r="K19" t="b">
        <v>0</v>
      </c>
      <c r="L19" t="b">
        <f ca="1"/>
        <v>0</v>
      </c>
      <c r="M19" t="b">
        <f ca="1"/>
        <v>0</v>
      </c>
      <c r="N19" t="b">
        <f ca="1"/>
        <v>0</v>
      </c>
      <c r="O19" t="b">
        <v>0</v>
      </c>
      <c r="P19" t="b">
        <v>0</v>
      </c>
      <c r="R19" t="b">
        <v>0</v>
      </c>
      <c r="S19" t="b">
        <v>0</v>
      </c>
      <c r="T19" t="b">
        <f ca="1"/>
        <v>0</v>
      </c>
      <c r="U19" t="b">
        <f ca="1"/>
        <v>0</v>
      </c>
      <c r="V19" t="b">
        <f ca="1"/>
        <v>0</v>
      </c>
      <c r="W19" t="b">
        <f ca="1"/>
        <v>0</v>
      </c>
      <c r="X19" t="b">
        <v>0</v>
      </c>
      <c r="Y19" t="b">
        <v>0</v>
      </c>
      <c r="AB19" t="b">
        <v>0</v>
      </c>
      <c r="AE19" t="b">
        <v>1</v>
      </c>
      <c r="AF19" t="b">
        <v>1</v>
      </c>
      <c r="AG19" t="b">
        <f ca="1"/>
        <v>0</v>
      </c>
      <c r="AH19" t="b">
        <v>1</v>
      </c>
      <c r="AL19" t="b">
        <v>0</v>
      </c>
      <c r="AM19" t="b">
        <v>0</v>
      </c>
      <c r="AN19" t="b">
        <v>0</v>
      </c>
      <c r="AP19" t="b">
        <f ca="1"/>
        <v>0</v>
      </c>
      <c r="AS19" t="b">
        <v>0</v>
      </c>
      <c r="AW19" t="b">
        <v>0</v>
      </c>
      <c r="AY19" t="b">
        <v>0</v>
      </c>
    </row>
    <row r="20" spans="1:51" x14ac:dyDescent="0.45">
      <c r="A20" t="b">
        <v>0</v>
      </c>
      <c r="B20" t="b">
        <v>0</v>
      </c>
      <c r="C20" t="b">
        <v>0</v>
      </c>
      <c r="E20" t="b">
        <v>0</v>
      </c>
      <c r="F20" t="b">
        <v>0</v>
      </c>
      <c r="G20" t="b">
        <v>0</v>
      </c>
      <c r="H20" t="b">
        <f ca="1"/>
        <v>0</v>
      </c>
      <c r="J20" t="b">
        <v>0</v>
      </c>
      <c r="K20" t="b">
        <v>0</v>
      </c>
      <c r="L20" t="b">
        <f ca="1"/>
        <v>0</v>
      </c>
      <c r="M20" t="b">
        <f ca="1"/>
        <v>0</v>
      </c>
      <c r="N20" t="b">
        <f ca="1"/>
        <v>0</v>
      </c>
      <c r="O20" t="b">
        <v>0</v>
      </c>
      <c r="P20" t="b">
        <v>0</v>
      </c>
      <c r="R20" t="b">
        <v>0</v>
      </c>
      <c r="S20" t="b">
        <v>0</v>
      </c>
      <c r="T20" t="b">
        <f ca="1"/>
        <v>0</v>
      </c>
      <c r="U20" t="b">
        <f ca="1"/>
        <v>0</v>
      </c>
      <c r="V20" t="b">
        <f ca="1"/>
        <v>0</v>
      </c>
      <c r="W20" t="b">
        <f ca="1"/>
        <v>0</v>
      </c>
      <c r="X20" t="b">
        <v>0</v>
      </c>
      <c r="Y20" t="b">
        <v>0</v>
      </c>
      <c r="AB20" t="b">
        <v>0</v>
      </c>
      <c r="AE20" t="b">
        <v>0</v>
      </c>
      <c r="AF20" t="b">
        <v>0</v>
      </c>
      <c r="AG20" t="b">
        <f ca="1"/>
        <v>0</v>
      </c>
      <c r="AH20" t="b">
        <v>1</v>
      </c>
      <c r="AL20" t="b">
        <v>0</v>
      </c>
      <c r="AM20" t="b">
        <v>0</v>
      </c>
      <c r="AN20" t="b">
        <v>0</v>
      </c>
      <c r="AP20" t="b">
        <f ca="1"/>
        <v>0</v>
      </c>
      <c r="AS20" t="b">
        <v>0</v>
      </c>
      <c r="AW20" t="b">
        <v>1</v>
      </c>
      <c r="AY20" t="b">
        <v>0</v>
      </c>
    </row>
    <row r="21" spans="1:51" x14ac:dyDescent="0.45">
      <c r="A21" t="b">
        <v>0</v>
      </c>
      <c r="B21" t="b">
        <v>0</v>
      </c>
      <c r="C21" t="b">
        <v>1</v>
      </c>
      <c r="E21" t="b">
        <v>0</v>
      </c>
      <c r="F21" t="b">
        <v>0</v>
      </c>
      <c r="G21" t="b">
        <v>0</v>
      </c>
      <c r="H21" t="b">
        <f ca="1"/>
        <v>0</v>
      </c>
      <c r="J21" t="b">
        <v>0</v>
      </c>
      <c r="K21" t="b">
        <v>0</v>
      </c>
      <c r="L21" t="b">
        <f ca="1"/>
        <v>0</v>
      </c>
      <c r="M21" t="b">
        <f ca="1"/>
        <v>0</v>
      </c>
      <c r="N21" t="b">
        <f ca="1"/>
        <v>0</v>
      </c>
      <c r="O21" t="b">
        <v>0</v>
      </c>
      <c r="P21" t="b">
        <v>0</v>
      </c>
      <c r="R21" t="b">
        <v>0</v>
      </c>
      <c r="S21" t="b">
        <v>0</v>
      </c>
      <c r="T21" t="b">
        <f ca="1"/>
        <v>0</v>
      </c>
      <c r="U21" t="b">
        <f ca="1"/>
        <v>0</v>
      </c>
      <c r="V21" t="b">
        <f ca="1"/>
        <v>0</v>
      </c>
      <c r="W21" t="b">
        <f ca="1"/>
        <v>0</v>
      </c>
      <c r="X21" t="b">
        <v>0</v>
      </c>
      <c r="Y21" t="b">
        <v>0</v>
      </c>
      <c r="AB21" t="b">
        <v>0</v>
      </c>
      <c r="AE21" t="b">
        <v>0</v>
      </c>
      <c r="AF21" t="b">
        <v>1</v>
      </c>
      <c r="AG21" t="b">
        <f ca="1"/>
        <v>0</v>
      </c>
      <c r="AH21" t="b">
        <v>1</v>
      </c>
      <c r="AL21" t="b">
        <v>0</v>
      </c>
      <c r="AM21" t="b">
        <v>0</v>
      </c>
      <c r="AN21" t="b">
        <v>0</v>
      </c>
      <c r="AP21" t="b">
        <f ca="1"/>
        <v>0</v>
      </c>
      <c r="AS21" t="b">
        <v>0</v>
      </c>
      <c r="AW21" t="b">
        <v>0</v>
      </c>
      <c r="AY21" t="b">
        <v>0</v>
      </c>
    </row>
    <row r="22" spans="1:51" x14ac:dyDescent="0.45">
      <c r="A22" t="b">
        <v>0</v>
      </c>
      <c r="B22" t="b">
        <v>0</v>
      </c>
      <c r="C22" t="b">
        <v>1</v>
      </c>
      <c r="E22" t="b">
        <v>0</v>
      </c>
      <c r="F22" t="b">
        <v>0</v>
      </c>
      <c r="G22" t="b">
        <v>0</v>
      </c>
      <c r="H22" t="b">
        <f ca="1"/>
        <v>0</v>
      </c>
      <c r="J22" t="b">
        <v>0</v>
      </c>
      <c r="K22" t="b">
        <v>0</v>
      </c>
      <c r="L22" t="b">
        <f ca="1"/>
        <v>0</v>
      </c>
      <c r="M22" t="b">
        <f ca="1"/>
        <v>0</v>
      </c>
      <c r="N22" t="b">
        <f ca="1"/>
        <v>0</v>
      </c>
      <c r="R22" t="b">
        <v>0</v>
      </c>
      <c r="S22" t="b">
        <v>0</v>
      </c>
      <c r="T22" t="b">
        <f ca="1"/>
        <v>0</v>
      </c>
      <c r="U22" t="b">
        <f ca="1"/>
        <v>0</v>
      </c>
      <c r="V22" t="b">
        <f ca="1"/>
        <v>0</v>
      </c>
      <c r="W22" t="b">
        <f ca="1"/>
        <v>0</v>
      </c>
      <c r="AE22" t="b">
        <v>0</v>
      </c>
      <c r="AF22" t="b">
        <v>1</v>
      </c>
      <c r="AG22" t="b">
        <f ca="1"/>
        <v>0</v>
      </c>
      <c r="AH22" t="b">
        <v>1</v>
      </c>
      <c r="AP22" t="b">
        <f ca="1"/>
        <v>0</v>
      </c>
      <c r="AS22" t="b">
        <v>0</v>
      </c>
      <c r="AW22" t="b">
        <v>0</v>
      </c>
    </row>
    <row r="23" spans="1:51" x14ac:dyDescent="0.45">
      <c r="A23" t="b">
        <v>1</v>
      </c>
      <c r="B23" t="b">
        <v>0</v>
      </c>
      <c r="C23" t="b">
        <v>0</v>
      </c>
      <c r="E23" t="b">
        <v>0</v>
      </c>
      <c r="F23" t="b">
        <v>0</v>
      </c>
      <c r="G23" t="b">
        <v>0</v>
      </c>
      <c r="H23" t="b">
        <f ca="1"/>
        <v>0</v>
      </c>
      <c r="J23" t="b">
        <v>0</v>
      </c>
      <c r="K23" t="b">
        <v>0</v>
      </c>
      <c r="L23" t="b">
        <f ca="1"/>
        <v>0</v>
      </c>
      <c r="M23" t="b">
        <f ca="1"/>
        <v>0</v>
      </c>
      <c r="N23" t="b">
        <f ca="1"/>
        <v>0</v>
      </c>
      <c r="R23" t="b">
        <v>0</v>
      </c>
      <c r="S23" t="b">
        <v>0</v>
      </c>
      <c r="T23" t="b">
        <f ca="1"/>
        <v>0</v>
      </c>
      <c r="U23" t="b">
        <f ca="1"/>
        <v>0</v>
      </c>
      <c r="V23" t="b">
        <f ca="1"/>
        <v>0</v>
      </c>
      <c r="W23" t="b">
        <f ca="1"/>
        <v>0</v>
      </c>
      <c r="AE23" t="b">
        <v>1</v>
      </c>
      <c r="AF23" t="b">
        <v>0</v>
      </c>
      <c r="AG23" t="b">
        <f ca="1"/>
        <v>0</v>
      </c>
      <c r="AH23" t="b">
        <v>1</v>
      </c>
      <c r="AP23" t="b">
        <f ca="1"/>
        <v>0</v>
      </c>
      <c r="AS23" t="b">
        <v>0</v>
      </c>
      <c r="AW23" t="b">
        <v>0</v>
      </c>
    </row>
    <row r="24" spans="1:51" x14ac:dyDescent="0.45">
      <c r="A24" t="b">
        <v>0</v>
      </c>
      <c r="B24" t="b">
        <v>0</v>
      </c>
      <c r="C24" t="b">
        <v>1</v>
      </c>
      <c r="E24" t="b">
        <v>0</v>
      </c>
      <c r="F24" t="b">
        <v>0</v>
      </c>
      <c r="G24" t="b">
        <v>0</v>
      </c>
      <c r="H24" t="b">
        <f ca="1"/>
        <v>0</v>
      </c>
      <c r="J24" t="b">
        <v>0</v>
      </c>
      <c r="K24" t="b">
        <v>0</v>
      </c>
      <c r="L24" t="b">
        <f ca="1"/>
        <v>0</v>
      </c>
      <c r="M24" t="b">
        <f ca="1"/>
        <v>0</v>
      </c>
      <c r="N24" t="b">
        <f ca="1"/>
        <v>0</v>
      </c>
      <c r="R24" t="b">
        <v>0</v>
      </c>
      <c r="S24" t="b">
        <v>0</v>
      </c>
      <c r="T24" t="b">
        <f ca="1"/>
        <v>0</v>
      </c>
      <c r="U24" t="b">
        <f ca="1"/>
        <v>0</v>
      </c>
      <c r="V24" t="b">
        <f ca="1"/>
        <v>0</v>
      </c>
      <c r="W24" t="b">
        <f ca="1"/>
        <v>0</v>
      </c>
      <c r="AE24" t="b">
        <v>0</v>
      </c>
      <c r="AF24" t="b">
        <v>1</v>
      </c>
      <c r="AG24" t="b">
        <f ca="1"/>
        <v>0</v>
      </c>
      <c r="AH24" t="b">
        <v>0</v>
      </c>
      <c r="AP24" t="b">
        <f ca="1"/>
        <v>0</v>
      </c>
      <c r="AS24" t="b">
        <v>0</v>
      </c>
      <c r="AW24" t="b">
        <v>0</v>
      </c>
    </row>
    <row r="25" spans="1:51" x14ac:dyDescent="0.45">
      <c r="A25" t="b">
        <v>0</v>
      </c>
      <c r="B25" t="b">
        <v>0</v>
      </c>
      <c r="C25" t="b">
        <v>1</v>
      </c>
      <c r="E25" t="b">
        <v>0</v>
      </c>
      <c r="F25" t="b">
        <v>0</v>
      </c>
      <c r="G25" t="b">
        <v>0</v>
      </c>
      <c r="H25" t="b">
        <f ca="1"/>
        <v>0</v>
      </c>
      <c r="J25" t="b">
        <v>0</v>
      </c>
      <c r="K25" t="b">
        <v>0</v>
      </c>
      <c r="L25" t="b">
        <f ca="1"/>
        <v>0</v>
      </c>
      <c r="M25" t="b">
        <f ca="1"/>
        <v>0</v>
      </c>
      <c r="N25" t="b">
        <f ca="1"/>
        <v>0</v>
      </c>
      <c r="R25" t="b">
        <v>0</v>
      </c>
      <c r="S25" t="b">
        <v>0</v>
      </c>
      <c r="T25" t="b">
        <f ca="1"/>
        <v>0</v>
      </c>
      <c r="U25" t="b">
        <f ca="1"/>
        <v>0</v>
      </c>
      <c r="V25" t="b">
        <f ca="1"/>
        <v>0</v>
      </c>
      <c r="W25" t="b">
        <f ca="1"/>
        <v>0</v>
      </c>
      <c r="AE25" t="b">
        <v>0</v>
      </c>
      <c r="AF25" t="b">
        <v>1</v>
      </c>
      <c r="AG25" t="b">
        <f ca="1"/>
        <v>0</v>
      </c>
      <c r="AH25" t="b">
        <v>0</v>
      </c>
      <c r="AP25" t="b">
        <f ca="1"/>
        <v>0</v>
      </c>
      <c r="AS25" t="b">
        <v>0</v>
      </c>
      <c r="AW25" t="b">
        <v>0</v>
      </c>
    </row>
    <row r="26" spans="1:51" x14ac:dyDescent="0.45">
      <c r="A26" t="b">
        <v>0</v>
      </c>
      <c r="B26" t="b">
        <v>0</v>
      </c>
      <c r="C26" t="b">
        <v>0</v>
      </c>
      <c r="E26" t="b">
        <v>0</v>
      </c>
      <c r="F26" t="b">
        <v>0</v>
      </c>
      <c r="G26" t="b">
        <v>0</v>
      </c>
      <c r="H26" t="b">
        <f ca="1"/>
        <v>0</v>
      </c>
      <c r="J26" t="b">
        <v>0</v>
      </c>
      <c r="K26" t="b">
        <v>0</v>
      </c>
      <c r="L26" t="b">
        <f ca="1"/>
        <v>0</v>
      </c>
      <c r="M26" t="b">
        <f ca="1"/>
        <v>0</v>
      </c>
      <c r="N26" t="b">
        <f ca="1"/>
        <v>0</v>
      </c>
      <c r="R26" t="b">
        <v>0</v>
      </c>
      <c r="S26" t="b">
        <v>0</v>
      </c>
      <c r="T26" t="b">
        <f ca="1"/>
        <v>0</v>
      </c>
      <c r="U26" t="b">
        <f ca="1"/>
        <v>0</v>
      </c>
      <c r="V26" t="b">
        <f ca="1"/>
        <v>0</v>
      </c>
      <c r="W26" t="b">
        <f ca="1"/>
        <v>0</v>
      </c>
      <c r="AE26" t="b">
        <v>0</v>
      </c>
      <c r="AF26" t="b">
        <v>0</v>
      </c>
      <c r="AG26" t="b">
        <f ca="1"/>
        <v>0</v>
      </c>
      <c r="AH26" t="b">
        <v>0</v>
      </c>
      <c r="AP26" t="b">
        <f ca="1"/>
        <v>0</v>
      </c>
      <c r="AS26" t="b">
        <v>0</v>
      </c>
      <c r="AW26" t="b">
        <v>0</v>
      </c>
    </row>
    <row r="27" spans="1:51" x14ac:dyDescent="0.45">
      <c r="A27" t="b">
        <v>0</v>
      </c>
      <c r="B27" t="b">
        <v>1</v>
      </c>
      <c r="C27" t="b">
        <v>0</v>
      </c>
      <c r="E27" t="b">
        <v>0</v>
      </c>
      <c r="F27" t="b">
        <v>0</v>
      </c>
      <c r="G27" t="b">
        <v>0</v>
      </c>
      <c r="H27" t="b">
        <f ca="1"/>
        <v>0</v>
      </c>
      <c r="J27" t="b">
        <v>0</v>
      </c>
      <c r="K27" t="b">
        <v>0</v>
      </c>
      <c r="L27" t="b">
        <f ca="1"/>
        <v>0</v>
      </c>
      <c r="M27" t="b">
        <f ca="1"/>
        <v>0</v>
      </c>
      <c r="N27" t="b">
        <f ca="1"/>
        <v>0</v>
      </c>
      <c r="R27" t="b">
        <v>0</v>
      </c>
      <c r="S27" t="b">
        <v>0</v>
      </c>
      <c r="T27" t="b">
        <f ca="1"/>
        <v>0</v>
      </c>
      <c r="U27" t="b">
        <f ca="1"/>
        <v>0</v>
      </c>
      <c r="V27" t="b">
        <f ca="1"/>
        <v>0</v>
      </c>
      <c r="W27" t="b">
        <f ca="1"/>
        <v>0</v>
      </c>
      <c r="AE27" t="b">
        <v>0</v>
      </c>
      <c r="AF27" t="b">
        <v>0</v>
      </c>
      <c r="AG27" t="b">
        <f ca="1"/>
        <v>0</v>
      </c>
      <c r="AH27" t="b">
        <v>1</v>
      </c>
      <c r="AP27" t="b">
        <f ca="1"/>
        <v>0</v>
      </c>
      <c r="AS27" t="b">
        <v>0</v>
      </c>
      <c r="AW27" t="b">
        <v>0</v>
      </c>
    </row>
    <row r="28" spans="1:51" x14ac:dyDescent="0.45">
      <c r="A28" t="b">
        <v>0</v>
      </c>
      <c r="B28" t="b">
        <v>1</v>
      </c>
      <c r="C28" t="b">
        <v>0</v>
      </c>
      <c r="E28" t="b">
        <v>0</v>
      </c>
      <c r="F28" t="b">
        <v>0</v>
      </c>
      <c r="G28" t="b">
        <v>0</v>
      </c>
      <c r="H28" t="b">
        <f ca="1"/>
        <v>0</v>
      </c>
      <c r="J28" t="b">
        <v>0</v>
      </c>
      <c r="K28" t="b">
        <v>0</v>
      </c>
      <c r="L28" t="b">
        <f ca="1"/>
        <v>0</v>
      </c>
      <c r="M28" t="b">
        <f ca="1"/>
        <v>0</v>
      </c>
      <c r="N28" t="b">
        <f ca="1"/>
        <v>0</v>
      </c>
      <c r="R28" t="b">
        <v>0</v>
      </c>
      <c r="S28" t="b">
        <v>0</v>
      </c>
      <c r="T28" t="b">
        <f ca="1"/>
        <v>0</v>
      </c>
      <c r="U28" t="b">
        <f ca="1"/>
        <v>0</v>
      </c>
      <c r="V28" t="b">
        <f ca="1"/>
        <v>0</v>
      </c>
      <c r="W28" t="b">
        <f ca="1"/>
        <v>0</v>
      </c>
      <c r="AE28" t="b">
        <v>0</v>
      </c>
      <c r="AF28" t="b">
        <v>0</v>
      </c>
      <c r="AG28" t="b">
        <f ca="1"/>
        <v>0</v>
      </c>
      <c r="AH28" t="b">
        <v>1</v>
      </c>
      <c r="AP28" t="b">
        <f ca="1"/>
        <v>0</v>
      </c>
      <c r="AS28" t="b">
        <v>0</v>
      </c>
      <c r="AW28" t="b">
        <v>0</v>
      </c>
    </row>
    <row r="29" spans="1:51" x14ac:dyDescent="0.45">
      <c r="A29" t="b">
        <v>0</v>
      </c>
      <c r="B29" t="b">
        <v>1</v>
      </c>
      <c r="C29" t="b">
        <v>0</v>
      </c>
      <c r="E29" t="b">
        <v>0</v>
      </c>
      <c r="F29" t="b">
        <v>0</v>
      </c>
      <c r="G29" t="b">
        <v>0</v>
      </c>
      <c r="H29" t="b">
        <f ca="1"/>
        <v>0</v>
      </c>
      <c r="J29" t="b">
        <v>0</v>
      </c>
      <c r="K29" t="b">
        <v>0</v>
      </c>
      <c r="L29" t="b">
        <f ca="1"/>
        <v>0</v>
      </c>
      <c r="M29" t="b">
        <f ca="1"/>
        <v>0</v>
      </c>
      <c r="N29" t="b">
        <f ca="1"/>
        <v>0</v>
      </c>
      <c r="R29" t="b">
        <v>0</v>
      </c>
      <c r="S29" t="b">
        <v>0</v>
      </c>
      <c r="T29" t="b">
        <f ca="1"/>
        <v>0</v>
      </c>
      <c r="U29" t="b">
        <f ca="1"/>
        <v>0</v>
      </c>
      <c r="V29" t="b">
        <f ca="1"/>
        <v>0</v>
      </c>
      <c r="W29" t="b">
        <f ca="1"/>
        <v>0</v>
      </c>
      <c r="AE29" t="b">
        <v>0</v>
      </c>
      <c r="AF29" t="b">
        <v>0</v>
      </c>
      <c r="AG29" t="b">
        <f ca="1"/>
        <v>0</v>
      </c>
      <c r="AH29" t="b">
        <v>1</v>
      </c>
      <c r="AP29" t="b">
        <f ca="1"/>
        <v>0</v>
      </c>
      <c r="AS29" t="b">
        <v>0</v>
      </c>
      <c r="AW29" t="b">
        <v>0</v>
      </c>
    </row>
    <row r="30" spans="1:51" x14ac:dyDescent="0.45">
      <c r="A30" t="b">
        <v>1</v>
      </c>
      <c r="B30" t="b">
        <v>1</v>
      </c>
      <c r="C30" t="b">
        <v>0</v>
      </c>
      <c r="E30" t="b">
        <v>0</v>
      </c>
      <c r="F30" t="b">
        <v>0</v>
      </c>
      <c r="G30" t="b">
        <v>0</v>
      </c>
      <c r="H30" t="b">
        <f ca="1"/>
        <v>0</v>
      </c>
      <c r="J30" t="b">
        <v>0</v>
      </c>
      <c r="K30" t="b">
        <v>0</v>
      </c>
      <c r="L30" t="b">
        <f ca="1"/>
        <v>0</v>
      </c>
      <c r="M30" t="b">
        <f ca="1"/>
        <v>0</v>
      </c>
      <c r="N30" t="b">
        <f ca="1"/>
        <v>0</v>
      </c>
      <c r="R30" t="b">
        <v>0</v>
      </c>
      <c r="S30" t="b">
        <v>0</v>
      </c>
      <c r="T30" t="b">
        <f ca="1"/>
        <v>0</v>
      </c>
      <c r="U30" t="b">
        <f ca="1"/>
        <v>0</v>
      </c>
      <c r="V30" t="b">
        <f ca="1"/>
        <v>0</v>
      </c>
      <c r="W30" t="b">
        <f ca="1"/>
        <v>0</v>
      </c>
      <c r="AE30" t="b">
        <v>1</v>
      </c>
      <c r="AF30" t="b">
        <v>0</v>
      </c>
      <c r="AG30" t="b">
        <f ca="1"/>
        <v>0</v>
      </c>
      <c r="AH30" t="b">
        <v>1</v>
      </c>
      <c r="AP30" t="b">
        <f ca="1"/>
        <v>0</v>
      </c>
      <c r="AS30" t="b">
        <v>0</v>
      </c>
      <c r="AW30" t="b">
        <v>1</v>
      </c>
    </row>
    <row r="31" spans="1:51" x14ac:dyDescent="0.45">
      <c r="A31" t="b">
        <v>0</v>
      </c>
      <c r="B31" t="b">
        <v>0</v>
      </c>
      <c r="C31" t="b">
        <v>1</v>
      </c>
      <c r="E31" t="b">
        <v>0</v>
      </c>
      <c r="F31" t="b">
        <v>0</v>
      </c>
      <c r="G31" t="b">
        <v>0</v>
      </c>
      <c r="H31" t="b">
        <f ca="1"/>
        <v>0</v>
      </c>
      <c r="J31" t="b">
        <v>0</v>
      </c>
      <c r="K31" t="b">
        <v>0</v>
      </c>
      <c r="L31" t="b">
        <f ca="1"/>
        <v>0</v>
      </c>
      <c r="M31" t="b">
        <f ca="1"/>
        <v>0</v>
      </c>
      <c r="N31" t="b">
        <f ca="1"/>
        <v>0</v>
      </c>
      <c r="R31" t="b">
        <v>0</v>
      </c>
      <c r="S31" t="b">
        <v>0</v>
      </c>
      <c r="T31" t="b">
        <f ca="1"/>
        <v>0</v>
      </c>
      <c r="U31" t="b">
        <f ca="1"/>
        <v>0</v>
      </c>
      <c r="V31" t="b">
        <f ca="1"/>
        <v>0</v>
      </c>
      <c r="W31" t="b">
        <f ca="1"/>
        <v>0</v>
      </c>
      <c r="AE31" t="b">
        <v>0</v>
      </c>
      <c r="AF31" t="b">
        <v>1</v>
      </c>
      <c r="AG31" t="b">
        <f ca="1"/>
        <v>0</v>
      </c>
      <c r="AH31" t="b">
        <v>1</v>
      </c>
      <c r="AP31" t="b">
        <f ca="1"/>
        <v>0</v>
      </c>
      <c r="AS31" t="b">
        <v>0</v>
      </c>
      <c r="AW31" t="b">
        <v>0</v>
      </c>
    </row>
    <row r="32" spans="1:51" x14ac:dyDescent="0.45">
      <c r="A32" t="b">
        <v>1</v>
      </c>
      <c r="B32" t="b">
        <v>0</v>
      </c>
      <c r="C32" t="b">
        <v>0</v>
      </c>
      <c r="E32" t="b">
        <v>0</v>
      </c>
      <c r="F32" t="b">
        <v>0</v>
      </c>
      <c r="G32" t="b">
        <v>0</v>
      </c>
      <c r="H32" t="b">
        <f ca="1"/>
        <v>0</v>
      </c>
      <c r="J32" t="b">
        <v>0</v>
      </c>
      <c r="K32" t="b">
        <v>0</v>
      </c>
      <c r="L32" t="b">
        <f ca="1"/>
        <v>0</v>
      </c>
      <c r="M32" t="b">
        <f ca="1"/>
        <v>0</v>
      </c>
      <c r="N32" t="b">
        <f ca="1"/>
        <v>0</v>
      </c>
      <c r="R32" t="b">
        <v>0</v>
      </c>
      <c r="S32" t="b">
        <v>0</v>
      </c>
      <c r="T32" t="b">
        <f ca="1"/>
        <v>0</v>
      </c>
      <c r="U32" t="b">
        <f ca="1"/>
        <v>0</v>
      </c>
      <c r="V32" t="b">
        <f ca="1"/>
        <v>0</v>
      </c>
      <c r="W32" t="b">
        <f ca="1"/>
        <v>0</v>
      </c>
      <c r="AE32" t="b">
        <v>1</v>
      </c>
      <c r="AF32" t="b">
        <v>0</v>
      </c>
      <c r="AG32" t="b">
        <f ca="1"/>
        <v>0</v>
      </c>
      <c r="AH32" t="b">
        <v>1</v>
      </c>
      <c r="AP32" t="b">
        <f ca="1"/>
        <v>0</v>
      </c>
      <c r="AS32" t="b">
        <v>0</v>
      </c>
      <c r="AW32" t="b">
        <v>0</v>
      </c>
    </row>
    <row r="33" spans="1:49" x14ac:dyDescent="0.45">
      <c r="A33" t="b">
        <v>1</v>
      </c>
      <c r="B33" t="b">
        <v>0</v>
      </c>
      <c r="C33" t="b">
        <v>1</v>
      </c>
      <c r="E33" t="b">
        <v>0</v>
      </c>
      <c r="F33" t="b">
        <v>0</v>
      </c>
      <c r="G33" t="b">
        <v>0</v>
      </c>
      <c r="H33" t="b">
        <f ca="1"/>
        <v>0</v>
      </c>
      <c r="J33" t="b">
        <v>0</v>
      </c>
      <c r="K33" t="b">
        <v>0</v>
      </c>
      <c r="L33" t="b">
        <f ca="1"/>
        <v>0</v>
      </c>
      <c r="M33" t="b">
        <f ca="1"/>
        <v>0</v>
      </c>
      <c r="N33" t="b">
        <f ca="1"/>
        <v>0</v>
      </c>
      <c r="R33" t="b">
        <v>0</v>
      </c>
      <c r="S33" t="b">
        <v>0</v>
      </c>
      <c r="T33" t="b">
        <f ca="1"/>
        <v>0</v>
      </c>
      <c r="U33" t="b">
        <f ca="1"/>
        <v>0</v>
      </c>
      <c r="V33" t="b">
        <f ca="1"/>
        <v>0</v>
      </c>
      <c r="W33" t="b">
        <f ca="1"/>
        <v>0</v>
      </c>
      <c r="AE33" t="b">
        <v>1</v>
      </c>
      <c r="AF33" t="b">
        <v>1</v>
      </c>
      <c r="AG33" t="b">
        <f ca="1"/>
        <v>0</v>
      </c>
      <c r="AH33" t="b">
        <v>1</v>
      </c>
      <c r="AP33" t="b">
        <f ca="1"/>
        <v>0</v>
      </c>
      <c r="AS33" t="b">
        <v>0</v>
      </c>
      <c r="AW33" t="b">
        <v>0</v>
      </c>
    </row>
    <row r="34" spans="1:49" x14ac:dyDescent="0.45">
      <c r="A34" t="b">
        <v>0</v>
      </c>
      <c r="B34" t="b">
        <v>0</v>
      </c>
      <c r="C34" t="b">
        <v>0</v>
      </c>
      <c r="E34" t="b">
        <v>0</v>
      </c>
      <c r="F34" t="b">
        <v>0</v>
      </c>
      <c r="G34" t="b">
        <v>0</v>
      </c>
      <c r="H34" t="b">
        <f ca="1"/>
        <v>0</v>
      </c>
      <c r="J34" t="b">
        <v>0</v>
      </c>
      <c r="K34" t="b">
        <v>0</v>
      </c>
      <c r="L34" t="b">
        <f ca="1"/>
        <v>0</v>
      </c>
      <c r="M34" t="b">
        <f ca="1"/>
        <v>0</v>
      </c>
      <c r="N34" t="b">
        <f ca="1"/>
        <v>0</v>
      </c>
      <c r="R34" t="b">
        <v>0</v>
      </c>
      <c r="S34" t="b">
        <v>0</v>
      </c>
      <c r="T34" t="b">
        <f ca="1"/>
        <v>0</v>
      </c>
      <c r="U34" t="b">
        <f ca="1"/>
        <v>0</v>
      </c>
      <c r="V34" t="b">
        <f ca="1"/>
        <v>0</v>
      </c>
      <c r="W34" t="b">
        <f ca="1"/>
        <v>0</v>
      </c>
      <c r="AE34" t="b">
        <v>0</v>
      </c>
      <c r="AF34" t="b">
        <v>0</v>
      </c>
      <c r="AG34" t="b">
        <f ca="1"/>
        <v>0</v>
      </c>
      <c r="AH34" t="b">
        <v>1</v>
      </c>
      <c r="AP34" t="b">
        <f ca="1"/>
        <v>0</v>
      </c>
      <c r="AS34" t="b">
        <v>0</v>
      </c>
      <c r="AW34" t="b">
        <v>1</v>
      </c>
    </row>
    <row r="35" spans="1:49" x14ac:dyDescent="0.45">
      <c r="A35" t="b">
        <v>0</v>
      </c>
      <c r="B35" t="b">
        <v>0</v>
      </c>
      <c r="C35" t="b">
        <v>1</v>
      </c>
      <c r="E35" t="b">
        <v>0</v>
      </c>
      <c r="F35" t="b">
        <v>0</v>
      </c>
      <c r="G35" t="b">
        <v>0</v>
      </c>
      <c r="H35" t="b">
        <f ca="1"/>
        <v>0</v>
      </c>
      <c r="J35" t="b">
        <v>0</v>
      </c>
      <c r="K35" t="b">
        <v>0</v>
      </c>
      <c r="L35" t="b">
        <f ca="1"/>
        <v>0</v>
      </c>
      <c r="M35" t="b">
        <f ca="1"/>
        <v>0</v>
      </c>
      <c r="N35" t="b">
        <f ca="1"/>
        <v>0</v>
      </c>
      <c r="R35" t="b">
        <v>0</v>
      </c>
      <c r="S35" t="b">
        <v>0</v>
      </c>
      <c r="T35" t="b">
        <f ca="1"/>
        <v>0</v>
      </c>
      <c r="U35" t="b">
        <f ca="1"/>
        <v>0</v>
      </c>
      <c r="V35" t="b">
        <f ca="1"/>
        <v>0</v>
      </c>
      <c r="W35" t="b">
        <f ca="1"/>
        <v>0</v>
      </c>
      <c r="AE35" t="b">
        <v>0</v>
      </c>
      <c r="AF35" t="b">
        <v>1</v>
      </c>
      <c r="AG35" t="b">
        <f ca="1"/>
        <v>0</v>
      </c>
      <c r="AH35" t="b">
        <v>1</v>
      </c>
      <c r="AP35" t="b">
        <f ca="1"/>
        <v>0</v>
      </c>
      <c r="AS35" t="b">
        <v>0</v>
      </c>
      <c r="AW35" t="b">
        <v>0</v>
      </c>
    </row>
    <row r="36" spans="1:49" x14ac:dyDescent="0.45">
      <c r="A36" t="b">
        <v>0</v>
      </c>
      <c r="B36" t="b">
        <v>0</v>
      </c>
      <c r="C36" t="b">
        <v>1</v>
      </c>
      <c r="E36" t="b">
        <v>0</v>
      </c>
      <c r="F36" t="b">
        <v>0</v>
      </c>
      <c r="G36" t="b">
        <v>0</v>
      </c>
      <c r="H36" t="b">
        <f ca="1"/>
        <v>0</v>
      </c>
      <c r="J36" t="b">
        <v>0</v>
      </c>
      <c r="K36" t="b">
        <v>0</v>
      </c>
      <c r="L36" t="b">
        <f ca="1"/>
        <v>0</v>
      </c>
      <c r="M36" t="b">
        <f ca="1"/>
        <v>0</v>
      </c>
      <c r="N36" t="b">
        <f ca="1"/>
        <v>0</v>
      </c>
      <c r="R36" t="b">
        <v>0</v>
      </c>
      <c r="S36" t="b">
        <v>0</v>
      </c>
      <c r="T36" t="b">
        <f ca="1"/>
        <v>0</v>
      </c>
      <c r="U36" t="b">
        <f ca="1"/>
        <v>0</v>
      </c>
      <c r="V36" t="b">
        <f ca="1"/>
        <v>0</v>
      </c>
      <c r="W36" t="b">
        <f ca="1"/>
        <v>0</v>
      </c>
      <c r="AE36" t="b">
        <v>0</v>
      </c>
      <c r="AF36" t="b">
        <v>1</v>
      </c>
      <c r="AG36" t="b">
        <f ca="1"/>
        <v>0</v>
      </c>
      <c r="AH36" t="b">
        <v>1</v>
      </c>
      <c r="AP36" t="b">
        <f ca="1"/>
        <v>0</v>
      </c>
      <c r="AS36" t="b">
        <v>0</v>
      </c>
      <c r="AW36" t="b">
        <v>0</v>
      </c>
    </row>
    <row r="37" spans="1:49" x14ac:dyDescent="0.45">
      <c r="A37" t="b">
        <v>1</v>
      </c>
      <c r="B37" t="b">
        <v>0</v>
      </c>
      <c r="C37" t="b">
        <v>0</v>
      </c>
      <c r="E37" t="b">
        <v>0</v>
      </c>
      <c r="F37" t="b">
        <v>0</v>
      </c>
      <c r="G37" t="b">
        <v>0</v>
      </c>
      <c r="H37" t="b">
        <f ca="1"/>
        <v>0</v>
      </c>
      <c r="J37" t="b">
        <v>0</v>
      </c>
      <c r="K37" t="b">
        <v>0</v>
      </c>
      <c r="L37" t="b">
        <f ca="1"/>
        <v>0</v>
      </c>
      <c r="M37" t="b">
        <f ca="1"/>
        <v>0</v>
      </c>
      <c r="N37" t="b">
        <f ca="1"/>
        <v>0</v>
      </c>
      <c r="R37" t="b">
        <v>0</v>
      </c>
      <c r="S37" t="b">
        <v>0</v>
      </c>
      <c r="T37" t="b">
        <f ca="1"/>
        <v>0</v>
      </c>
      <c r="U37" t="b">
        <f ca="1"/>
        <v>0</v>
      </c>
      <c r="V37" t="b">
        <f ca="1"/>
        <v>0</v>
      </c>
      <c r="W37" t="b">
        <f ca="1"/>
        <v>0</v>
      </c>
      <c r="AE37" t="b">
        <v>1</v>
      </c>
      <c r="AF37" t="b">
        <v>0</v>
      </c>
      <c r="AG37" t="b">
        <f ca="1"/>
        <v>0</v>
      </c>
      <c r="AH37" t="b">
        <v>1</v>
      </c>
      <c r="AP37" t="b">
        <f ca="1"/>
        <v>0</v>
      </c>
      <c r="AS37" t="b">
        <v>0</v>
      </c>
      <c r="AW37" t="b">
        <v>0</v>
      </c>
    </row>
    <row r="38" spans="1:49" x14ac:dyDescent="0.45">
      <c r="A38" t="b">
        <v>0</v>
      </c>
      <c r="B38" t="b">
        <v>0</v>
      </c>
      <c r="C38" t="b">
        <v>1</v>
      </c>
      <c r="E38" t="b">
        <v>0</v>
      </c>
      <c r="F38" t="b">
        <v>0</v>
      </c>
      <c r="G38" t="b">
        <v>0</v>
      </c>
      <c r="H38" t="b">
        <f ca="1"/>
        <v>0</v>
      </c>
      <c r="J38" t="b">
        <v>0</v>
      </c>
      <c r="K38" t="b">
        <v>0</v>
      </c>
      <c r="L38" t="b">
        <f ca="1"/>
        <v>0</v>
      </c>
      <c r="M38" t="b">
        <f ca="1"/>
        <v>0</v>
      </c>
      <c r="N38" t="b">
        <f ca="1"/>
        <v>0</v>
      </c>
      <c r="R38" t="b">
        <v>0</v>
      </c>
      <c r="S38" t="b">
        <v>0</v>
      </c>
      <c r="T38" t="b">
        <f ca="1"/>
        <v>0</v>
      </c>
      <c r="U38" t="b">
        <f ca="1"/>
        <v>0</v>
      </c>
      <c r="V38" t="b">
        <f ca="1"/>
        <v>0</v>
      </c>
      <c r="W38" t="b">
        <f ca="1"/>
        <v>0</v>
      </c>
      <c r="AE38" t="b">
        <v>0</v>
      </c>
      <c r="AF38" t="b">
        <v>1</v>
      </c>
      <c r="AG38" t="b">
        <f ca="1"/>
        <v>0</v>
      </c>
      <c r="AH38" t="b">
        <v>0</v>
      </c>
      <c r="AP38" t="b">
        <f ca="1"/>
        <v>0</v>
      </c>
      <c r="AS38" t="b">
        <v>0</v>
      </c>
      <c r="AW38" t="b">
        <v>0</v>
      </c>
    </row>
    <row r="39" spans="1:49" x14ac:dyDescent="0.45">
      <c r="A39" t="b">
        <v>0</v>
      </c>
      <c r="B39" t="b">
        <v>0</v>
      </c>
      <c r="C39" t="b">
        <v>1</v>
      </c>
      <c r="E39" t="b">
        <v>0</v>
      </c>
      <c r="F39" t="b">
        <v>0</v>
      </c>
      <c r="G39" t="b">
        <v>0</v>
      </c>
      <c r="H39" t="b">
        <f ca="1"/>
        <v>0</v>
      </c>
      <c r="J39" t="b">
        <v>0</v>
      </c>
      <c r="K39" t="b">
        <v>0</v>
      </c>
      <c r="L39" t="b">
        <f ca="1"/>
        <v>0</v>
      </c>
      <c r="M39" t="b">
        <f ca="1"/>
        <v>0</v>
      </c>
      <c r="N39" t="b">
        <f ca="1"/>
        <v>0</v>
      </c>
      <c r="R39" t="b">
        <v>0</v>
      </c>
      <c r="S39" t="b">
        <v>0</v>
      </c>
      <c r="T39" t="b">
        <f ca="1"/>
        <v>0</v>
      </c>
      <c r="U39" t="b">
        <f ca="1"/>
        <v>0</v>
      </c>
      <c r="V39" t="b">
        <f ca="1"/>
        <v>0</v>
      </c>
      <c r="W39" t="b">
        <f ca="1"/>
        <v>0</v>
      </c>
      <c r="AE39" t="b">
        <v>0</v>
      </c>
      <c r="AF39" t="b">
        <v>1</v>
      </c>
      <c r="AG39" t="b">
        <f ca="1"/>
        <v>0</v>
      </c>
      <c r="AH39" t="b">
        <v>0</v>
      </c>
      <c r="AP39" t="b">
        <f ca="1"/>
        <v>0</v>
      </c>
      <c r="AS39" t="b">
        <v>0</v>
      </c>
      <c r="AW39" t="b">
        <v>0</v>
      </c>
    </row>
    <row r="40" spans="1:49" x14ac:dyDescent="0.45">
      <c r="A40" t="b">
        <v>0</v>
      </c>
      <c r="B40" t="b">
        <v>0</v>
      </c>
      <c r="C40" t="b">
        <v>0</v>
      </c>
      <c r="E40" t="b">
        <v>0</v>
      </c>
      <c r="F40" t="b">
        <v>0</v>
      </c>
      <c r="G40" t="b">
        <v>0</v>
      </c>
      <c r="H40" t="b">
        <f ca="1"/>
        <v>0</v>
      </c>
      <c r="J40" t="b">
        <v>0</v>
      </c>
      <c r="K40" t="b">
        <v>0</v>
      </c>
      <c r="L40" t="b">
        <f ca="1"/>
        <v>0</v>
      </c>
      <c r="M40" t="b">
        <f ca="1"/>
        <v>0</v>
      </c>
      <c r="N40" t="b">
        <f ca="1"/>
        <v>0</v>
      </c>
      <c r="R40" t="b">
        <v>0</v>
      </c>
      <c r="S40" t="b">
        <v>0</v>
      </c>
      <c r="T40" t="b">
        <f ca="1"/>
        <v>0</v>
      </c>
      <c r="U40" t="b">
        <f ca="1"/>
        <v>0</v>
      </c>
      <c r="V40" t="b">
        <f ca="1"/>
        <v>0</v>
      </c>
      <c r="W40" t="b">
        <f ca="1"/>
        <v>0</v>
      </c>
      <c r="AE40" t="b">
        <v>0</v>
      </c>
      <c r="AF40" t="b">
        <v>0</v>
      </c>
      <c r="AG40" t="b">
        <f ca="1"/>
        <v>0</v>
      </c>
      <c r="AH40" t="b">
        <v>0</v>
      </c>
      <c r="AP40" t="b">
        <f ca="1"/>
        <v>0</v>
      </c>
      <c r="AS40" t="b">
        <v>0</v>
      </c>
      <c r="AW40" t="b">
        <v>0</v>
      </c>
    </row>
    <row r="41" spans="1:49" x14ac:dyDescent="0.45">
      <c r="A41" t="b">
        <v>0</v>
      </c>
      <c r="B41" t="b">
        <v>1</v>
      </c>
      <c r="C41" t="b">
        <v>0</v>
      </c>
      <c r="E41" t="b">
        <v>0</v>
      </c>
      <c r="F41" t="b">
        <v>0</v>
      </c>
      <c r="G41" t="b">
        <v>0</v>
      </c>
      <c r="H41" t="b">
        <f ca="1"/>
        <v>0</v>
      </c>
      <c r="J41" t="b">
        <v>0</v>
      </c>
      <c r="K41" t="b">
        <v>0</v>
      </c>
      <c r="L41" t="b">
        <f ca="1"/>
        <v>0</v>
      </c>
      <c r="M41" t="b">
        <f ca="1"/>
        <v>0</v>
      </c>
      <c r="N41" t="b">
        <f ca="1"/>
        <v>0</v>
      </c>
      <c r="R41" t="b">
        <v>0</v>
      </c>
      <c r="S41" t="b">
        <v>0</v>
      </c>
      <c r="T41" t="b">
        <f ca="1"/>
        <v>0</v>
      </c>
      <c r="U41" t="b">
        <f ca="1"/>
        <v>0</v>
      </c>
      <c r="V41" t="b">
        <f ca="1"/>
        <v>0</v>
      </c>
      <c r="W41" t="b">
        <f ca="1"/>
        <v>0</v>
      </c>
      <c r="AE41" t="b">
        <v>0</v>
      </c>
      <c r="AF41" t="b">
        <v>0</v>
      </c>
      <c r="AG41" t="b">
        <f ca="1"/>
        <v>0</v>
      </c>
      <c r="AH41" t="b">
        <v>1</v>
      </c>
      <c r="AP41" t="b">
        <f ca="1"/>
        <v>0</v>
      </c>
      <c r="AS41" t="b">
        <v>0</v>
      </c>
      <c r="AW41" t="b">
        <v>0</v>
      </c>
    </row>
    <row r="42" spans="1:49" x14ac:dyDescent="0.45">
      <c r="A42" t="b">
        <v>0</v>
      </c>
      <c r="B42" t="b">
        <v>1</v>
      </c>
      <c r="C42" t="b">
        <v>0</v>
      </c>
      <c r="E42" t="b">
        <v>0</v>
      </c>
      <c r="F42" t="b">
        <v>0</v>
      </c>
      <c r="G42" t="b">
        <v>0</v>
      </c>
      <c r="H42" t="b">
        <f ca="1"/>
        <v>0</v>
      </c>
      <c r="J42" t="b">
        <v>0</v>
      </c>
      <c r="K42" t="b">
        <v>0</v>
      </c>
      <c r="L42" t="b">
        <f ca="1"/>
        <v>0</v>
      </c>
      <c r="M42" t="b">
        <f ca="1"/>
        <v>0</v>
      </c>
      <c r="N42" t="b">
        <f ca="1"/>
        <v>0</v>
      </c>
      <c r="R42" t="b">
        <v>0</v>
      </c>
      <c r="S42" t="b">
        <v>0</v>
      </c>
      <c r="T42" t="b">
        <f ca="1"/>
        <v>0</v>
      </c>
      <c r="U42" t="b">
        <f ca="1"/>
        <v>0</v>
      </c>
      <c r="V42" t="b">
        <f ca="1"/>
        <v>0</v>
      </c>
      <c r="W42" t="b">
        <f ca="1"/>
        <v>0</v>
      </c>
      <c r="AE42" t="b">
        <v>0</v>
      </c>
      <c r="AF42" t="b">
        <v>0</v>
      </c>
      <c r="AG42" t="b">
        <f ca="1"/>
        <v>0</v>
      </c>
      <c r="AH42" t="b">
        <v>1</v>
      </c>
      <c r="AP42" t="b">
        <f ca="1"/>
        <v>0</v>
      </c>
      <c r="AS42" t="b">
        <v>0</v>
      </c>
      <c r="AW42" t="b">
        <v>0</v>
      </c>
    </row>
    <row r="43" spans="1:49" x14ac:dyDescent="0.45">
      <c r="A43" t="b">
        <v>0</v>
      </c>
      <c r="B43" t="b">
        <v>1</v>
      </c>
      <c r="C43" t="b">
        <v>0</v>
      </c>
      <c r="E43" t="b">
        <v>0</v>
      </c>
      <c r="F43" t="b">
        <v>0</v>
      </c>
      <c r="G43" t="b">
        <v>0</v>
      </c>
      <c r="H43" t="b">
        <f ca="1"/>
        <v>0</v>
      </c>
      <c r="J43" t="b">
        <v>0</v>
      </c>
      <c r="K43" t="b">
        <v>0</v>
      </c>
      <c r="L43" t="b">
        <f ca="1"/>
        <v>0</v>
      </c>
      <c r="M43" t="b">
        <f ca="1"/>
        <v>0</v>
      </c>
      <c r="N43" t="b">
        <f ca="1"/>
        <v>0</v>
      </c>
      <c r="R43" t="b">
        <v>0</v>
      </c>
      <c r="S43" t="b">
        <v>0</v>
      </c>
      <c r="T43" t="b">
        <f ca="1"/>
        <v>0</v>
      </c>
      <c r="U43" t="b">
        <f ca="1"/>
        <v>0</v>
      </c>
      <c r="V43" t="b">
        <f ca="1"/>
        <v>0</v>
      </c>
      <c r="W43" t="b">
        <f ca="1"/>
        <v>0</v>
      </c>
      <c r="AE43" t="b">
        <v>0</v>
      </c>
      <c r="AF43" t="b">
        <v>0</v>
      </c>
      <c r="AG43" t="b">
        <f ca="1"/>
        <v>0</v>
      </c>
      <c r="AH43" t="b">
        <v>1</v>
      </c>
      <c r="AP43" t="b">
        <f ca="1"/>
        <v>0</v>
      </c>
      <c r="AS43" t="b">
        <v>0</v>
      </c>
      <c r="AW43" t="b">
        <v>0</v>
      </c>
    </row>
    <row r="44" spans="1:49" x14ac:dyDescent="0.45">
      <c r="A44" t="b">
        <v>0</v>
      </c>
      <c r="B44" t="b">
        <v>1</v>
      </c>
      <c r="C44" t="b">
        <v>0</v>
      </c>
      <c r="E44" t="b">
        <v>0</v>
      </c>
      <c r="F44" t="b">
        <v>0</v>
      </c>
      <c r="G44" t="b">
        <v>0</v>
      </c>
      <c r="H44" t="b">
        <f ca="1"/>
        <v>0</v>
      </c>
      <c r="J44" t="b">
        <v>0</v>
      </c>
      <c r="K44" t="b">
        <v>0</v>
      </c>
      <c r="L44" t="b">
        <f ca="1"/>
        <v>0</v>
      </c>
      <c r="M44" t="b">
        <f ca="1"/>
        <v>0</v>
      </c>
      <c r="N44" t="b">
        <f ca="1"/>
        <v>0</v>
      </c>
      <c r="R44" t="b">
        <v>0</v>
      </c>
      <c r="S44" t="b">
        <v>0</v>
      </c>
      <c r="T44" t="b">
        <f ca="1"/>
        <v>0</v>
      </c>
      <c r="U44" t="b">
        <f ca="1"/>
        <v>0</v>
      </c>
      <c r="V44" t="b">
        <f ca="1"/>
        <v>0</v>
      </c>
      <c r="W44" t="b">
        <f ca="1"/>
        <v>0</v>
      </c>
      <c r="AE44" t="b">
        <v>0</v>
      </c>
      <c r="AF44" t="b">
        <v>0</v>
      </c>
      <c r="AG44" t="b">
        <f ca="1"/>
        <v>0</v>
      </c>
      <c r="AH44" t="b">
        <v>1</v>
      </c>
      <c r="AP44" t="b">
        <f ca="1"/>
        <v>0</v>
      </c>
      <c r="AS44" t="b">
        <v>0</v>
      </c>
      <c r="AW44" t="b">
        <v>0</v>
      </c>
    </row>
    <row r="45" spans="1:49" x14ac:dyDescent="0.45">
      <c r="A45" t="b">
        <v>1</v>
      </c>
      <c r="B45" t="b">
        <v>1</v>
      </c>
      <c r="C45" t="b">
        <v>0</v>
      </c>
      <c r="E45" t="b">
        <v>0</v>
      </c>
      <c r="F45" t="b">
        <v>0</v>
      </c>
      <c r="G45" t="b">
        <v>0</v>
      </c>
      <c r="H45" t="b">
        <f ca="1"/>
        <v>0</v>
      </c>
      <c r="J45" t="b">
        <v>0</v>
      </c>
      <c r="K45" t="b">
        <v>0</v>
      </c>
      <c r="L45" t="b">
        <f ca="1"/>
        <v>0</v>
      </c>
      <c r="M45" t="b">
        <f ca="1"/>
        <v>0</v>
      </c>
      <c r="N45" t="b">
        <f ca="1"/>
        <v>0</v>
      </c>
      <c r="R45" t="b">
        <v>0</v>
      </c>
      <c r="S45" t="b">
        <v>0</v>
      </c>
      <c r="T45" t="b">
        <f ca="1"/>
        <v>0</v>
      </c>
      <c r="U45" t="b">
        <f ca="1"/>
        <v>0</v>
      </c>
      <c r="V45" t="b">
        <f ca="1"/>
        <v>0</v>
      </c>
      <c r="W45" t="b">
        <f ca="1"/>
        <v>0</v>
      </c>
      <c r="AE45" t="b">
        <v>1</v>
      </c>
      <c r="AF45" t="b">
        <v>0</v>
      </c>
      <c r="AG45" t="b">
        <f ca="1"/>
        <v>0</v>
      </c>
      <c r="AH45" t="b">
        <v>1</v>
      </c>
      <c r="AP45" t="b">
        <f ca="1"/>
        <v>0</v>
      </c>
      <c r="AS45" t="b">
        <v>0</v>
      </c>
      <c r="AW45" t="b">
        <v>1</v>
      </c>
    </row>
    <row r="46" spans="1:49" x14ac:dyDescent="0.45">
      <c r="A46" t="b">
        <v>0</v>
      </c>
      <c r="B46" t="b">
        <v>0</v>
      </c>
      <c r="C46" t="b">
        <v>1</v>
      </c>
      <c r="E46" t="b">
        <v>0</v>
      </c>
      <c r="F46" t="b">
        <v>0</v>
      </c>
      <c r="G46" t="b">
        <v>0</v>
      </c>
      <c r="H46" t="b">
        <f ca="1"/>
        <v>0</v>
      </c>
      <c r="J46" t="b">
        <v>0</v>
      </c>
      <c r="K46" t="b">
        <v>0</v>
      </c>
      <c r="L46" t="b">
        <f ca="1"/>
        <v>0</v>
      </c>
      <c r="M46" t="b">
        <f ca="1"/>
        <v>0</v>
      </c>
      <c r="N46" t="b">
        <f ca="1"/>
        <v>0</v>
      </c>
      <c r="R46" t="b">
        <v>0</v>
      </c>
      <c r="S46" t="b">
        <v>0</v>
      </c>
      <c r="T46" t="b">
        <f ca="1"/>
        <v>0</v>
      </c>
      <c r="U46" t="b">
        <f ca="1"/>
        <v>0</v>
      </c>
      <c r="V46" t="b">
        <f ca="1"/>
        <v>0</v>
      </c>
      <c r="W46" t="b">
        <f ca="1"/>
        <v>0</v>
      </c>
      <c r="AE46" t="b">
        <v>0</v>
      </c>
      <c r="AF46" t="b">
        <v>1</v>
      </c>
      <c r="AG46" t="b">
        <f ca="1"/>
        <v>0</v>
      </c>
      <c r="AH46" t="b">
        <v>1</v>
      </c>
      <c r="AP46" t="b">
        <f ca="1"/>
        <v>0</v>
      </c>
      <c r="AS46" t="b">
        <v>0</v>
      </c>
      <c r="AW46" t="b">
        <v>0</v>
      </c>
    </row>
    <row r="47" spans="1:49" x14ac:dyDescent="0.45">
      <c r="A47" t="b">
        <v>1</v>
      </c>
      <c r="B47" t="b">
        <v>0</v>
      </c>
      <c r="C47" t="b">
        <v>0</v>
      </c>
      <c r="E47" t="b">
        <v>0</v>
      </c>
      <c r="F47" t="b">
        <v>0</v>
      </c>
      <c r="G47" t="b">
        <v>0</v>
      </c>
      <c r="H47" t="b">
        <f ca="1"/>
        <v>0</v>
      </c>
      <c r="J47" t="b">
        <v>0</v>
      </c>
      <c r="K47" t="b">
        <v>0</v>
      </c>
      <c r="L47" t="b">
        <f ca="1"/>
        <v>0</v>
      </c>
      <c r="M47" t="b">
        <f ca="1"/>
        <v>0</v>
      </c>
      <c r="N47" t="b">
        <f ca="1"/>
        <v>0</v>
      </c>
      <c r="R47" t="b">
        <v>0</v>
      </c>
      <c r="S47" t="b">
        <v>0</v>
      </c>
      <c r="T47" t="b">
        <f ca="1"/>
        <v>0</v>
      </c>
      <c r="U47" t="b">
        <f ca="1"/>
        <v>0</v>
      </c>
      <c r="V47" t="b">
        <f ca="1"/>
        <v>0</v>
      </c>
      <c r="W47" t="b">
        <f ca="1"/>
        <v>0</v>
      </c>
      <c r="AE47" t="b">
        <v>1</v>
      </c>
      <c r="AF47" t="b">
        <v>0</v>
      </c>
      <c r="AG47" t="b">
        <f ca="1"/>
        <v>0</v>
      </c>
      <c r="AH47" t="b">
        <v>1</v>
      </c>
      <c r="AP47" t="b">
        <f ca="1"/>
        <v>0</v>
      </c>
      <c r="AS47" t="b">
        <v>0</v>
      </c>
      <c r="AW47" t="b">
        <v>0</v>
      </c>
    </row>
    <row r="48" spans="1:49" x14ac:dyDescent="0.45">
      <c r="A48" t="b">
        <v>1</v>
      </c>
      <c r="B48" t="b">
        <v>0</v>
      </c>
      <c r="C48" t="b">
        <v>1</v>
      </c>
      <c r="E48" t="b">
        <v>0</v>
      </c>
      <c r="F48" t="b">
        <v>0</v>
      </c>
      <c r="G48" t="b">
        <v>0</v>
      </c>
      <c r="H48" t="b">
        <f ca="1"/>
        <v>0</v>
      </c>
      <c r="J48" t="b">
        <v>0</v>
      </c>
      <c r="K48" t="b">
        <v>0</v>
      </c>
      <c r="L48" t="b">
        <f ca="1"/>
        <v>0</v>
      </c>
      <c r="M48" t="b">
        <f ca="1"/>
        <v>0</v>
      </c>
      <c r="N48" t="b">
        <f ca="1"/>
        <v>0</v>
      </c>
      <c r="R48" t="b">
        <v>0</v>
      </c>
      <c r="S48" t="b">
        <v>0</v>
      </c>
      <c r="T48" t="b">
        <f ca="1"/>
        <v>0</v>
      </c>
      <c r="U48" t="b">
        <f ca="1"/>
        <v>0</v>
      </c>
      <c r="V48" t="b">
        <f ca="1"/>
        <v>0</v>
      </c>
      <c r="W48" t="b">
        <f ca="1"/>
        <v>0</v>
      </c>
      <c r="AE48" t="b">
        <v>1</v>
      </c>
      <c r="AF48" t="b">
        <v>1</v>
      </c>
      <c r="AG48" t="b">
        <f ca="1"/>
        <v>0</v>
      </c>
      <c r="AH48" t="b">
        <v>1</v>
      </c>
      <c r="AP48" t="b">
        <f ca="1"/>
        <v>0</v>
      </c>
      <c r="AS48" t="b">
        <v>0</v>
      </c>
      <c r="AW48" t="b">
        <v>0</v>
      </c>
    </row>
    <row r="49" spans="1:49" x14ac:dyDescent="0.45">
      <c r="A49" t="b">
        <v>0</v>
      </c>
      <c r="B49" t="b">
        <v>0</v>
      </c>
      <c r="C49" t="b">
        <v>0</v>
      </c>
      <c r="E49" t="b">
        <v>0</v>
      </c>
      <c r="F49" t="b">
        <v>0</v>
      </c>
      <c r="G49" t="b">
        <v>0</v>
      </c>
      <c r="H49" t="b">
        <f ca="1"/>
        <v>0</v>
      </c>
      <c r="J49" t="b">
        <v>0</v>
      </c>
      <c r="K49" t="b">
        <v>0</v>
      </c>
      <c r="L49" t="b">
        <f ca="1"/>
        <v>0</v>
      </c>
      <c r="M49" t="b">
        <f ca="1"/>
        <v>0</v>
      </c>
      <c r="N49" t="b">
        <f ca="1"/>
        <v>0</v>
      </c>
      <c r="R49" t="b">
        <v>0</v>
      </c>
      <c r="S49" t="b">
        <v>0</v>
      </c>
      <c r="T49" t="b">
        <f ca="1"/>
        <v>0</v>
      </c>
      <c r="U49" t="b">
        <f ca="1"/>
        <v>0</v>
      </c>
      <c r="V49" t="b">
        <f ca="1"/>
        <v>0</v>
      </c>
      <c r="W49" t="b">
        <f ca="1"/>
        <v>0</v>
      </c>
      <c r="AE49" t="b">
        <v>0</v>
      </c>
      <c r="AF49" t="b">
        <v>0</v>
      </c>
      <c r="AG49" t="b">
        <f ca="1"/>
        <v>0</v>
      </c>
      <c r="AH49" t="b">
        <v>1</v>
      </c>
      <c r="AP49" t="b">
        <f ca="1"/>
        <v>0</v>
      </c>
      <c r="AS49" t="b">
        <v>0</v>
      </c>
      <c r="AW49" t="b">
        <v>1</v>
      </c>
    </row>
    <row r="50" spans="1:49" x14ac:dyDescent="0.45">
      <c r="A50" t="b">
        <v>0</v>
      </c>
      <c r="B50" t="b">
        <v>0</v>
      </c>
      <c r="C50" t="b">
        <v>1</v>
      </c>
      <c r="E50" t="b">
        <v>0</v>
      </c>
      <c r="F50" t="b">
        <v>0</v>
      </c>
      <c r="G50" t="b">
        <v>0</v>
      </c>
      <c r="H50" t="b">
        <f ca="1"/>
        <v>0</v>
      </c>
      <c r="J50" t="b">
        <v>0</v>
      </c>
      <c r="K50" t="b">
        <v>0</v>
      </c>
      <c r="L50" t="b">
        <f ca="1"/>
        <v>0</v>
      </c>
      <c r="M50" t="b">
        <f ca="1"/>
        <v>0</v>
      </c>
      <c r="N50" t="b">
        <f ca="1"/>
        <v>0</v>
      </c>
      <c r="R50" t="b">
        <v>0</v>
      </c>
      <c r="S50" t="b">
        <v>0</v>
      </c>
      <c r="T50" t="b">
        <f ca="1"/>
        <v>0</v>
      </c>
      <c r="U50" t="b">
        <f ca="1"/>
        <v>0</v>
      </c>
      <c r="V50" t="b">
        <f ca="1"/>
        <v>0</v>
      </c>
      <c r="W50" t="b">
        <f ca="1"/>
        <v>0</v>
      </c>
      <c r="AE50" t="b">
        <v>0</v>
      </c>
      <c r="AF50" t="b">
        <v>1</v>
      </c>
      <c r="AG50" t="b">
        <f ca="1"/>
        <v>0</v>
      </c>
      <c r="AH50" t="b">
        <v>1</v>
      </c>
      <c r="AP50" t="b">
        <f ca="1"/>
        <v>0</v>
      </c>
      <c r="AS50" t="b">
        <v>0</v>
      </c>
      <c r="AW50" t="b">
        <v>0</v>
      </c>
    </row>
    <row r="51" spans="1:49" x14ac:dyDescent="0.45">
      <c r="A51" t="b">
        <v>0</v>
      </c>
      <c r="B51" t="b">
        <v>0</v>
      </c>
      <c r="C51" t="b">
        <v>1</v>
      </c>
      <c r="E51" t="b">
        <v>0</v>
      </c>
      <c r="F51" t="b">
        <v>0</v>
      </c>
      <c r="G51" t="b">
        <v>0</v>
      </c>
      <c r="H51" t="b">
        <f ca="1"/>
        <v>0</v>
      </c>
      <c r="J51" t="b">
        <v>0</v>
      </c>
      <c r="K51" t="b">
        <v>0</v>
      </c>
      <c r="L51" t="b">
        <f ca="1"/>
        <v>0</v>
      </c>
      <c r="M51" t="b">
        <f ca="1"/>
        <v>0</v>
      </c>
      <c r="N51" t="b">
        <f ca="1"/>
        <v>0</v>
      </c>
      <c r="R51" t="b">
        <v>0</v>
      </c>
      <c r="S51" t="b">
        <v>0</v>
      </c>
      <c r="T51" t="b">
        <f ca="1"/>
        <v>0</v>
      </c>
      <c r="U51" t="b">
        <f ca="1"/>
        <v>0</v>
      </c>
      <c r="V51" t="b">
        <f ca="1"/>
        <v>0</v>
      </c>
      <c r="W51" t="b">
        <f ca="1"/>
        <v>0</v>
      </c>
      <c r="AE51" t="b">
        <v>0</v>
      </c>
      <c r="AF51" t="b">
        <v>1</v>
      </c>
      <c r="AG51" t="b">
        <f ca="1"/>
        <v>0</v>
      </c>
      <c r="AH51" t="b">
        <v>1</v>
      </c>
      <c r="AP51" t="b">
        <f ca="1"/>
        <v>0</v>
      </c>
      <c r="AS51" t="b">
        <v>0</v>
      </c>
      <c r="AW51" t="b">
        <v>0</v>
      </c>
    </row>
    <row r="52" spans="1:49" x14ac:dyDescent="0.45">
      <c r="A52" t="b">
        <v>1</v>
      </c>
      <c r="B52" t="b">
        <v>0</v>
      </c>
      <c r="C52" t="b">
        <v>0</v>
      </c>
      <c r="E52" t="b">
        <v>0</v>
      </c>
      <c r="F52" t="b">
        <v>0</v>
      </c>
      <c r="G52" t="b">
        <v>0</v>
      </c>
      <c r="H52" t="b">
        <f ca="1"/>
        <v>0</v>
      </c>
      <c r="J52" t="b">
        <v>0</v>
      </c>
      <c r="K52" t="b">
        <v>0</v>
      </c>
      <c r="L52" t="b">
        <f ca="1"/>
        <v>0</v>
      </c>
      <c r="M52" t="b">
        <f ca="1"/>
        <v>0</v>
      </c>
      <c r="N52" t="b">
        <f ca="1"/>
        <v>0</v>
      </c>
      <c r="R52" t="b">
        <v>0</v>
      </c>
      <c r="S52" t="b">
        <v>0</v>
      </c>
      <c r="T52" t="b">
        <f ca="1"/>
        <v>0</v>
      </c>
      <c r="U52" t="b">
        <f ca="1"/>
        <v>0</v>
      </c>
      <c r="V52" t="b">
        <f ca="1"/>
        <v>0</v>
      </c>
      <c r="W52" t="b">
        <f ca="1"/>
        <v>0</v>
      </c>
      <c r="AE52" t="b">
        <v>1</v>
      </c>
      <c r="AF52" t="b">
        <v>0</v>
      </c>
      <c r="AG52" t="b">
        <f ca="1"/>
        <v>0</v>
      </c>
      <c r="AH52" t="b">
        <v>1</v>
      </c>
      <c r="AP52" t="b">
        <f ca="1"/>
        <v>0</v>
      </c>
      <c r="AS52" t="b">
        <v>0</v>
      </c>
      <c r="AW52" t="b">
        <v>0</v>
      </c>
    </row>
    <row r="53" spans="1:49" x14ac:dyDescent="0.45">
      <c r="A53" t="b">
        <v>0</v>
      </c>
      <c r="B53" t="b">
        <v>0</v>
      </c>
      <c r="C53" t="b">
        <v>1</v>
      </c>
      <c r="E53" t="b">
        <v>0</v>
      </c>
      <c r="F53" t="b">
        <v>0</v>
      </c>
      <c r="G53" t="b">
        <v>0</v>
      </c>
      <c r="H53" t="b">
        <f ca="1"/>
        <v>0</v>
      </c>
      <c r="J53" t="b">
        <v>0</v>
      </c>
      <c r="K53" t="b">
        <v>0</v>
      </c>
      <c r="L53" t="b">
        <f ca="1"/>
        <v>0</v>
      </c>
      <c r="M53" t="b">
        <f ca="1"/>
        <v>0</v>
      </c>
      <c r="N53" t="b">
        <f ca="1"/>
        <v>0</v>
      </c>
      <c r="R53" t="b">
        <v>0</v>
      </c>
      <c r="S53" t="b">
        <v>0</v>
      </c>
      <c r="T53" t="b">
        <f ca="1"/>
        <v>0</v>
      </c>
      <c r="U53" t="b">
        <f ca="1"/>
        <v>0</v>
      </c>
      <c r="V53" t="b">
        <f ca="1"/>
        <v>0</v>
      </c>
      <c r="W53" t="b">
        <f ca="1"/>
        <v>0</v>
      </c>
      <c r="AE53" t="b">
        <v>0</v>
      </c>
      <c r="AF53" t="b">
        <v>1</v>
      </c>
      <c r="AG53" t="b">
        <f ca="1"/>
        <v>0</v>
      </c>
      <c r="AH53" t="b">
        <v>0</v>
      </c>
      <c r="AP53" t="b">
        <f ca="1"/>
        <v>0</v>
      </c>
      <c r="AS53" t="b">
        <v>0</v>
      </c>
      <c r="AW53" t="b">
        <v>0</v>
      </c>
    </row>
    <row r="54" spans="1:49" x14ac:dyDescent="0.45">
      <c r="A54" t="b">
        <v>0</v>
      </c>
      <c r="B54" t="b">
        <v>0</v>
      </c>
      <c r="C54" t="b">
        <v>1</v>
      </c>
      <c r="E54" t="b">
        <v>0</v>
      </c>
      <c r="F54" t="b">
        <v>0</v>
      </c>
      <c r="G54" t="b">
        <v>0</v>
      </c>
      <c r="H54" t="b">
        <f ca="1"/>
        <v>0</v>
      </c>
      <c r="J54" t="b">
        <v>0</v>
      </c>
      <c r="K54" t="b">
        <v>0</v>
      </c>
      <c r="L54" t="b">
        <f ca="1"/>
        <v>0</v>
      </c>
      <c r="M54" t="b">
        <f ca="1"/>
        <v>0</v>
      </c>
      <c r="N54" t="b">
        <f ca="1"/>
        <v>0</v>
      </c>
      <c r="R54" t="b">
        <v>0</v>
      </c>
      <c r="S54" t="b">
        <v>0</v>
      </c>
      <c r="T54" t="b">
        <f ca="1"/>
        <v>0</v>
      </c>
      <c r="U54" t="b">
        <f ca="1"/>
        <v>0</v>
      </c>
      <c r="V54" t="b">
        <f ca="1"/>
        <v>0</v>
      </c>
      <c r="W54" t="b">
        <f ca="1"/>
        <v>0</v>
      </c>
      <c r="AE54" t="b">
        <v>0</v>
      </c>
      <c r="AF54" t="b">
        <v>1</v>
      </c>
      <c r="AG54" t="b">
        <f ca="1"/>
        <v>0</v>
      </c>
      <c r="AH54" t="b">
        <v>0</v>
      </c>
      <c r="AP54" t="b">
        <f ca="1"/>
        <v>0</v>
      </c>
      <c r="AS54" t="b">
        <v>0</v>
      </c>
      <c r="AW54" t="b">
        <v>0</v>
      </c>
    </row>
    <row r="55" spans="1:49" x14ac:dyDescent="0.45">
      <c r="A55" t="b">
        <v>0</v>
      </c>
      <c r="B55" t="b">
        <v>0</v>
      </c>
      <c r="C55" t="b">
        <v>0</v>
      </c>
      <c r="E55" t="b">
        <v>0</v>
      </c>
      <c r="F55" t="b">
        <v>0</v>
      </c>
      <c r="G55" t="b">
        <v>0</v>
      </c>
      <c r="H55" t="b">
        <f ca="1"/>
        <v>0</v>
      </c>
      <c r="J55" t="b">
        <v>0</v>
      </c>
      <c r="K55" t="b">
        <v>0</v>
      </c>
      <c r="L55" t="b">
        <f ca="1"/>
        <v>0</v>
      </c>
      <c r="M55" t="b">
        <f ca="1"/>
        <v>0</v>
      </c>
      <c r="N55" t="b">
        <f ca="1"/>
        <v>0</v>
      </c>
      <c r="R55" t="b">
        <v>0</v>
      </c>
      <c r="S55" t="b">
        <v>0</v>
      </c>
      <c r="T55" t="b">
        <f ca="1"/>
        <v>0</v>
      </c>
      <c r="U55" t="b">
        <f ca="1"/>
        <v>0</v>
      </c>
      <c r="V55" t="b">
        <f ca="1"/>
        <v>0</v>
      </c>
      <c r="W55" t="b">
        <f ca="1"/>
        <v>0</v>
      </c>
      <c r="AE55" t="b">
        <v>0</v>
      </c>
      <c r="AF55" t="b">
        <v>0</v>
      </c>
      <c r="AG55" t="b">
        <f ca="1"/>
        <v>0</v>
      </c>
      <c r="AH55" t="b">
        <v>0</v>
      </c>
      <c r="AP55" t="b">
        <f ca="1"/>
        <v>0</v>
      </c>
      <c r="AS55" t="b">
        <v>0</v>
      </c>
      <c r="AW55" t="b">
        <v>0</v>
      </c>
    </row>
    <row r="56" spans="1:49" x14ac:dyDescent="0.45">
      <c r="A56" t="b">
        <v>0</v>
      </c>
      <c r="B56" t="b">
        <v>1</v>
      </c>
      <c r="C56" t="b">
        <v>0</v>
      </c>
      <c r="E56" t="b">
        <v>0</v>
      </c>
      <c r="F56" t="b">
        <v>0</v>
      </c>
      <c r="G56" t="b">
        <v>0</v>
      </c>
      <c r="H56" t="b">
        <f ca="1"/>
        <v>0</v>
      </c>
      <c r="J56" t="b">
        <v>0</v>
      </c>
      <c r="K56" t="b">
        <v>0</v>
      </c>
      <c r="L56" t="b">
        <f ca="1"/>
        <v>0</v>
      </c>
      <c r="M56" t="b">
        <f ca="1"/>
        <v>0</v>
      </c>
      <c r="N56" t="b">
        <f ca="1"/>
        <v>0</v>
      </c>
      <c r="R56" t="b">
        <v>0</v>
      </c>
      <c r="S56" t="b">
        <v>0</v>
      </c>
      <c r="T56" t="b">
        <f ca="1"/>
        <v>0</v>
      </c>
      <c r="U56" t="b">
        <f ca="1"/>
        <v>0</v>
      </c>
      <c r="V56" t="b">
        <f ca="1"/>
        <v>0</v>
      </c>
      <c r="W56" t="b">
        <f ca="1"/>
        <v>0</v>
      </c>
      <c r="AE56" t="b">
        <v>0</v>
      </c>
      <c r="AF56" t="b">
        <v>0</v>
      </c>
      <c r="AG56" t="b">
        <f ca="1"/>
        <v>0</v>
      </c>
      <c r="AH56" t="b">
        <v>1</v>
      </c>
      <c r="AP56" t="b">
        <f ca="1"/>
        <v>0</v>
      </c>
      <c r="AS56" t="b">
        <v>0</v>
      </c>
      <c r="AW56"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65C7-EB9F-4EA2-A2B6-C054D0488EE7}">
  <dimension ref="A1:G55"/>
  <sheetViews>
    <sheetView workbookViewId="0">
      <selection sqref="A1:G55"/>
    </sheetView>
  </sheetViews>
  <sheetFormatPr defaultColWidth="8.796875" defaultRowHeight="14.25" x14ac:dyDescent="0.45"/>
  <cols>
    <col min="1" max="1" width="28.1328125" bestFit="1" customWidth="1"/>
    <col min="2" max="2" width="36.1328125" bestFit="1" customWidth="1"/>
    <col min="3" max="3" width="13.796875" bestFit="1" customWidth="1"/>
    <col min="4" max="4" width="13" bestFit="1" customWidth="1"/>
    <col min="5" max="5" width="16.6640625" bestFit="1" customWidth="1"/>
    <col min="6" max="6" width="13.1328125" bestFit="1" customWidth="1"/>
    <col min="7" max="7" width="15.46484375" bestFit="1" customWidth="1"/>
  </cols>
  <sheetData>
    <row r="1" spans="1:7" x14ac:dyDescent="0.45">
      <c r="A1" t="s">
        <v>167</v>
      </c>
      <c r="B1" t="s">
        <v>168</v>
      </c>
      <c r="C1" t="s">
        <v>192</v>
      </c>
      <c r="D1" t="s">
        <v>169</v>
      </c>
      <c r="E1" t="s">
        <v>170</v>
      </c>
      <c r="F1" t="s">
        <v>171</v>
      </c>
      <c r="G1" t="s">
        <v>172</v>
      </c>
    </row>
    <row r="2" spans="1:7" x14ac:dyDescent="0.45">
      <c r="A2" t="s">
        <v>241</v>
      </c>
      <c r="B2" t="s">
        <v>242</v>
      </c>
      <c r="C2" t="s">
        <v>124</v>
      </c>
      <c r="D2" t="b">
        <v>1</v>
      </c>
      <c r="E2">
        <v>-3</v>
      </c>
      <c r="F2" t="s">
        <v>173</v>
      </c>
      <c r="G2">
        <v>1</v>
      </c>
    </row>
    <row r="3" spans="1:7" x14ac:dyDescent="0.45">
      <c r="A3" t="s">
        <v>241</v>
      </c>
      <c r="B3" t="s">
        <v>242</v>
      </c>
      <c r="C3" t="s">
        <v>124</v>
      </c>
      <c r="D3" t="b">
        <v>1</v>
      </c>
      <c r="E3">
        <v>-3</v>
      </c>
      <c r="F3" t="s">
        <v>173</v>
      </c>
      <c r="G3">
        <v>1</v>
      </c>
    </row>
    <row r="4" spans="1:7" x14ac:dyDescent="0.45">
      <c r="A4" t="s">
        <v>241</v>
      </c>
      <c r="B4" t="s">
        <v>242</v>
      </c>
      <c r="C4" t="s">
        <v>124</v>
      </c>
      <c r="D4" t="b">
        <v>1</v>
      </c>
      <c r="E4">
        <v>-3</v>
      </c>
      <c r="F4" t="s">
        <v>173</v>
      </c>
      <c r="G4">
        <v>1</v>
      </c>
    </row>
    <row r="5" spans="1:7" x14ac:dyDescent="0.45">
      <c r="A5" t="s">
        <v>241</v>
      </c>
      <c r="B5" t="s">
        <v>242</v>
      </c>
      <c r="C5" t="s">
        <v>124</v>
      </c>
      <c r="D5" t="b">
        <v>1</v>
      </c>
      <c r="E5">
        <v>-3</v>
      </c>
      <c r="F5" t="s">
        <v>173</v>
      </c>
      <c r="G5">
        <v>1</v>
      </c>
    </row>
    <row r="6" spans="1:7" x14ac:dyDescent="0.45">
      <c r="A6" t="s">
        <v>241</v>
      </c>
      <c r="B6" t="s">
        <v>242</v>
      </c>
      <c r="C6" t="s">
        <v>124</v>
      </c>
      <c r="D6" t="b">
        <v>1</v>
      </c>
      <c r="E6">
        <v>-3</v>
      </c>
      <c r="F6" t="s">
        <v>173</v>
      </c>
      <c r="G6">
        <v>1</v>
      </c>
    </row>
    <row r="7" spans="1:7" x14ac:dyDescent="0.45">
      <c r="A7" t="s">
        <v>241</v>
      </c>
      <c r="B7" t="s">
        <v>242</v>
      </c>
      <c r="C7" t="s">
        <v>124</v>
      </c>
      <c r="D7" t="b">
        <v>1</v>
      </c>
      <c r="E7">
        <v>-3</v>
      </c>
      <c r="F7" t="s">
        <v>173</v>
      </c>
      <c r="G7">
        <v>1</v>
      </c>
    </row>
    <row r="8" spans="1:7" x14ac:dyDescent="0.45">
      <c r="A8" t="s">
        <v>241</v>
      </c>
      <c r="B8" t="s">
        <v>242</v>
      </c>
      <c r="C8" t="s">
        <v>124</v>
      </c>
      <c r="D8" t="b">
        <v>1</v>
      </c>
      <c r="E8">
        <v>-3</v>
      </c>
      <c r="F8" t="s">
        <v>173</v>
      </c>
      <c r="G8">
        <v>1</v>
      </c>
    </row>
    <row r="9" spans="1:7" x14ac:dyDescent="0.45">
      <c r="A9" t="s">
        <v>241</v>
      </c>
      <c r="B9" t="s">
        <v>242</v>
      </c>
      <c r="C9" t="s">
        <v>124</v>
      </c>
      <c r="D9" t="b">
        <v>1</v>
      </c>
      <c r="E9">
        <v>-3</v>
      </c>
      <c r="F9" t="s">
        <v>173</v>
      </c>
      <c r="G9">
        <v>1</v>
      </c>
    </row>
    <row r="10" spans="1:7" x14ac:dyDescent="0.45">
      <c r="A10" t="s">
        <v>241</v>
      </c>
      <c r="B10" t="s">
        <v>242</v>
      </c>
      <c r="C10" t="s">
        <v>124</v>
      </c>
      <c r="D10" t="b">
        <v>1</v>
      </c>
      <c r="E10">
        <v>-3</v>
      </c>
      <c r="F10" t="s">
        <v>173</v>
      </c>
      <c r="G10">
        <v>1</v>
      </c>
    </row>
    <row r="11" spans="1:7" x14ac:dyDescent="0.45">
      <c r="A11" t="s">
        <v>241</v>
      </c>
      <c r="B11" t="s">
        <v>242</v>
      </c>
      <c r="C11" t="s">
        <v>124</v>
      </c>
      <c r="D11" t="b">
        <v>1</v>
      </c>
      <c r="E11">
        <v>-3</v>
      </c>
      <c r="F11" t="s">
        <v>173</v>
      </c>
      <c r="G11">
        <v>1</v>
      </c>
    </row>
    <row r="12" spans="1:7" x14ac:dyDescent="0.45">
      <c r="A12" t="s">
        <v>241</v>
      </c>
      <c r="B12" t="s">
        <v>242</v>
      </c>
      <c r="C12" t="s">
        <v>124</v>
      </c>
      <c r="D12" t="b">
        <v>1</v>
      </c>
      <c r="E12">
        <v>-3</v>
      </c>
      <c r="F12" t="s">
        <v>173</v>
      </c>
      <c r="G12">
        <v>1</v>
      </c>
    </row>
    <row r="13" spans="1:7" x14ac:dyDescent="0.45">
      <c r="A13" t="s">
        <v>241</v>
      </c>
      <c r="B13" t="s">
        <v>242</v>
      </c>
      <c r="C13" t="s">
        <v>124</v>
      </c>
      <c r="D13" t="b">
        <v>1</v>
      </c>
      <c r="E13">
        <v>-3</v>
      </c>
      <c r="F13" t="s">
        <v>173</v>
      </c>
      <c r="G13">
        <v>1</v>
      </c>
    </row>
    <row r="14" spans="1:7" x14ac:dyDescent="0.45">
      <c r="A14" t="s">
        <v>241</v>
      </c>
      <c r="B14" t="s">
        <v>242</v>
      </c>
      <c r="C14" t="s">
        <v>124</v>
      </c>
      <c r="D14" t="b">
        <v>1</v>
      </c>
      <c r="E14">
        <v>-3</v>
      </c>
      <c r="F14" t="s">
        <v>173</v>
      </c>
      <c r="G14">
        <v>1</v>
      </c>
    </row>
    <row r="15" spans="1:7" x14ac:dyDescent="0.45">
      <c r="A15" t="s">
        <v>241</v>
      </c>
      <c r="B15" t="s">
        <v>242</v>
      </c>
      <c r="C15" t="s">
        <v>124</v>
      </c>
      <c r="D15" t="b">
        <v>1</v>
      </c>
      <c r="E15">
        <v>-3</v>
      </c>
      <c r="F15" t="s">
        <v>173</v>
      </c>
      <c r="G15">
        <v>1</v>
      </c>
    </row>
    <row r="16" spans="1:7" x14ac:dyDescent="0.45">
      <c r="A16" t="s">
        <v>241</v>
      </c>
      <c r="B16" t="s">
        <v>242</v>
      </c>
      <c r="C16" t="s">
        <v>124</v>
      </c>
      <c r="D16" t="b">
        <v>1</v>
      </c>
      <c r="E16">
        <v>-3</v>
      </c>
      <c r="F16" t="s">
        <v>173</v>
      </c>
      <c r="G16">
        <v>1</v>
      </c>
    </row>
    <row r="17" spans="1:7" x14ac:dyDescent="0.45">
      <c r="A17" t="s">
        <v>241</v>
      </c>
      <c r="B17" t="s">
        <v>242</v>
      </c>
      <c r="C17" t="s">
        <v>124</v>
      </c>
      <c r="D17" t="b">
        <v>1</v>
      </c>
      <c r="E17">
        <v>-3</v>
      </c>
      <c r="F17" t="s">
        <v>173</v>
      </c>
      <c r="G17">
        <v>1</v>
      </c>
    </row>
    <row r="18" spans="1:7" x14ac:dyDescent="0.45">
      <c r="A18" t="s">
        <v>241</v>
      </c>
      <c r="B18" t="s">
        <v>242</v>
      </c>
      <c r="C18" t="s">
        <v>124</v>
      </c>
      <c r="D18" t="b">
        <v>1</v>
      </c>
      <c r="E18">
        <v>-3</v>
      </c>
      <c r="F18" t="s">
        <v>173</v>
      </c>
      <c r="G18">
        <v>1</v>
      </c>
    </row>
    <row r="19" spans="1:7" x14ac:dyDescent="0.45">
      <c r="A19" t="s">
        <v>241</v>
      </c>
      <c r="B19" t="s">
        <v>242</v>
      </c>
      <c r="C19" t="s">
        <v>124</v>
      </c>
      <c r="D19" t="b">
        <v>1</v>
      </c>
      <c r="E19">
        <v>-3</v>
      </c>
      <c r="F19" t="s">
        <v>173</v>
      </c>
      <c r="G19">
        <v>1</v>
      </c>
    </row>
    <row r="20" spans="1:7" x14ac:dyDescent="0.45">
      <c r="A20" t="s">
        <v>241</v>
      </c>
      <c r="B20" t="s">
        <v>242</v>
      </c>
      <c r="C20" t="s">
        <v>124</v>
      </c>
      <c r="D20" t="b">
        <v>1</v>
      </c>
      <c r="E20">
        <v>-3</v>
      </c>
      <c r="F20" t="s">
        <v>173</v>
      </c>
      <c r="G20">
        <v>1</v>
      </c>
    </row>
    <row r="21" spans="1:7" x14ac:dyDescent="0.45">
      <c r="A21" t="s">
        <v>241</v>
      </c>
      <c r="B21" t="s">
        <v>242</v>
      </c>
      <c r="C21" t="s">
        <v>124</v>
      </c>
      <c r="D21" t="b">
        <v>1</v>
      </c>
      <c r="E21">
        <v>-3</v>
      </c>
      <c r="F21" t="s">
        <v>173</v>
      </c>
      <c r="G21">
        <v>1</v>
      </c>
    </row>
    <row r="22" spans="1:7" x14ac:dyDescent="0.45">
      <c r="A22" t="s">
        <v>241</v>
      </c>
      <c r="B22" t="s">
        <v>242</v>
      </c>
      <c r="C22" t="s">
        <v>124</v>
      </c>
      <c r="D22" t="b">
        <v>1</v>
      </c>
      <c r="E22">
        <v>-3</v>
      </c>
      <c r="F22" t="s">
        <v>173</v>
      </c>
      <c r="G22">
        <v>1</v>
      </c>
    </row>
    <row r="23" spans="1:7" x14ac:dyDescent="0.45">
      <c r="A23" t="s">
        <v>241</v>
      </c>
      <c r="B23" t="s">
        <v>242</v>
      </c>
      <c r="C23" t="s">
        <v>124</v>
      </c>
      <c r="D23" t="b">
        <v>1</v>
      </c>
      <c r="E23">
        <v>-3</v>
      </c>
      <c r="F23" t="s">
        <v>173</v>
      </c>
      <c r="G23">
        <v>1</v>
      </c>
    </row>
    <row r="24" spans="1:7" x14ac:dyDescent="0.45">
      <c r="A24" t="s">
        <v>241</v>
      </c>
      <c r="B24" t="s">
        <v>242</v>
      </c>
      <c r="C24" t="s">
        <v>124</v>
      </c>
      <c r="D24" t="b">
        <v>1</v>
      </c>
      <c r="E24">
        <v>-3</v>
      </c>
      <c r="F24" t="s">
        <v>173</v>
      </c>
      <c r="G24">
        <v>1</v>
      </c>
    </row>
    <row r="25" spans="1:7" x14ac:dyDescent="0.45">
      <c r="A25" t="s">
        <v>241</v>
      </c>
      <c r="B25" t="s">
        <v>242</v>
      </c>
      <c r="C25" t="s">
        <v>124</v>
      </c>
      <c r="D25" t="b">
        <v>1</v>
      </c>
      <c r="E25">
        <v>-3</v>
      </c>
      <c r="F25" t="s">
        <v>173</v>
      </c>
      <c r="G25">
        <v>1</v>
      </c>
    </row>
    <row r="26" spans="1:7" x14ac:dyDescent="0.45">
      <c r="A26" t="s">
        <v>241</v>
      </c>
      <c r="B26" t="s">
        <v>242</v>
      </c>
      <c r="C26" t="s">
        <v>124</v>
      </c>
      <c r="D26" t="b">
        <v>1</v>
      </c>
      <c r="E26">
        <v>-3</v>
      </c>
      <c r="F26" t="s">
        <v>173</v>
      </c>
      <c r="G26">
        <v>1</v>
      </c>
    </row>
    <row r="27" spans="1:7" x14ac:dyDescent="0.45">
      <c r="A27" t="s">
        <v>241</v>
      </c>
      <c r="B27" t="s">
        <v>242</v>
      </c>
      <c r="C27" t="s">
        <v>124</v>
      </c>
      <c r="D27" t="b">
        <v>1</v>
      </c>
      <c r="E27">
        <v>-3</v>
      </c>
      <c r="F27" t="s">
        <v>173</v>
      </c>
      <c r="G27">
        <v>1</v>
      </c>
    </row>
    <row r="28" spans="1:7" x14ac:dyDescent="0.45">
      <c r="A28" t="s">
        <v>241</v>
      </c>
      <c r="B28" t="s">
        <v>242</v>
      </c>
      <c r="C28" t="s">
        <v>124</v>
      </c>
      <c r="D28" t="b">
        <v>1</v>
      </c>
      <c r="E28">
        <v>-3</v>
      </c>
      <c r="F28" t="s">
        <v>173</v>
      </c>
      <c r="G28">
        <v>1</v>
      </c>
    </row>
    <row r="29" spans="1:7" x14ac:dyDescent="0.45">
      <c r="A29" t="s">
        <v>241</v>
      </c>
      <c r="B29" t="s">
        <v>242</v>
      </c>
      <c r="C29" t="s">
        <v>124</v>
      </c>
      <c r="D29" t="b">
        <v>1</v>
      </c>
      <c r="E29">
        <v>-3</v>
      </c>
      <c r="F29" t="s">
        <v>173</v>
      </c>
      <c r="G29">
        <v>1</v>
      </c>
    </row>
    <row r="30" spans="1:7" x14ac:dyDescent="0.45">
      <c r="A30" t="s">
        <v>241</v>
      </c>
      <c r="B30" t="s">
        <v>242</v>
      </c>
      <c r="C30" t="s">
        <v>124</v>
      </c>
      <c r="D30" t="b">
        <v>1</v>
      </c>
      <c r="E30">
        <v>-3</v>
      </c>
      <c r="F30" t="s">
        <v>173</v>
      </c>
      <c r="G30">
        <v>1</v>
      </c>
    </row>
    <row r="31" spans="1:7" x14ac:dyDescent="0.45">
      <c r="A31" t="s">
        <v>241</v>
      </c>
      <c r="B31" t="s">
        <v>242</v>
      </c>
      <c r="C31" t="s">
        <v>124</v>
      </c>
      <c r="D31" t="b">
        <v>1</v>
      </c>
      <c r="E31">
        <v>-3</v>
      </c>
      <c r="F31" t="s">
        <v>173</v>
      </c>
      <c r="G31">
        <v>1</v>
      </c>
    </row>
    <row r="32" spans="1:7" x14ac:dyDescent="0.45">
      <c r="A32" t="s">
        <v>241</v>
      </c>
      <c r="B32" t="s">
        <v>242</v>
      </c>
      <c r="C32" t="s">
        <v>124</v>
      </c>
      <c r="D32" t="b">
        <v>1</v>
      </c>
      <c r="E32">
        <v>-3</v>
      </c>
      <c r="F32" t="s">
        <v>173</v>
      </c>
      <c r="G32">
        <v>1</v>
      </c>
    </row>
    <row r="33" spans="1:7" x14ac:dyDescent="0.45">
      <c r="A33" t="s">
        <v>241</v>
      </c>
      <c r="B33" t="s">
        <v>242</v>
      </c>
      <c r="C33" t="s">
        <v>124</v>
      </c>
      <c r="D33" t="b">
        <v>1</v>
      </c>
      <c r="E33">
        <v>-3</v>
      </c>
      <c r="F33" t="s">
        <v>173</v>
      </c>
      <c r="G33">
        <v>1</v>
      </c>
    </row>
    <row r="34" spans="1:7" x14ac:dyDescent="0.45">
      <c r="A34" t="s">
        <v>241</v>
      </c>
      <c r="B34" t="s">
        <v>242</v>
      </c>
      <c r="C34" t="s">
        <v>124</v>
      </c>
      <c r="D34" t="b">
        <v>1</v>
      </c>
      <c r="E34">
        <v>-3</v>
      </c>
      <c r="F34" t="s">
        <v>173</v>
      </c>
      <c r="G34">
        <v>1</v>
      </c>
    </row>
    <row r="35" spans="1:7" x14ac:dyDescent="0.45">
      <c r="A35" t="s">
        <v>241</v>
      </c>
      <c r="B35" t="s">
        <v>242</v>
      </c>
      <c r="C35" t="s">
        <v>124</v>
      </c>
      <c r="D35" t="b">
        <v>1</v>
      </c>
      <c r="E35">
        <v>-3</v>
      </c>
      <c r="F35" t="s">
        <v>173</v>
      </c>
      <c r="G35">
        <v>1</v>
      </c>
    </row>
    <row r="36" spans="1:7" x14ac:dyDescent="0.45">
      <c r="A36" t="s">
        <v>241</v>
      </c>
      <c r="B36" t="s">
        <v>242</v>
      </c>
      <c r="C36" t="s">
        <v>124</v>
      </c>
      <c r="D36" t="b">
        <v>1</v>
      </c>
      <c r="E36">
        <v>-3</v>
      </c>
      <c r="F36" t="s">
        <v>173</v>
      </c>
      <c r="G36">
        <v>1</v>
      </c>
    </row>
    <row r="37" spans="1:7" x14ac:dyDescent="0.45">
      <c r="A37" t="s">
        <v>241</v>
      </c>
      <c r="B37" t="s">
        <v>242</v>
      </c>
      <c r="C37" t="s">
        <v>124</v>
      </c>
      <c r="D37" t="b">
        <v>1</v>
      </c>
      <c r="E37">
        <v>-3</v>
      </c>
      <c r="F37" t="s">
        <v>173</v>
      </c>
      <c r="G37">
        <v>1</v>
      </c>
    </row>
    <row r="38" spans="1:7" x14ac:dyDescent="0.45">
      <c r="A38" t="s">
        <v>241</v>
      </c>
      <c r="B38" t="s">
        <v>242</v>
      </c>
      <c r="C38" t="s">
        <v>124</v>
      </c>
      <c r="D38" t="b">
        <v>1</v>
      </c>
      <c r="E38">
        <v>-3</v>
      </c>
      <c r="F38" t="s">
        <v>173</v>
      </c>
      <c r="G38">
        <v>1</v>
      </c>
    </row>
    <row r="39" spans="1:7" x14ac:dyDescent="0.45">
      <c r="A39" t="s">
        <v>241</v>
      </c>
      <c r="B39" t="s">
        <v>242</v>
      </c>
      <c r="C39" t="s">
        <v>124</v>
      </c>
      <c r="D39" t="b">
        <v>1</v>
      </c>
      <c r="E39">
        <v>-3</v>
      </c>
      <c r="F39" t="s">
        <v>173</v>
      </c>
      <c r="G39">
        <v>1</v>
      </c>
    </row>
    <row r="40" spans="1:7" x14ac:dyDescent="0.45">
      <c r="A40" t="s">
        <v>241</v>
      </c>
      <c r="B40" t="s">
        <v>242</v>
      </c>
      <c r="C40" t="s">
        <v>124</v>
      </c>
      <c r="D40" t="b">
        <v>1</v>
      </c>
      <c r="E40">
        <v>-3</v>
      </c>
      <c r="F40" t="s">
        <v>173</v>
      </c>
      <c r="G40">
        <v>1</v>
      </c>
    </row>
    <row r="41" spans="1:7" x14ac:dyDescent="0.45">
      <c r="A41" t="s">
        <v>241</v>
      </c>
      <c r="B41" t="s">
        <v>242</v>
      </c>
      <c r="C41" t="s">
        <v>124</v>
      </c>
      <c r="D41" t="b">
        <v>1</v>
      </c>
      <c r="E41">
        <v>-3</v>
      </c>
      <c r="F41" t="s">
        <v>173</v>
      </c>
      <c r="G41">
        <v>1</v>
      </c>
    </row>
    <row r="42" spans="1:7" x14ac:dyDescent="0.45">
      <c r="A42" t="s">
        <v>241</v>
      </c>
      <c r="B42" t="s">
        <v>242</v>
      </c>
      <c r="C42" t="s">
        <v>124</v>
      </c>
      <c r="D42" t="b">
        <v>1</v>
      </c>
      <c r="E42">
        <v>-3</v>
      </c>
      <c r="F42" t="s">
        <v>173</v>
      </c>
      <c r="G42">
        <v>1</v>
      </c>
    </row>
    <row r="43" spans="1:7" x14ac:dyDescent="0.45">
      <c r="A43" t="s">
        <v>241</v>
      </c>
      <c r="B43" t="s">
        <v>242</v>
      </c>
      <c r="C43" t="s">
        <v>124</v>
      </c>
      <c r="D43" t="b">
        <v>1</v>
      </c>
      <c r="E43">
        <v>-3</v>
      </c>
      <c r="F43" t="s">
        <v>173</v>
      </c>
      <c r="G43">
        <v>1</v>
      </c>
    </row>
    <row r="44" spans="1:7" x14ac:dyDescent="0.45">
      <c r="A44" t="s">
        <v>241</v>
      </c>
      <c r="B44" t="s">
        <v>242</v>
      </c>
      <c r="C44" t="s">
        <v>124</v>
      </c>
      <c r="D44" t="b">
        <v>1</v>
      </c>
      <c r="E44">
        <v>-3</v>
      </c>
      <c r="F44" t="s">
        <v>173</v>
      </c>
      <c r="G44">
        <v>1</v>
      </c>
    </row>
    <row r="45" spans="1:7" x14ac:dyDescent="0.45">
      <c r="A45" t="s">
        <v>26</v>
      </c>
      <c r="B45" t="s">
        <v>243</v>
      </c>
      <c r="C45" t="s">
        <v>195</v>
      </c>
      <c r="D45" t="b">
        <v>1</v>
      </c>
      <c r="E45">
        <v>-5</v>
      </c>
      <c r="F45" t="s">
        <v>173</v>
      </c>
      <c r="G45">
        <v>1</v>
      </c>
    </row>
    <row r="46" spans="1:7" x14ac:dyDescent="0.45">
      <c r="A46" t="s">
        <v>26</v>
      </c>
      <c r="B46" t="s">
        <v>243</v>
      </c>
      <c r="C46" t="s">
        <v>195</v>
      </c>
      <c r="D46" t="b">
        <v>1</v>
      </c>
      <c r="E46">
        <v>-5</v>
      </c>
      <c r="F46" t="s">
        <v>173</v>
      </c>
      <c r="G46">
        <v>1</v>
      </c>
    </row>
    <row r="47" spans="1:7" x14ac:dyDescent="0.45">
      <c r="A47" t="s">
        <v>26</v>
      </c>
      <c r="B47" t="s">
        <v>243</v>
      </c>
      <c r="C47" t="s">
        <v>195</v>
      </c>
      <c r="D47" t="b">
        <v>1</v>
      </c>
      <c r="E47">
        <v>-5</v>
      </c>
      <c r="F47" t="s">
        <v>173</v>
      </c>
      <c r="G47">
        <v>1</v>
      </c>
    </row>
    <row r="48" spans="1:7" x14ac:dyDescent="0.45">
      <c r="A48" t="s">
        <v>244</v>
      </c>
      <c r="B48" t="s">
        <v>245</v>
      </c>
      <c r="C48" t="s">
        <v>124</v>
      </c>
      <c r="D48" t="b">
        <v>1</v>
      </c>
      <c r="E48">
        <v>-1</v>
      </c>
      <c r="F48" t="s">
        <v>173</v>
      </c>
      <c r="G48">
        <v>1</v>
      </c>
    </row>
    <row r="49" spans="1:7" x14ac:dyDescent="0.45">
      <c r="A49" t="s">
        <v>244</v>
      </c>
      <c r="B49" t="s">
        <v>245</v>
      </c>
      <c r="C49" t="s">
        <v>124</v>
      </c>
      <c r="D49" t="b">
        <v>1</v>
      </c>
      <c r="E49">
        <v>-1</v>
      </c>
      <c r="F49" t="s">
        <v>173</v>
      </c>
      <c r="G49">
        <v>1</v>
      </c>
    </row>
    <row r="50" spans="1:7" x14ac:dyDescent="0.45">
      <c r="A50" t="s">
        <v>244</v>
      </c>
      <c r="B50" t="s">
        <v>245</v>
      </c>
      <c r="C50" t="s">
        <v>124</v>
      </c>
      <c r="D50" t="b">
        <v>1</v>
      </c>
      <c r="E50">
        <v>-1</v>
      </c>
      <c r="F50" t="s">
        <v>173</v>
      </c>
      <c r="G50">
        <v>1</v>
      </c>
    </row>
    <row r="51" spans="1:7" x14ac:dyDescent="0.45">
      <c r="A51" t="s">
        <v>244</v>
      </c>
      <c r="B51" t="s">
        <v>245</v>
      </c>
      <c r="C51" t="s">
        <v>124</v>
      </c>
      <c r="D51" t="b">
        <v>1</v>
      </c>
      <c r="E51">
        <v>-1</v>
      </c>
      <c r="F51" t="s">
        <v>173</v>
      </c>
      <c r="G51">
        <v>1</v>
      </c>
    </row>
    <row r="52" spans="1:7" x14ac:dyDescent="0.45">
      <c r="A52" t="s">
        <v>244</v>
      </c>
      <c r="B52" t="s">
        <v>245</v>
      </c>
      <c r="C52" t="s">
        <v>124</v>
      </c>
      <c r="D52" t="b">
        <v>1</v>
      </c>
      <c r="E52">
        <v>-1</v>
      </c>
      <c r="F52" t="s">
        <v>173</v>
      </c>
      <c r="G52">
        <v>1</v>
      </c>
    </row>
    <row r="53" spans="1:7" x14ac:dyDescent="0.45">
      <c r="A53" t="s">
        <v>244</v>
      </c>
      <c r="B53" t="s">
        <v>245</v>
      </c>
      <c r="C53" t="s">
        <v>124</v>
      </c>
      <c r="D53" t="b">
        <v>1</v>
      </c>
      <c r="E53">
        <v>-1</v>
      </c>
      <c r="F53" t="s">
        <v>173</v>
      </c>
      <c r="G53">
        <v>1</v>
      </c>
    </row>
    <row r="54" spans="1:7" x14ac:dyDescent="0.45">
      <c r="A54" t="s">
        <v>244</v>
      </c>
      <c r="B54" t="s">
        <v>245</v>
      </c>
      <c r="C54" t="s">
        <v>124</v>
      </c>
      <c r="D54" t="b">
        <v>1</v>
      </c>
      <c r="E54">
        <v>-1</v>
      </c>
      <c r="F54" t="s">
        <v>173</v>
      </c>
      <c r="G54">
        <v>1</v>
      </c>
    </row>
    <row r="55" spans="1:7" x14ac:dyDescent="0.45">
      <c r="A55" t="s">
        <v>244</v>
      </c>
      <c r="B55" t="s">
        <v>245</v>
      </c>
      <c r="C55" t="s">
        <v>124</v>
      </c>
      <c r="D55" t="b">
        <v>1</v>
      </c>
      <c r="E55">
        <v>-1</v>
      </c>
      <c r="F55" t="s">
        <v>173</v>
      </c>
      <c r="G55">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1F1-698B-4B33-BF73-0514B0CB6FEE}">
  <dimension ref="A1"/>
  <sheetViews>
    <sheetView workbookViewId="0"/>
  </sheetViews>
  <sheetFormatPr defaultColWidth="8.796875" defaultRowHeight="14.25" x14ac:dyDescent="0.45"/>
  <cols>
    <col min="1" max="1" width="28.1328125" bestFit="1" customWidth="1"/>
    <col min="2" max="5" width="14" bestFit="1" customWidth="1"/>
    <col min="6" max="6" width="10.33203125" bestFit="1" customWidth="1"/>
    <col min="7" max="7" width="15.33203125" bestFit="1" customWidth="1"/>
    <col min="8" max="8" width="10.1328125" bestFit="1" customWidth="1"/>
    <col min="9" max="9" width="15" bestFit="1"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575D-378B-448E-B4F6-09009E4326D9}">
  <dimension ref="A1"/>
  <sheetViews>
    <sheetView workbookViewId="0"/>
  </sheetViews>
  <sheetFormatPr defaultColWidth="8.796875" defaultRowHeight="14.25" x14ac:dyDescent="0.4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55FBA-3344-40EE-9BDB-0F3C5BCF88CC}">
  <dimension ref="A1"/>
  <sheetViews>
    <sheetView workbookViewId="0"/>
  </sheetViews>
  <sheetFormatPr defaultColWidth="8.796875" defaultRowHeight="14.25" x14ac:dyDescent="0.45"/>
  <sheetData>
    <row r="1" spans="1:1" x14ac:dyDescent="0.45">
      <c r="A1" t="b">
        <f>ISERR(IF((0.114035087719298 &gt; 0.8),TRUE,FALSE))</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4866-679E-481A-A4E7-43039804FE99}">
  <dimension ref="A1:F124"/>
  <sheetViews>
    <sheetView workbookViewId="0">
      <selection sqref="A1:F124"/>
    </sheetView>
  </sheetViews>
  <sheetFormatPr defaultColWidth="8.796875" defaultRowHeight="14.25" x14ac:dyDescent="0.45"/>
  <cols>
    <col min="1" max="1" width="28.1328125" bestFit="1" customWidth="1"/>
    <col min="2" max="2" width="36.1328125" bestFit="1" customWidth="1"/>
    <col min="3" max="3" width="13.796875" bestFit="1" customWidth="1"/>
    <col min="4" max="4" width="13" bestFit="1" customWidth="1"/>
    <col min="5" max="5" width="16.6640625" bestFit="1" customWidth="1"/>
    <col min="6" max="6" width="13.1328125" bestFit="1" customWidth="1"/>
  </cols>
  <sheetData>
    <row r="1" spans="1:6" x14ac:dyDescent="0.45">
      <c r="A1" t="s">
        <v>221</v>
      </c>
      <c r="B1" t="s">
        <v>222</v>
      </c>
      <c r="C1" t="s">
        <v>192</v>
      </c>
      <c r="D1" t="s">
        <v>169</v>
      </c>
      <c r="E1" t="s">
        <v>170</v>
      </c>
      <c r="F1" t="s">
        <v>171</v>
      </c>
    </row>
    <row r="2" spans="1:6" x14ac:dyDescent="0.45">
      <c r="A2" t="s">
        <v>241</v>
      </c>
      <c r="B2" t="s">
        <v>242</v>
      </c>
      <c r="C2" t="s">
        <v>124</v>
      </c>
      <c r="D2" t="b">
        <v>1</v>
      </c>
      <c r="E2">
        <v>-3</v>
      </c>
      <c r="F2" t="s">
        <v>173</v>
      </c>
    </row>
    <row r="3" spans="1:6" x14ac:dyDescent="0.45">
      <c r="A3" t="s">
        <v>241</v>
      </c>
      <c r="B3" t="s">
        <v>242</v>
      </c>
      <c r="C3" t="s">
        <v>124</v>
      </c>
      <c r="D3" t="b">
        <v>1</v>
      </c>
      <c r="E3">
        <v>-3</v>
      </c>
      <c r="F3" t="s">
        <v>173</v>
      </c>
    </row>
    <row r="4" spans="1:6" x14ac:dyDescent="0.45">
      <c r="A4" t="s">
        <v>241</v>
      </c>
      <c r="B4" t="s">
        <v>242</v>
      </c>
      <c r="C4" t="s">
        <v>124</v>
      </c>
      <c r="D4" t="b">
        <v>1</v>
      </c>
      <c r="E4">
        <v>-3</v>
      </c>
      <c r="F4" t="s">
        <v>173</v>
      </c>
    </row>
    <row r="5" spans="1:6" x14ac:dyDescent="0.45">
      <c r="A5" t="s">
        <v>241</v>
      </c>
      <c r="B5" t="s">
        <v>242</v>
      </c>
      <c r="C5" t="s">
        <v>124</v>
      </c>
      <c r="D5" t="b">
        <v>1</v>
      </c>
      <c r="E5">
        <v>-3</v>
      </c>
      <c r="F5" t="s">
        <v>173</v>
      </c>
    </row>
    <row r="6" spans="1:6" x14ac:dyDescent="0.45">
      <c r="A6" t="s">
        <v>241</v>
      </c>
      <c r="B6" t="s">
        <v>242</v>
      </c>
      <c r="C6" t="s">
        <v>124</v>
      </c>
      <c r="D6" t="b">
        <v>1</v>
      </c>
      <c r="E6">
        <v>-3</v>
      </c>
      <c r="F6" t="s">
        <v>173</v>
      </c>
    </row>
    <row r="7" spans="1:6" x14ac:dyDescent="0.45">
      <c r="A7" t="s">
        <v>241</v>
      </c>
      <c r="B7" t="s">
        <v>242</v>
      </c>
      <c r="C7" t="s">
        <v>124</v>
      </c>
      <c r="D7" t="b">
        <v>1</v>
      </c>
      <c r="E7">
        <v>-3</v>
      </c>
      <c r="F7" t="s">
        <v>173</v>
      </c>
    </row>
    <row r="8" spans="1:6" x14ac:dyDescent="0.45">
      <c r="A8" t="s">
        <v>241</v>
      </c>
      <c r="B8" t="s">
        <v>242</v>
      </c>
      <c r="C8" t="s">
        <v>124</v>
      </c>
      <c r="D8" t="b">
        <v>1</v>
      </c>
      <c r="E8">
        <v>-3</v>
      </c>
      <c r="F8" t="s">
        <v>173</v>
      </c>
    </row>
    <row r="9" spans="1:6" x14ac:dyDescent="0.45">
      <c r="A9" t="s">
        <v>241</v>
      </c>
      <c r="B9" t="s">
        <v>242</v>
      </c>
      <c r="C9" t="s">
        <v>124</v>
      </c>
      <c r="D9" t="b">
        <v>1</v>
      </c>
      <c r="E9">
        <v>-3</v>
      </c>
      <c r="F9" t="s">
        <v>173</v>
      </c>
    </row>
    <row r="10" spans="1:6" x14ac:dyDescent="0.45">
      <c r="A10" t="s">
        <v>241</v>
      </c>
      <c r="B10" t="s">
        <v>242</v>
      </c>
      <c r="C10" t="s">
        <v>124</v>
      </c>
      <c r="D10" t="b">
        <v>1</v>
      </c>
      <c r="E10">
        <v>-3</v>
      </c>
      <c r="F10" t="s">
        <v>173</v>
      </c>
    </row>
    <row r="11" spans="1:6" x14ac:dyDescent="0.45">
      <c r="A11" t="s">
        <v>241</v>
      </c>
      <c r="B11" t="s">
        <v>242</v>
      </c>
      <c r="C11" t="s">
        <v>124</v>
      </c>
      <c r="D11" t="b">
        <v>0</v>
      </c>
      <c r="E11">
        <v>0</v>
      </c>
      <c r="F11" t="s">
        <v>223</v>
      </c>
    </row>
    <row r="12" spans="1:6" x14ac:dyDescent="0.45">
      <c r="A12" t="s">
        <v>241</v>
      </c>
      <c r="B12" t="s">
        <v>242</v>
      </c>
      <c r="C12" t="s">
        <v>124</v>
      </c>
      <c r="D12" t="b">
        <v>0</v>
      </c>
      <c r="E12">
        <v>0</v>
      </c>
      <c r="F12" t="s">
        <v>223</v>
      </c>
    </row>
    <row r="13" spans="1:6" x14ac:dyDescent="0.45">
      <c r="A13" t="s">
        <v>241</v>
      </c>
      <c r="B13" t="s">
        <v>242</v>
      </c>
      <c r="C13" t="s">
        <v>124</v>
      </c>
      <c r="D13" t="b">
        <v>0</v>
      </c>
      <c r="E13">
        <v>0</v>
      </c>
      <c r="F13" t="s">
        <v>223</v>
      </c>
    </row>
    <row r="14" spans="1:6" x14ac:dyDescent="0.45">
      <c r="A14" t="s">
        <v>241</v>
      </c>
      <c r="B14" t="s">
        <v>242</v>
      </c>
      <c r="C14" t="s">
        <v>124</v>
      </c>
      <c r="D14" t="b">
        <v>1</v>
      </c>
      <c r="E14">
        <v>-3</v>
      </c>
      <c r="F14" t="s">
        <v>173</v>
      </c>
    </row>
    <row r="15" spans="1:6" x14ac:dyDescent="0.45">
      <c r="A15" t="s">
        <v>241</v>
      </c>
      <c r="B15" t="s">
        <v>242</v>
      </c>
      <c r="C15" t="s">
        <v>124</v>
      </c>
      <c r="D15" t="b">
        <v>1</v>
      </c>
      <c r="E15">
        <v>-3</v>
      </c>
      <c r="F15" t="s">
        <v>173</v>
      </c>
    </row>
    <row r="16" spans="1:6" x14ac:dyDescent="0.45">
      <c r="A16" t="s">
        <v>241</v>
      </c>
      <c r="B16" t="s">
        <v>242</v>
      </c>
      <c r="C16" t="s">
        <v>124</v>
      </c>
      <c r="D16" t="b">
        <v>1</v>
      </c>
      <c r="E16">
        <v>-3</v>
      </c>
      <c r="F16" t="s">
        <v>173</v>
      </c>
    </row>
    <row r="17" spans="1:6" x14ac:dyDescent="0.45">
      <c r="A17" t="s">
        <v>241</v>
      </c>
      <c r="B17" t="s">
        <v>242</v>
      </c>
      <c r="C17" t="s">
        <v>124</v>
      </c>
      <c r="D17" t="b">
        <v>1</v>
      </c>
      <c r="E17">
        <v>-3</v>
      </c>
      <c r="F17" t="s">
        <v>173</v>
      </c>
    </row>
    <row r="18" spans="1:6" x14ac:dyDescent="0.45">
      <c r="A18" t="s">
        <v>241</v>
      </c>
      <c r="B18" t="s">
        <v>242</v>
      </c>
      <c r="C18" t="s">
        <v>124</v>
      </c>
      <c r="D18" t="b">
        <v>1</v>
      </c>
      <c r="E18">
        <v>-3</v>
      </c>
      <c r="F18" t="s">
        <v>173</v>
      </c>
    </row>
    <row r="19" spans="1:6" x14ac:dyDescent="0.45">
      <c r="A19" t="s">
        <v>241</v>
      </c>
      <c r="B19" t="s">
        <v>242</v>
      </c>
      <c r="C19" t="s">
        <v>124</v>
      </c>
      <c r="D19" t="b">
        <v>1</v>
      </c>
      <c r="E19">
        <v>-3</v>
      </c>
      <c r="F19" t="s">
        <v>173</v>
      </c>
    </row>
    <row r="20" spans="1:6" x14ac:dyDescent="0.45">
      <c r="A20" t="s">
        <v>241</v>
      </c>
      <c r="B20" t="s">
        <v>242</v>
      </c>
      <c r="C20" t="s">
        <v>124</v>
      </c>
      <c r="D20" t="b">
        <v>1</v>
      </c>
      <c r="E20">
        <v>-3</v>
      </c>
      <c r="F20" t="s">
        <v>173</v>
      </c>
    </row>
    <row r="21" spans="1:6" x14ac:dyDescent="0.45">
      <c r="A21" t="s">
        <v>241</v>
      </c>
      <c r="B21" t="s">
        <v>242</v>
      </c>
      <c r="C21" t="s">
        <v>124</v>
      </c>
      <c r="D21" t="b">
        <v>1</v>
      </c>
      <c r="E21">
        <v>-3</v>
      </c>
      <c r="F21" t="s">
        <v>173</v>
      </c>
    </row>
    <row r="22" spans="1:6" x14ac:dyDescent="0.45">
      <c r="A22" t="s">
        <v>241</v>
      </c>
      <c r="B22" t="s">
        <v>242</v>
      </c>
      <c r="C22" t="s">
        <v>124</v>
      </c>
      <c r="D22" t="b">
        <v>1</v>
      </c>
      <c r="E22">
        <v>-3</v>
      </c>
      <c r="F22" t="s">
        <v>173</v>
      </c>
    </row>
    <row r="23" spans="1:6" x14ac:dyDescent="0.45">
      <c r="A23" t="s">
        <v>241</v>
      </c>
      <c r="B23" t="s">
        <v>242</v>
      </c>
      <c r="C23" t="s">
        <v>124</v>
      </c>
      <c r="D23" t="b">
        <v>1</v>
      </c>
      <c r="E23">
        <v>-3</v>
      </c>
      <c r="F23" t="s">
        <v>173</v>
      </c>
    </row>
    <row r="24" spans="1:6" x14ac:dyDescent="0.45">
      <c r="A24" t="s">
        <v>241</v>
      </c>
      <c r="B24" t="s">
        <v>242</v>
      </c>
      <c r="C24" t="s">
        <v>124</v>
      </c>
      <c r="D24" t="b">
        <v>0</v>
      </c>
      <c r="E24">
        <v>0</v>
      </c>
      <c r="F24" t="s">
        <v>223</v>
      </c>
    </row>
    <row r="25" spans="1:6" x14ac:dyDescent="0.45">
      <c r="A25" t="s">
        <v>241</v>
      </c>
      <c r="B25" t="s">
        <v>242</v>
      </c>
      <c r="C25" t="s">
        <v>124</v>
      </c>
      <c r="D25" t="b">
        <v>0</v>
      </c>
      <c r="E25">
        <v>0</v>
      </c>
      <c r="F25" t="s">
        <v>223</v>
      </c>
    </row>
    <row r="26" spans="1:6" x14ac:dyDescent="0.45">
      <c r="A26" t="s">
        <v>241</v>
      </c>
      <c r="B26" t="s">
        <v>242</v>
      </c>
      <c r="C26" t="s">
        <v>124</v>
      </c>
      <c r="D26" t="b">
        <v>0</v>
      </c>
      <c r="E26">
        <v>0</v>
      </c>
      <c r="F26" t="s">
        <v>223</v>
      </c>
    </row>
    <row r="27" spans="1:6" x14ac:dyDescent="0.45">
      <c r="A27" t="s">
        <v>241</v>
      </c>
      <c r="B27" t="s">
        <v>242</v>
      </c>
      <c r="C27" t="s">
        <v>124</v>
      </c>
      <c r="D27" t="b">
        <v>1</v>
      </c>
      <c r="E27">
        <v>-3</v>
      </c>
      <c r="F27" t="s">
        <v>173</v>
      </c>
    </row>
    <row r="28" spans="1:6" x14ac:dyDescent="0.45">
      <c r="A28" t="s">
        <v>241</v>
      </c>
      <c r="B28" t="s">
        <v>242</v>
      </c>
      <c r="C28" t="s">
        <v>124</v>
      </c>
      <c r="D28" t="b">
        <v>1</v>
      </c>
      <c r="E28">
        <v>-3</v>
      </c>
      <c r="F28" t="s">
        <v>173</v>
      </c>
    </row>
    <row r="29" spans="1:6" x14ac:dyDescent="0.45">
      <c r="A29" t="s">
        <v>241</v>
      </c>
      <c r="B29" t="s">
        <v>242</v>
      </c>
      <c r="C29" t="s">
        <v>124</v>
      </c>
      <c r="D29" t="b">
        <v>1</v>
      </c>
      <c r="E29">
        <v>-3</v>
      </c>
      <c r="F29" t="s">
        <v>173</v>
      </c>
    </row>
    <row r="30" spans="1:6" x14ac:dyDescent="0.45">
      <c r="A30" t="s">
        <v>241</v>
      </c>
      <c r="B30" t="s">
        <v>242</v>
      </c>
      <c r="C30" t="s">
        <v>124</v>
      </c>
      <c r="D30" t="b">
        <v>1</v>
      </c>
      <c r="E30">
        <v>-3</v>
      </c>
      <c r="F30" t="s">
        <v>173</v>
      </c>
    </row>
    <row r="31" spans="1:6" x14ac:dyDescent="0.45">
      <c r="A31" t="s">
        <v>241</v>
      </c>
      <c r="B31" t="s">
        <v>242</v>
      </c>
      <c r="C31" t="s">
        <v>124</v>
      </c>
      <c r="D31" t="b">
        <v>1</v>
      </c>
      <c r="E31">
        <v>-3</v>
      </c>
      <c r="F31" t="s">
        <v>173</v>
      </c>
    </row>
    <row r="32" spans="1:6" x14ac:dyDescent="0.45">
      <c r="A32" t="s">
        <v>241</v>
      </c>
      <c r="B32" t="s">
        <v>242</v>
      </c>
      <c r="C32" t="s">
        <v>124</v>
      </c>
      <c r="D32" t="b">
        <v>1</v>
      </c>
      <c r="E32">
        <v>-3</v>
      </c>
      <c r="F32" t="s">
        <v>173</v>
      </c>
    </row>
    <row r="33" spans="1:6" x14ac:dyDescent="0.45">
      <c r="A33" t="s">
        <v>241</v>
      </c>
      <c r="B33" t="s">
        <v>242</v>
      </c>
      <c r="C33" t="s">
        <v>124</v>
      </c>
      <c r="D33" t="b">
        <v>1</v>
      </c>
      <c r="E33">
        <v>-3</v>
      </c>
      <c r="F33" t="s">
        <v>173</v>
      </c>
    </row>
    <row r="34" spans="1:6" x14ac:dyDescent="0.45">
      <c r="A34" t="s">
        <v>241</v>
      </c>
      <c r="B34" t="s">
        <v>242</v>
      </c>
      <c r="C34" t="s">
        <v>124</v>
      </c>
      <c r="D34" t="b">
        <v>1</v>
      </c>
      <c r="E34">
        <v>-3</v>
      </c>
      <c r="F34" t="s">
        <v>173</v>
      </c>
    </row>
    <row r="35" spans="1:6" x14ac:dyDescent="0.45">
      <c r="A35" t="s">
        <v>241</v>
      </c>
      <c r="B35" t="s">
        <v>242</v>
      </c>
      <c r="C35" t="s">
        <v>124</v>
      </c>
      <c r="D35" t="b">
        <v>1</v>
      </c>
      <c r="E35">
        <v>-3</v>
      </c>
      <c r="F35" t="s">
        <v>173</v>
      </c>
    </row>
    <row r="36" spans="1:6" x14ac:dyDescent="0.45">
      <c r="A36" t="s">
        <v>241</v>
      </c>
      <c r="B36" t="s">
        <v>242</v>
      </c>
      <c r="C36" t="s">
        <v>124</v>
      </c>
      <c r="D36" t="b">
        <v>1</v>
      </c>
      <c r="E36">
        <v>-3</v>
      </c>
      <c r="F36" t="s">
        <v>173</v>
      </c>
    </row>
    <row r="37" spans="1:6" x14ac:dyDescent="0.45">
      <c r="A37" t="s">
        <v>241</v>
      </c>
      <c r="B37" t="s">
        <v>242</v>
      </c>
      <c r="C37" t="s">
        <v>124</v>
      </c>
      <c r="D37" t="b">
        <v>1</v>
      </c>
      <c r="E37">
        <v>-3</v>
      </c>
      <c r="F37" t="s">
        <v>173</v>
      </c>
    </row>
    <row r="38" spans="1:6" x14ac:dyDescent="0.45">
      <c r="A38" t="s">
        <v>241</v>
      </c>
      <c r="B38" t="s">
        <v>242</v>
      </c>
      <c r="C38" t="s">
        <v>124</v>
      </c>
      <c r="D38" t="b">
        <v>0</v>
      </c>
      <c r="E38">
        <v>0</v>
      </c>
      <c r="F38" t="s">
        <v>223</v>
      </c>
    </row>
    <row r="39" spans="1:6" x14ac:dyDescent="0.45">
      <c r="A39" t="s">
        <v>241</v>
      </c>
      <c r="B39" t="s">
        <v>242</v>
      </c>
      <c r="C39" t="s">
        <v>124</v>
      </c>
      <c r="D39" t="b">
        <v>0</v>
      </c>
      <c r="E39">
        <v>0</v>
      </c>
      <c r="F39" t="s">
        <v>223</v>
      </c>
    </row>
    <row r="40" spans="1:6" x14ac:dyDescent="0.45">
      <c r="A40" t="s">
        <v>241</v>
      </c>
      <c r="B40" t="s">
        <v>242</v>
      </c>
      <c r="C40" t="s">
        <v>124</v>
      </c>
      <c r="D40" t="b">
        <v>0</v>
      </c>
      <c r="E40">
        <v>0</v>
      </c>
      <c r="F40" t="s">
        <v>223</v>
      </c>
    </row>
    <row r="41" spans="1:6" x14ac:dyDescent="0.45">
      <c r="A41" t="s">
        <v>241</v>
      </c>
      <c r="B41" t="s">
        <v>242</v>
      </c>
      <c r="C41" t="s">
        <v>124</v>
      </c>
      <c r="D41" t="b">
        <v>1</v>
      </c>
      <c r="E41">
        <v>-3</v>
      </c>
      <c r="F41" t="s">
        <v>173</v>
      </c>
    </row>
    <row r="42" spans="1:6" x14ac:dyDescent="0.45">
      <c r="A42" t="s">
        <v>241</v>
      </c>
      <c r="B42" t="s">
        <v>242</v>
      </c>
      <c r="C42" t="s">
        <v>124</v>
      </c>
      <c r="D42" t="b">
        <v>1</v>
      </c>
      <c r="E42">
        <v>-3</v>
      </c>
      <c r="F42" t="s">
        <v>173</v>
      </c>
    </row>
    <row r="43" spans="1:6" x14ac:dyDescent="0.45">
      <c r="A43" t="s">
        <v>241</v>
      </c>
      <c r="B43" t="s">
        <v>242</v>
      </c>
      <c r="C43" t="s">
        <v>124</v>
      </c>
      <c r="D43" t="b">
        <v>1</v>
      </c>
      <c r="E43">
        <v>-3</v>
      </c>
      <c r="F43" t="s">
        <v>173</v>
      </c>
    </row>
    <row r="44" spans="1:6" x14ac:dyDescent="0.45">
      <c r="A44" t="s">
        <v>241</v>
      </c>
      <c r="B44" t="s">
        <v>242</v>
      </c>
      <c r="C44" t="s">
        <v>124</v>
      </c>
      <c r="D44" t="b">
        <v>1</v>
      </c>
      <c r="E44">
        <v>-3</v>
      </c>
      <c r="F44" t="s">
        <v>173</v>
      </c>
    </row>
    <row r="45" spans="1:6" x14ac:dyDescent="0.45">
      <c r="A45" t="s">
        <v>241</v>
      </c>
      <c r="B45" t="s">
        <v>242</v>
      </c>
      <c r="C45" t="s">
        <v>124</v>
      </c>
      <c r="D45" t="b">
        <v>1</v>
      </c>
      <c r="E45">
        <v>-3</v>
      </c>
      <c r="F45" t="s">
        <v>173</v>
      </c>
    </row>
    <row r="46" spans="1:6" x14ac:dyDescent="0.45">
      <c r="A46" t="s">
        <v>241</v>
      </c>
      <c r="B46" t="s">
        <v>242</v>
      </c>
      <c r="C46" t="s">
        <v>124</v>
      </c>
      <c r="D46" t="b">
        <v>1</v>
      </c>
      <c r="E46">
        <v>-3</v>
      </c>
      <c r="F46" t="s">
        <v>173</v>
      </c>
    </row>
    <row r="47" spans="1:6" x14ac:dyDescent="0.45">
      <c r="A47" t="s">
        <v>241</v>
      </c>
      <c r="B47" t="s">
        <v>242</v>
      </c>
      <c r="C47" t="s">
        <v>124</v>
      </c>
      <c r="D47" t="b">
        <v>1</v>
      </c>
      <c r="E47">
        <v>-3</v>
      </c>
      <c r="F47" t="s">
        <v>173</v>
      </c>
    </row>
    <row r="48" spans="1:6" x14ac:dyDescent="0.45">
      <c r="A48" t="s">
        <v>241</v>
      </c>
      <c r="B48" t="s">
        <v>242</v>
      </c>
      <c r="C48" t="s">
        <v>124</v>
      </c>
      <c r="D48" t="b">
        <v>1</v>
      </c>
      <c r="E48">
        <v>-3</v>
      </c>
      <c r="F48" t="s">
        <v>173</v>
      </c>
    </row>
    <row r="49" spans="1:6" x14ac:dyDescent="0.45">
      <c r="A49" t="s">
        <v>241</v>
      </c>
      <c r="B49" t="s">
        <v>242</v>
      </c>
      <c r="C49" t="s">
        <v>124</v>
      </c>
      <c r="D49" t="b">
        <v>1</v>
      </c>
      <c r="E49">
        <v>-3</v>
      </c>
      <c r="F49" t="s">
        <v>173</v>
      </c>
    </row>
    <row r="50" spans="1:6" x14ac:dyDescent="0.45">
      <c r="A50" t="s">
        <v>241</v>
      </c>
      <c r="B50" t="s">
        <v>242</v>
      </c>
      <c r="C50" t="s">
        <v>124</v>
      </c>
      <c r="D50" t="b">
        <v>1</v>
      </c>
      <c r="E50">
        <v>-3</v>
      </c>
      <c r="F50" t="s">
        <v>173</v>
      </c>
    </row>
    <row r="51" spans="1:6" x14ac:dyDescent="0.45">
      <c r="A51" t="s">
        <v>241</v>
      </c>
      <c r="B51" t="s">
        <v>242</v>
      </c>
      <c r="C51" t="s">
        <v>124</v>
      </c>
      <c r="D51" t="b">
        <v>1</v>
      </c>
      <c r="E51">
        <v>-3</v>
      </c>
      <c r="F51" t="s">
        <v>173</v>
      </c>
    </row>
    <row r="52" spans="1:6" x14ac:dyDescent="0.45">
      <c r="A52" t="s">
        <v>241</v>
      </c>
      <c r="B52" t="s">
        <v>242</v>
      </c>
      <c r="C52" t="s">
        <v>124</v>
      </c>
      <c r="D52" t="b">
        <v>1</v>
      </c>
      <c r="E52">
        <v>-3</v>
      </c>
      <c r="F52" t="s">
        <v>173</v>
      </c>
    </row>
    <row r="53" spans="1:6" x14ac:dyDescent="0.45">
      <c r="A53" t="s">
        <v>241</v>
      </c>
      <c r="B53" t="s">
        <v>242</v>
      </c>
      <c r="C53" t="s">
        <v>124</v>
      </c>
      <c r="D53" t="b">
        <v>0</v>
      </c>
      <c r="E53">
        <v>0</v>
      </c>
      <c r="F53" t="s">
        <v>223</v>
      </c>
    </row>
    <row r="54" spans="1:6" x14ac:dyDescent="0.45">
      <c r="A54" t="s">
        <v>241</v>
      </c>
      <c r="B54" t="s">
        <v>242</v>
      </c>
      <c r="C54" t="s">
        <v>124</v>
      </c>
      <c r="D54" t="b">
        <v>0</v>
      </c>
      <c r="E54">
        <v>0</v>
      </c>
      <c r="F54" t="s">
        <v>223</v>
      </c>
    </row>
    <row r="55" spans="1:6" x14ac:dyDescent="0.45">
      <c r="A55" t="s">
        <v>241</v>
      </c>
      <c r="B55" t="s">
        <v>242</v>
      </c>
      <c r="C55" t="s">
        <v>124</v>
      </c>
      <c r="D55" t="b">
        <v>0</v>
      </c>
      <c r="E55">
        <v>0</v>
      </c>
      <c r="F55" t="s">
        <v>223</v>
      </c>
    </row>
    <row r="56" spans="1:6" x14ac:dyDescent="0.45">
      <c r="A56" t="s">
        <v>241</v>
      </c>
      <c r="B56" t="s">
        <v>242</v>
      </c>
      <c r="C56" t="s">
        <v>124</v>
      </c>
      <c r="D56" t="b">
        <v>1</v>
      </c>
      <c r="E56">
        <v>-3</v>
      </c>
      <c r="F56" t="s">
        <v>173</v>
      </c>
    </row>
    <row r="57" spans="1:6" x14ac:dyDescent="0.45">
      <c r="A57" t="s">
        <v>26</v>
      </c>
      <c r="B57" t="s">
        <v>243</v>
      </c>
      <c r="C57" t="s">
        <v>195</v>
      </c>
      <c r="D57" t="b">
        <v>0</v>
      </c>
      <c r="E57">
        <v>0</v>
      </c>
      <c r="F57" t="s">
        <v>223</v>
      </c>
    </row>
    <row r="58" spans="1:6" x14ac:dyDescent="0.45">
      <c r="A58" t="s">
        <v>26</v>
      </c>
      <c r="B58" t="s">
        <v>243</v>
      </c>
      <c r="C58" t="s">
        <v>195</v>
      </c>
      <c r="D58" t="b">
        <v>0</v>
      </c>
      <c r="E58">
        <v>0</v>
      </c>
      <c r="F58" t="s">
        <v>223</v>
      </c>
    </row>
    <row r="59" spans="1:6" x14ac:dyDescent="0.45">
      <c r="A59" t="s">
        <v>26</v>
      </c>
      <c r="B59" t="s">
        <v>243</v>
      </c>
      <c r="C59" t="s">
        <v>195</v>
      </c>
      <c r="D59" t="b">
        <v>1</v>
      </c>
      <c r="E59">
        <v>-5</v>
      </c>
      <c r="F59" t="s">
        <v>173</v>
      </c>
    </row>
    <row r="60" spans="1:6" x14ac:dyDescent="0.45">
      <c r="A60" t="s">
        <v>26</v>
      </c>
      <c r="B60" t="s">
        <v>243</v>
      </c>
      <c r="C60" t="s">
        <v>195</v>
      </c>
      <c r="D60" t="b">
        <v>0</v>
      </c>
      <c r="E60">
        <v>0</v>
      </c>
      <c r="F60" t="s">
        <v>223</v>
      </c>
    </row>
    <row r="61" spans="1:6" x14ac:dyDescent="0.45">
      <c r="A61" t="s">
        <v>26</v>
      </c>
      <c r="B61" t="s">
        <v>243</v>
      </c>
      <c r="C61" t="s">
        <v>195</v>
      </c>
      <c r="D61" t="b">
        <v>0</v>
      </c>
      <c r="E61">
        <v>0</v>
      </c>
      <c r="F61" t="s">
        <v>223</v>
      </c>
    </row>
    <row r="62" spans="1:6" x14ac:dyDescent="0.45">
      <c r="A62" t="s">
        <v>26</v>
      </c>
      <c r="B62" t="s">
        <v>243</v>
      </c>
      <c r="C62" t="s">
        <v>195</v>
      </c>
      <c r="D62" t="b">
        <v>1</v>
      </c>
      <c r="E62">
        <v>-5</v>
      </c>
      <c r="F62" t="s">
        <v>173</v>
      </c>
    </row>
    <row r="63" spans="1:6" x14ac:dyDescent="0.45">
      <c r="A63" t="s">
        <v>26</v>
      </c>
      <c r="B63" t="s">
        <v>243</v>
      </c>
      <c r="C63" t="s">
        <v>195</v>
      </c>
      <c r="D63" t="b">
        <v>0</v>
      </c>
      <c r="E63">
        <v>0</v>
      </c>
      <c r="F63" t="s">
        <v>223</v>
      </c>
    </row>
    <row r="64" spans="1:6" x14ac:dyDescent="0.45">
      <c r="A64" t="s">
        <v>26</v>
      </c>
      <c r="B64" t="s">
        <v>243</v>
      </c>
      <c r="C64" t="s">
        <v>195</v>
      </c>
      <c r="D64" t="b">
        <v>0</v>
      </c>
      <c r="E64">
        <v>0</v>
      </c>
      <c r="F64" t="s">
        <v>223</v>
      </c>
    </row>
    <row r="65" spans="1:6" x14ac:dyDescent="0.45">
      <c r="A65" t="s">
        <v>26</v>
      </c>
      <c r="B65" t="s">
        <v>243</v>
      </c>
      <c r="C65" t="s">
        <v>195</v>
      </c>
      <c r="D65" t="b">
        <v>0</v>
      </c>
      <c r="E65">
        <v>0</v>
      </c>
      <c r="F65" t="s">
        <v>223</v>
      </c>
    </row>
    <row r="66" spans="1:6" x14ac:dyDescent="0.45">
      <c r="A66" t="s">
        <v>26</v>
      </c>
      <c r="B66" t="s">
        <v>243</v>
      </c>
      <c r="C66" t="s">
        <v>195</v>
      </c>
      <c r="D66" t="b">
        <v>0</v>
      </c>
      <c r="E66">
        <v>0</v>
      </c>
      <c r="F66" t="s">
        <v>223</v>
      </c>
    </row>
    <row r="67" spans="1:6" x14ac:dyDescent="0.45">
      <c r="A67" t="s">
        <v>26</v>
      </c>
      <c r="B67" t="s">
        <v>243</v>
      </c>
      <c r="C67" t="s">
        <v>195</v>
      </c>
      <c r="D67" t="b">
        <v>1</v>
      </c>
      <c r="E67">
        <v>-5</v>
      </c>
      <c r="F67" t="s">
        <v>173</v>
      </c>
    </row>
    <row r="68" spans="1:6" x14ac:dyDescent="0.45">
      <c r="A68" t="s">
        <v>26</v>
      </c>
      <c r="B68" t="s">
        <v>243</v>
      </c>
      <c r="C68" t="s">
        <v>195</v>
      </c>
      <c r="D68" t="b">
        <v>0</v>
      </c>
      <c r="E68">
        <v>0</v>
      </c>
      <c r="F68" t="s">
        <v>223</v>
      </c>
    </row>
    <row r="69" spans="1:6" x14ac:dyDescent="0.45">
      <c r="A69" t="s">
        <v>26</v>
      </c>
      <c r="B69" t="s">
        <v>243</v>
      </c>
      <c r="C69" t="s">
        <v>195</v>
      </c>
      <c r="D69" t="b">
        <v>0</v>
      </c>
      <c r="E69">
        <v>0</v>
      </c>
      <c r="F69" t="s">
        <v>223</v>
      </c>
    </row>
    <row r="70" spans="1:6" x14ac:dyDescent="0.45">
      <c r="A70" t="s">
        <v>244</v>
      </c>
      <c r="B70" t="s">
        <v>245</v>
      </c>
      <c r="C70" t="s">
        <v>124</v>
      </c>
      <c r="D70" t="b">
        <v>0</v>
      </c>
      <c r="E70">
        <v>0</v>
      </c>
      <c r="F70" t="s">
        <v>223</v>
      </c>
    </row>
    <row r="71" spans="1:6" x14ac:dyDescent="0.45">
      <c r="A71" t="s">
        <v>244</v>
      </c>
      <c r="B71" t="s">
        <v>245</v>
      </c>
      <c r="C71" t="s">
        <v>124</v>
      </c>
      <c r="D71" t="b">
        <v>1</v>
      </c>
      <c r="E71">
        <v>-1</v>
      </c>
      <c r="F71" t="s">
        <v>173</v>
      </c>
    </row>
    <row r="72" spans="1:6" x14ac:dyDescent="0.45">
      <c r="A72" t="s">
        <v>244</v>
      </c>
      <c r="B72" t="s">
        <v>245</v>
      </c>
      <c r="C72" t="s">
        <v>124</v>
      </c>
      <c r="D72" t="b">
        <v>0</v>
      </c>
      <c r="E72">
        <v>0</v>
      </c>
      <c r="F72" t="s">
        <v>223</v>
      </c>
    </row>
    <row r="73" spans="1:6" x14ac:dyDescent="0.45">
      <c r="A73" t="s">
        <v>244</v>
      </c>
      <c r="B73" t="s">
        <v>245</v>
      </c>
      <c r="C73" t="s">
        <v>124</v>
      </c>
      <c r="D73" t="b">
        <v>0</v>
      </c>
      <c r="E73">
        <v>0</v>
      </c>
      <c r="F73" t="s">
        <v>223</v>
      </c>
    </row>
    <row r="74" spans="1:6" x14ac:dyDescent="0.45">
      <c r="A74" t="s">
        <v>244</v>
      </c>
      <c r="B74" t="s">
        <v>245</v>
      </c>
      <c r="C74" t="s">
        <v>124</v>
      </c>
      <c r="D74" t="b">
        <v>0</v>
      </c>
      <c r="E74">
        <v>0</v>
      </c>
      <c r="F74" t="s">
        <v>223</v>
      </c>
    </row>
    <row r="75" spans="1:6" x14ac:dyDescent="0.45">
      <c r="A75" t="s">
        <v>244</v>
      </c>
      <c r="B75" t="s">
        <v>245</v>
      </c>
      <c r="C75" t="s">
        <v>124</v>
      </c>
      <c r="D75" t="b">
        <v>1</v>
      </c>
      <c r="E75">
        <v>-1</v>
      </c>
      <c r="F75" t="s">
        <v>173</v>
      </c>
    </row>
    <row r="76" spans="1:6" x14ac:dyDescent="0.45">
      <c r="A76" t="s">
        <v>244</v>
      </c>
      <c r="B76" t="s">
        <v>245</v>
      </c>
      <c r="C76" t="s">
        <v>124</v>
      </c>
      <c r="D76" t="b">
        <v>0</v>
      </c>
      <c r="E76">
        <v>0</v>
      </c>
      <c r="F76" t="s">
        <v>223</v>
      </c>
    </row>
    <row r="77" spans="1:6" x14ac:dyDescent="0.45">
      <c r="A77" t="s">
        <v>244</v>
      </c>
      <c r="B77" t="s">
        <v>245</v>
      </c>
      <c r="C77" t="s">
        <v>124</v>
      </c>
      <c r="D77" t="b">
        <v>0</v>
      </c>
      <c r="E77">
        <v>0</v>
      </c>
      <c r="F77" t="s">
        <v>223</v>
      </c>
    </row>
    <row r="78" spans="1:6" x14ac:dyDescent="0.45">
      <c r="A78" t="s">
        <v>244</v>
      </c>
      <c r="B78" t="s">
        <v>245</v>
      </c>
      <c r="C78" t="s">
        <v>124</v>
      </c>
      <c r="D78" t="b">
        <v>0</v>
      </c>
      <c r="E78">
        <v>0</v>
      </c>
      <c r="F78" t="s">
        <v>223</v>
      </c>
    </row>
    <row r="79" spans="1:6" x14ac:dyDescent="0.45">
      <c r="A79" t="s">
        <v>244</v>
      </c>
      <c r="B79" t="s">
        <v>245</v>
      </c>
      <c r="C79" t="s">
        <v>124</v>
      </c>
      <c r="D79" t="b">
        <v>0</v>
      </c>
      <c r="E79">
        <v>0</v>
      </c>
      <c r="F79" t="s">
        <v>223</v>
      </c>
    </row>
    <row r="80" spans="1:6" x14ac:dyDescent="0.45">
      <c r="A80" t="s">
        <v>244</v>
      </c>
      <c r="B80" t="s">
        <v>245</v>
      </c>
      <c r="C80" t="s">
        <v>124</v>
      </c>
      <c r="D80" t="b">
        <v>0</v>
      </c>
      <c r="E80">
        <v>0</v>
      </c>
      <c r="F80" t="s">
        <v>223</v>
      </c>
    </row>
    <row r="81" spans="1:6" x14ac:dyDescent="0.45">
      <c r="A81" t="s">
        <v>244</v>
      </c>
      <c r="B81" t="s">
        <v>245</v>
      </c>
      <c r="C81" t="s">
        <v>124</v>
      </c>
      <c r="D81" t="b">
        <v>0</v>
      </c>
      <c r="E81">
        <v>0</v>
      </c>
      <c r="F81" t="s">
        <v>223</v>
      </c>
    </row>
    <row r="82" spans="1:6" x14ac:dyDescent="0.45">
      <c r="A82" t="s">
        <v>244</v>
      </c>
      <c r="B82" t="s">
        <v>245</v>
      </c>
      <c r="C82" t="s">
        <v>124</v>
      </c>
      <c r="D82" t="b">
        <v>0</v>
      </c>
      <c r="E82">
        <v>0</v>
      </c>
      <c r="F82" t="s">
        <v>223</v>
      </c>
    </row>
    <row r="83" spans="1:6" x14ac:dyDescent="0.45">
      <c r="A83" t="s">
        <v>244</v>
      </c>
      <c r="B83" t="s">
        <v>245</v>
      </c>
      <c r="C83" t="s">
        <v>124</v>
      </c>
      <c r="D83" t="b">
        <v>0</v>
      </c>
      <c r="E83">
        <v>0</v>
      </c>
      <c r="F83" t="s">
        <v>223</v>
      </c>
    </row>
    <row r="84" spans="1:6" x14ac:dyDescent="0.45">
      <c r="A84" t="s">
        <v>244</v>
      </c>
      <c r="B84" t="s">
        <v>245</v>
      </c>
      <c r="C84" t="s">
        <v>124</v>
      </c>
      <c r="D84" t="b">
        <v>1</v>
      </c>
      <c r="E84">
        <v>-1</v>
      </c>
      <c r="F84" t="s">
        <v>173</v>
      </c>
    </row>
    <row r="85" spans="1:6" x14ac:dyDescent="0.45">
      <c r="A85" t="s">
        <v>244</v>
      </c>
      <c r="B85" t="s">
        <v>245</v>
      </c>
      <c r="C85" t="s">
        <v>124</v>
      </c>
      <c r="D85" t="b">
        <v>0</v>
      </c>
      <c r="E85">
        <v>0</v>
      </c>
      <c r="F85" t="s">
        <v>223</v>
      </c>
    </row>
    <row r="86" spans="1:6" x14ac:dyDescent="0.45">
      <c r="A86" t="s">
        <v>244</v>
      </c>
      <c r="B86" t="s">
        <v>245</v>
      </c>
      <c r="C86" t="s">
        <v>124</v>
      </c>
      <c r="D86" t="b">
        <v>0</v>
      </c>
      <c r="E86">
        <v>0</v>
      </c>
      <c r="F86" t="s">
        <v>223</v>
      </c>
    </row>
    <row r="87" spans="1:6" x14ac:dyDescent="0.45">
      <c r="A87" t="s">
        <v>244</v>
      </c>
      <c r="B87" t="s">
        <v>245</v>
      </c>
      <c r="C87" t="s">
        <v>124</v>
      </c>
      <c r="D87" t="b">
        <v>0</v>
      </c>
      <c r="E87">
        <v>0</v>
      </c>
      <c r="F87" t="s">
        <v>223</v>
      </c>
    </row>
    <row r="88" spans="1:6" x14ac:dyDescent="0.45">
      <c r="A88" t="s">
        <v>244</v>
      </c>
      <c r="B88" t="s">
        <v>245</v>
      </c>
      <c r="C88" t="s">
        <v>124</v>
      </c>
      <c r="D88" t="b">
        <v>1</v>
      </c>
      <c r="E88">
        <v>-1</v>
      </c>
      <c r="F88" t="s">
        <v>173</v>
      </c>
    </row>
    <row r="89" spans="1:6" x14ac:dyDescent="0.45">
      <c r="A89" t="s">
        <v>244</v>
      </c>
      <c r="B89" t="s">
        <v>245</v>
      </c>
      <c r="C89" t="s">
        <v>124</v>
      </c>
      <c r="D89" t="b">
        <v>0</v>
      </c>
      <c r="E89">
        <v>0</v>
      </c>
      <c r="F89" t="s">
        <v>223</v>
      </c>
    </row>
    <row r="90" spans="1:6" x14ac:dyDescent="0.45">
      <c r="A90" t="s">
        <v>244</v>
      </c>
      <c r="B90" t="s">
        <v>245</v>
      </c>
      <c r="C90" t="s">
        <v>124</v>
      </c>
      <c r="D90" t="b">
        <v>0</v>
      </c>
      <c r="E90">
        <v>0</v>
      </c>
      <c r="F90" t="s">
        <v>223</v>
      </c>
    </row>
    <row r="91" spans="1:6" x14ac:dyDescent="0.45">
      <c r="A91" t="s">
        <v>244</v>
      </c>
      <c r="B91" t="s">
        <v>245</v>
      </c>
      <c r="C91" t="s">
        <v>124</v>
      </c>
      <c r="D91" t="b">
        <v>0</v>
      </c>
      <c r="E91">
        <v>0</v>
      </c>
      <c r="F91" t="s">
        <v>223</v>
      </c>
    </row>
    <row r="92" spans="1:6" x14ac:dyDescent="0.45">
      <c r="A92" t="s">
        <v>244</v>
      </c>
      <c r="B92" t="s">
        <v>245</v>
      </c>
      <c r="C92" t="s">
        <v>124</v>
      </c>
      <c r="D92" t="b">
        <v>0</v>
      </c>
      <c r="E92">
        <v>0</v>
      </c>
      <c r="F92" t="s">
        <v>223</v>
      </c>
    </row>
    <row r="93" spans="1:6" x14ac:dyDescent="0.45">
      <c r="A93" t="s">
        <v>244</v>
      </c>
      <c r="B93" t="s">
        <v>245</v>
      </c>
      <c r="C93" t="s">
        <v>124</v>
      </c>
      <c r="D93" t="b">
        <v>0</v>
      </c>
      <c r="E93">
        <v>0</v>
      </c>
      <c r="F93" t="s">
        <v>223</v>
      </c>
    </row>
    <row r="94" spans="1:6" x14ac:dyDescent="0.45">
      <c r="A94" t="s">
        <v>244</v>
      </c>
      <c r="B94" t="s">
        <v>245</v>
      </c>
      <c r="C94" t="s">
        <v>124</v>
      </c>
      <c r="D94" t="b">
        <v>0</v>
      </c>
      <c r="E94">
        <v>0</v>
      </c>
      <c r="F94" t="s">
        <v>223</v>
      </c>
    </row>
    <row r="95" spans="1:6" x14ac:dyDescent="0.45">
      <c r="A95" t="s">
        <v>244</v>
      </c>
      <c r="B95" t="s">
        <v>245</v>
      </c>
      <c r="C95" t="s">
        <v>124</v>
      </c>
      <c r="D95" t="b">
        <v>0</v>
      </c>
      <c r="E95">
        <v>0</v>
      </c>
      <c r="F95" t="s">
        <v>223</v>
      </c>
    </row>
    <row r="96" spans="1:6" x14ac:dyDescent="0.45">
      <c r="A96" t="s">
        <v>244</v>
      </c>
      <c r="B96" t="s">
        <v>245</v>
      </c>
      <c r="C96" t="s">
        <v>124</v>
      </c>
      <c r="D96" t="b">
        <v>0</v>
      </c>
      <c r="E96">
        <v>0</v>
      </c>
      <c r="F96" t="s">
        <v>223</v>
      </c>
    </row>
    <row r="97" spans="1:6" x14ac:dyDescent="0.45">
      <c r="A97" t="s">
        <v>244</v>
      </c>
      <c r="B97" t="s">
        <v>245</v>
      </c>
      <c r="C97" t="s">
        <v>124</v>
      </c>
      <c r="D97" t="b">
        <v>0</v>
      </c>
      <c r="E97">
        <v>0</v>
      </c>
      <c r="F97" t="s">
        <v>223</v>
      </c>
    </row>
    <row r="98" spans="1:6" x14ac:dyDescent="0.45">
      <c r="A98" t="s">
        <v>244</v>
      </c>
      <c r="B98" t="s">
        <v>245</v>
      </c>
      <c r="C98" t="s">
        <v>124</v>
      </c>
      <c r="D98" t="b">
        <v>1</v>
      </c>
      <c r="E98">
        <v>-1</v>
      </c>
      <c r="F98" t="s">
        <v>173</v>
      </c>
    </row>
    <row r="99" spans="1:6" x14ac:dyDescent="0.45">
      <c r="A99" t="s">
        <v>244</v>
      </c>
      <c r="B99" t="s">
        <v>245</v>
      </c>
      <c r="C99" t="s">
        <v>124</v>
      </c>
      <c r="D99" t="b">
        <v>0</v>
      </c>
      <c r="E99">
        <v>0</v>
      </c>
      <c r="F99" t="s">
        <v>223</v>
      </c>
    </row>
    <row r="100" spans="1:6" x14ac:dyDescent="0.45">
      <c r="A100" t="s">
        <v>244</v>
      </c>
      <c r="B100" t="s">
        <v>245</v>
      </c>
      <c r="C100" t="s">
        <v>124</v>
      </c>
      <c r="D100" t="b">
        <v>0</v>
      </c>
      <c r="E100">
        <v>0</v>
      </c>
      <c r="F100" t="s">
        <v>223</v>
      </c>
    </row>
    <row r="101" spans="1:6" x14ac:dyDescent="0.45">
      <c r="A101" t="s">
        <v>244</v>
      </c>
      <c r="B101" t="s">
        <v>245</v>
      </c>
      <c r="C101" t="s">
        <v>124</v>
      </c>
      <c r="D101" t="b">
        <v>0</v>
      </c>
      <c r="E101">
        <v>0</v>
      </c>
      <c r="F101" t="s">
        <v>223</v>
      </c>
    </row>
    <row r="102" spans="1:6" x14ac:dyDescent="0.45">
      <c r="A102" t="s">
        <v>244</v>
      </c>
      <c r="B102" t="s">
        <v>245</v>
      </c>
      <c r="C102" t="s">
        <v>124</v>
      </c>
      <c r="D102" t="b">
        <v>1</v>
      </c>
      <c r="E102">
        <v>-1</v>
      </c>
      <c r="F102" t="s">
        <v>173</v>
      </c>
    </row>
    <row r="103" spans="1:6" x14ac:dyDescent="0.45">
      <c r="A103" t="s">
        <v>244</v>
      </c>
      <c r="B103" t="s">
        <v>245</v>
      </c>
      <c r="C103" t="s">
        <v>124</v>
      </c>
      <c r="D103" t="b">
        <v>0</v>
      </c>
      <c r="E103">
        <v>0</v>
      </c>
      <c r="F103" t="s">
        <v>223</v>
      </c>
    </row>
    <row r="104" spans="1:6" x14ac:dyDescent="0.45">
      <c r="A104" t="s">
        <v>244</v>
      </c>
      <c r="B104" t="s">
        <v>245</v>
      </c>
      <c r="C104" t="s">
        <v>124</v>
      </c>
      <c r="D104" t="b">
        <v>0</v>
      </c>
      <c r="E104">
        <v>0</v>
      </c>
      <c r="F104" t="s">
        <v>223</v>
      </c>
    </row>
    <row r="105" spans="1:6" x14ac:dyDescent="0.45">
      <c r="A105" t="s">
        <v>244</v>
      </c>
      <c r="B105" t="s">
        <v>245</v>
      </c>
      <c r="C105" t="s">
        <v>124</v>
      </c>
      <c r="D105" t="b">
        <v>0</v>
      </c>
      <c r="E105">
        <v>0</v>
      </c>
      <c r="F105" t="s">
        <v>223</v>
      </c>
    </row>
    <row r="106" spans="1:6" x14ac:dyDescent="0.45">
      <c r="A106" t="s">
        <v>244</v>
      </c>
      <c r="B106" t="s">
        <v>245</v>
      </c>
      <c r="C106" t="s">
        <v>124</v>
      </c>
      <c r="D106" t="b">
        <v>0</v>
      </c>
      <c r="E106">
        <v>0</v>
      </c>
      <c r="F106" t="s">
        <v>223</v>
      </c>
    </row>
    <row r="107" spans="1:6" x14ac:dyDescent="0.45">
      <c r="A107" t="s">
        <v>244</v>
      </c>
      <c r="B107" t="s">
        <v>245</v>
      </c>
      <c r="C107" t="s">
        <v>124</v>
      </c>
      <c r="D107" t="b">
        <v>0</v>
      </c>
      <c r="E107">
        <v>0</v>
      </c>
      <c r="F107" t="s">
        <v>223</v>
      </c>
    </row>
    <row r="108" spans="1:6" x14ac:dyDescent="0.45">
      <c r="A108" t="s">
        <v>244</v>
      </c>
      <c r="B108" t="s">
        <v>245</v>
      </c>
      <c r="C108" t="s">
        <v>124</v>
      </c>
      <c r="D108" t="b">
        <v>0</v>
      </c>
      <c r="E108">
        <v>0</v>
      </c>
      <c r="F108" t="s">
        <v>223</v>
      </c>
    </row>
    <row r="109" spans="1:6" x14ac:dyDescent="0.45">
      <c r="A109" t="s">
        <v>244</v>
      </c>
      <c r="B109" t="s">
        <v>245</v>
      </c>
      <c r="C109" t="s">
        <v>124</v>
      </c>
      <c r="D109" t="b">
        <v>0</v>
      </c>
      <c r="E109">
        <v>0</v>
      </c>
      <c r="F109" t="s">
        <v>223</v>
      </c>
    </row>
    <row r="110" spans="1:6" x14ac:dyDescent="0.45">
      <c r="A110" t="s">
        <v>244</v>
      </c>
      <c r="B110" t="s">
        <v>245</v>
      </c>
      <c r="C110" t="s">
        <v>124</v>
      </c>
      <c r="D110" t="b">
        <v>0</v>
      </c>
      <c r="E110">
        <v>0</v>
      </c>
      <c r="F110" t="s">
        <v>223</v>
      </c>
    </row>
    <row r="111" spans="1:6" x14ac:dyDescent="0.45">
      <c r="A111" t="s">
        <v>244</v>
      </c>
      <c r="B111" t="s">
        <v>245</v>
      </c>
      <c r="C111" t="s">
        <v>124</v>
      </c>
      <c r="D111" t="b">
        <v>0</v>
      </c>
      <c r="E111">
        <v>0</v>
      </c>
      <c r="F111" t="s">
        <v>223</v>
      </c>
    </row>
    <row r="112" spans="1:6" x14ac:dyDescent="0.45">
      <c r="A112" t="s">
        <v>244</v>
      </c>
      <c r="B112" t="s">
        <v>245</v>
      </c>
      <c r="C112" t="s">
        <v>124</v>
      </c>
      <c r="D112" t="b">
        <v>0</v>
      </c>
      <c r="E112">
        <v>0</v>
      </c>
      <c r="F112" t="s">
        <v>223</v>
      </c>
    </row>
    <row r="113" spans="1:6" x14ac:dyDescent="0.45">
      <c r="A113" t="s">
        <v>244</v>
      </c>
      <c r="B113" t="s">
        <v>245</v>
      </c>
      <c r="C113" t="s">
        <v>124</v>
      </c>
      <c r="D113" t="b">
        <v>1</v>
      </c>
      <c r="E113">
        <v>-1</v>
      </c>
      <c r="F113" t="s">
        <v>173</v>
      </c>
    </row>
    <row r="114" spans="1:6" x14ac:dyDescent="0.45">
      <c r="A114" t="s">
        <v>244</v>
      </c>
      <c r="B114" t="s">
        <v>245</v>
      </c>
      <c r="C114" t="s">
        <v>124</v>
      </c>
      <c r="D114" t="b">
        <v>0</v>
      </c>
      <c r="E114">
        <v>0</v>
      </c>
      <c r="F114" t="s">
        <v>223</v>
      </c>
    </row>
    <row r="115" spans="1:6" x14ac:dyDescent="0.45">
      <c r="A115" t="s">
        <v>244</v>
      </c>
      <c r="B115" t="s">
        <v>245</v>
      </c>
      <c r="C115" t="s">
        <v>124</v>
      </c>
      <c r="D115" t="b">
        <v>0</v>
      </c>
      <c r="E115">
        <v>0</v>
      </c>
      <c r="F115" t="s">
        <v>223</v>
      </c>
    </row>
    <row r="116" spans="1:6" x14ac:dyDescent="0.45">
      <c r="A116" t="s">
        <v>244</v>
      </c>
      <c r="B116" t="s">
        <v>245</v>
      </c>
      <c r="C116" t="s">
        <v>124</v>
      </c>
      <c r="D116" t="b">
        <v>0</v>
      </c>
      <c r="E116">
        <v>0</v>
      </c>
      <c r="F116" t="s">
        <v>223</v>
      </c>
    </row>
    <row r="117" spans="1:6" x14ac:dyDescent="0.45">
      <c r="A117" t="s">
        <v>244</v>
      </c>
      <c r="B117" t="s">
        <v>245</v>
      </c>
      <c r="C117" t="s">
        <v>124</v>
      </c>
      <c r="D117" t="b">
        <v>1</v>
      </c>
      <c r="E117">
        <v>-1</v>
      </c>
      <c r="F117" t="s">
        <v>173</v>
      </c>
    </row>
    <row r="118" spans="1:6" x14ac:dyDescent="0.45">
      <c r="A118" t="s">
        <v>244</v>
      </c>
      <c r="B118" t="s">
        <v>245</v>
      </c>
      <c r="C118" t="s">
        <v>124</v>
      </c>
      <c r="D118" t="b">
        <v>0</v>
      </c>
      <c r="E118">
        <v>0</v>
      </c>
      <c r="F118" t="s">
        <v>223</v>
      </c>
    </row>
    <row r="119" spans="1:6" x14ac:dyDescent="0.45">
      <c r="A119" t="s">
        <v>244</v>
      </c>
      <c r="B119" t="s">
        <v>245</v>
      </c>
      <c r="C119" t="s">
        <v>124</v>
      </c>
      <c r="D119" t="b">
        <v>0</v>
      </c>
      <c r="E119">
        <v>0</v>
      </c>
      <c r="F119" t="s">
        <v>223</v>
      </c>
    </row>
    <row r="120" spans="1:6" x14ac:dyDescent="0.45">
      <c r="A120" t="s">
        <v>244</v>
      </c>
      <c r="B120" t="s">
        <v>245</v>
      </c>
      <c r="C120" t="s">
        <v>124</v>
      </c>
      <c r="D120" t="b">
        <v>0</v>
      </c>
      <c r="E120">
        <v>0</v>
      </c>
      <c r="F120" t="s">
        <v>223</v>
      </c>
    </row>
    <row r="121" spans="1:6" x14ac:dyDescent="0.45">
      <c r="A121" t="s">
        <v>244</v>
      </c>
      <c r="B121" t="s">
        <v>245</v>
      </c>
      <c r="C121" t="s">
        <v>124</v>
      </c>
      <c r="D121" t="b">
        <v>0</v>
      </c>
      <c r="E121">
        <v>0</v>
      </c>
      <c r="F121" t="s">
        <v>223</v>
      </c>
    </row>
    <row r="122" spans="1:6" x14ac:dyDescent="0.45">
      <c r="A122" t="s">
        <v>244</v>
      </c>
      <c r="B122" t="s">
        <v>245</v>
      </c>
      <c r="C122" t="s">
        <v>124</v>
      </c>
      <c r="D122" t="b">
        <v>0</v>
      </c>
      <c r="E122">
        <v>0</v>
      </c>
      <c r="F122" t="s">
        <v>223</v>
      </c>
    </row>
    <row r="123" spans="1:6" x14ac:dyDescent="0.45">
      <c r="A123" t="s">
        <v>244</v>
      </c>
      <c r="B123" t="s">
        <v>245</v>
      </c>
      <c r="C123" t="s">
        <v>124</v>
      </c>
      <c r="D123" t="b">
        <v>0</v>
      </c>
      <c r="E123">
        <v>0</v>
      </c>
      <c r="F123" t="s">
        <v>223</v>
      </c>
    </row>
    <row r="124" spans="1:6" x14ac:dyDescent="0.45">
      <c r="A124" t="s">
        <v>244</v>
      </c>
      <c r="B124" t="s">
        <v>245</v>
      </c>
      <c r="C124" t="s">
        <v>124</v>
      </c>
      <c r="D124" t="b">
        <v>0</v>
      </c>
      <c r="E124">
        <v>0</v>
      </c>
      <c r="F124" t="s">
        <v>223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D2996-E7B2-4AFD-B6D2-99B2DBC59B0F}">
  <dimension ref="A1:J64"/>
  <sheetViews>
    <sheetView topLeftCell="A4" workbookViewId="0">
      <selection activeCell="B10" sqref="B10"/>
    </sheetView>
  </sheetViews>
  <sheetFormatPr defaultColWidth="8.796875" defaultRowHeight="14.25" x14ac:dyDescent="0.45"/>
  <cols>
    <col min="1" max="1" width="28.1328125" bestFit="1" customWidth="1"/>
    <col min="2" max="2" width="29.46484375" bestFit="1" customWidth="1"/>
    <col min="3" max="3" width="36.1328125" bestFit="1" customWidth="1"/>
    <col min="4" max="4" width="29.46484375" bestFit="1" customWidth="1"/>
    <col min="5" max="5" width="27.1328125" bestFit="1" customWidth="1"/>
    <col min="6" max="6" width="20.6640625" bestFit="1" customWidth="1"/>
    <col min="7" max="7" width="11.33203125" bestFit="1" customWidth="1"/>
    <col min="8" max="8" width="20.796875" bestFit="1" customWidth="1"/>
    <col min="9" max="9" width="14.796875" bestFit="1" customWidth="1"/>
    <col min="10" max="10" width="9" bestFit="1" customWidth="1"/>
  </cols>
  <sheetData>
    <row r="1" spans="1:10" x14ac:dyDescent="0.45">
      <c r="A1" s="46" t="s">
        <v>228</v>
      </c>
      <c r="B1" s="46" t="s">
        <v>192</v>
      </c>
      <c r="C1" s="47"/>
      <c r="D1" s="47"/>
      <c r="E1" s="47"/>
    </row>
    <row r="2" spans="1:10" x14ac:dyDescent="0.45">
      <c r="A2" s="46"/>
      <c r="B2" s="48" t="s">
        <v>124</v>
      </c>
      <c r="C2" s="49"/>
      <c r="D2" s="48" t="s">
        <v>195</v>
      </c>
      <c r="E2" s="49"/>
    </row>
    <row r="3" spans="1:10" x14ac:dyDescent="0.45">
      <c r="A3" s="33" t="s">
        <v>167</v>
      </c>
      <c r="B3" s="29" t="s">
        <v>225</v>
      </c>
      <c r="C3" s="29" t="s">
        <v>227</v>
      </c>
      <c r="D3" s="29" t="s">
        <v>225</v>
      </c>
      <c r="E3" s="29" t="s">
        <v>227</v>
      </c>
    </row>
    <row r="4" spans="1:10" x14ac:dyDescent="0.45">
      <c r="A4" s="34" t="s">
        <v>26</v>
      </c>
      <c r="B4" s="31"/>
      <c r="C4" s="31"/>
      <c r="D4" s="30">
        <v>3</v>
      </c>
      <c r="E4" s="31">
        <v>-15</v>
      </c>
    </row>
    <row r="5" spans="1:10" x14ac:dyDescent="0.45">
      <c r="A5" s="34" t="s">
        <v>244</v>
      </c>
      <c r="B5" s="30">
        <v>8</v>
      </c>
      <c r="C5" s="31">
        <v>-8</v>
      </c>
      <c r="D5" s="31"/>
      <c r="E5" s="31"/>
    </row>
    <row r="6" spans="1:10" x14ac:dyDescent="0.45">
      <c r="A6" s="34" t="s">
        <v>241</v>
      </c>
      <c r="B6" s="30">
        <v>43</v>
      </c>
      <c r="C6" s="31">
        <v>-129</v>
      </c>
      <c r="D6" s="31"/>
      <c r="E6" s="31"/>
    </row>
    <row r="7" spans="1:10" x14ac:dyDescent="0.45">
      <c r="A7" s="35" t="s">
        <v>229</v>
      </c>
      <c r="B7" s="32">
        <v>51</v>
      </c>
      <c r="C7" s="32">
        <v>-137</v>
      </c>
      <c r="D7" s="32">
        <v>3</v>
      </c>
      <c r="E7" s="32">
        <v>-15</v>
      </c>
    </row>
    <row r="8" spans="1:10" x14ac:dyDescent="0.45">
      <c r="A8" s="27"/>
    </row>
    <row r="11" spans="1:10" x14ac:dyDescent="0.45">
      <c r="A11" s="41" t="s">
        <v>230</v>
      </c>
      <c r="B11" s="41"/>
      <c r="C11" s="41"/>
      <c r="D11" s="41" t="s">
        <v>231</v>
      </c>
      <c r="E11" s="41"/>
      <c r="F11" s="41"/>
      <c r="G11" s="39" t="s">
        <v>232</v>
      </c>
      <c r="H11" s="39" t="s">
        <v>224</v>
      </c>
      <c r="I11" s="39" t="s">
        <v>233</v>
      </c>
      <c r="J11" s="39" t="s">
        <v>234</v>
      </c>
    </row>
    <row r="12" spans="1:10" x14ac:dyDescent="0.45">
      <c r="A12" s="37" t="s">
        <v>242</v>
      </c>
      <c r="B12" s="28"/>
      <c r="C12" s="28"/>
      <c r="D12" s="38" t="s">
        <v>241</v>
      </c>
      <c r="E12" s="28"/>
      <c r="F12" s="28"/>
      <c r="G12" s="28">
        <v>55</v>
      </c>
      <c r="H12" s="28">
        <v>-129</v>
      </c>
      <c r="I12" s="36">
        <v>0.22</v>
      </c>
      <c r="J12" s="36">
        <v>0.22</v>
      </c>
    </row>
    <row r="13" spans="1:10" x14ac:dyDescent="0.45">
      <c r="A13" s="28"/>
      <c r="B13" s="37" t="s">
        <v>243</v>
      </c>
      <c r="C13" s="28"/>
      <c r="D13" s="38" t="s">
        <v>26</v>
      </c>
      <c r="E13" s="28"/>
      <c r="F13" s="28"/>
      <c r="G13" s="28">
        <v>13</v>
      </c>
      <c r="H13" s="28">
        <v>-15</v>
      </c>
      <c r="I13" s="36">
        <v>0.77</v>
      </c>
      <c r="J13" s="36">
        <v>0.77</v>
      </c>
    </row>
    <row r="14" spans="1:10" x14ac:dyDescent="0.45">
      <c r="A14" s="28"/>
      <c r="B14" s="37" t="s">
        <v>246</v>
      </c>
      <c r="C14" s="28"/>
      <c r="D14" s="28"/>
      <c r="E14" s="28"/>
      <c r="F14" s="28"/>
      <c r="G14" s="28">
        <v>0</v>
      </c>
      <c r="H14" s="28">
        <v>0</v>
      </c>
      <c r="I14" s="36">
        <v>0.85</v>
      </c>
      <c r="J14" s="36">
        <v>0</v>
      </c>
    </row>
    <row r="15" spans="1:10" x14ac:dyDescent="0.45">
      <c r="A15" s="28"/>
      <c r="B15" s="28"/>
      <c r="C15" s="37" t="s">
        <v>245</v>
      </c>
      <c r="D15" s="38" t="s">
        <v>244</v>
      </c>
      <c r="E15" s="28"/>
      <c r="F15" s="28"/>
      <c r="G15" s="28">
        <v>55</v>
      </c>
      <c r="H15" s="28">
        <v>-8</v>
      </c>
      <c r="I15" s="36">
        <v>0.85</v>
      </c>
      <c r="J15" s="36">
        <v>0.85</v>
      </c>
    </row>
    <row r="19" spans="1:10" x14ac:dyDescent="0.45">
      <c r="A19" s="42" t="s">
        <v>231</v>
      </c>
      <c r="B19" s="28" t="s">
        <v>235</v>
      </c>
      <c r="C19" s="28" t="s">
        <v>245</v>
      </c>
      <c r="D19" s="28" t="s">
        <v>246</v>
      </c>
      <c r="E19" s="28" t="s">
        <v>243</v>
      </c>
      <c r="F19" s="28" t="s">
        <v>242</v>
      </c>
    </row>
    <row r="20" spans="1:10" x14ac:dyDescent="0.45">
      <c r="A20" s="42"/>
      <c r="B20" s="28" t="s">
        <v>236</v>
      </c>
      <c r="C20" s="28">
        <v>0</v>
      </c>
      <c r="D20" s="28">
        <v>0</v>
      </c>
      <c r="E20" s="28">
        <v>0</v>
      </c>
      <c r="F20" s="28">
        <v>10</v>
      </c>
    </row>
    <row r="21" spans="1:10" x14ac:dyDescent="0.45">
      <c r="A21" s="42"/>
      <c r="B21" s="28" t="s">
        <v>237</v>
      </c>
      <c r="C21" s="28">
        <v>-8</v>
      </c>
      <c r="D21" s="28">
        <v>0</v>
      </c>
      <c r="E21" s="28">
        <v>-15</v>
      </c>
      <c r="F21" s="28">
        <v>-129</v>
      </c>
    </row>
    <row r="22" spans="1:10" x14ac:dyDescent="0.45">
      <c r="A22" s="42"/>
      <c r="B22" s="28" t="s">
        <v>238</v>
      </c>
      <c r="C22" s="28" t="s">
        <v>239</v>
      </c>
      <c r="D22" s="28" t="s">
        <v>239</v>
      </c>
      <c r="E22" s="28" t="s">
        <v>239</v>
      </c>
      <c r="F22" s="28" t="s">
        <v>239</v>
      </c>
    </row>
    <row r="23" spans="1:10" x14ac:dyDescent="0.45">
      <c r="A23" s="40" t="s">
        <v>167</v>
      </c>
      <c r="B23" s="40" t="s">
        <v>227</v>
      </c>
      <c r="C23" s="43" t="s">
        <v>226</v>
      </c>
      <c r="D23" s="44"/>
      <c r="E23" s="44"/>
      <c r="F23" s="45"/>
    </row>
    <row r="24" spans="1:10" x14ac:dyDescent="0.45">
      <c r="A24" s="28" t="s">
        <v>244</v>
      </c>
      <c r="B24" s="28">
        <v>-1</v>
      </c>
      <c r="C24" s="28">
        <v>-8</v>
      </c>
      <c r="D24" s="28"/>
      <c r="E24" s="28"/>
      <c r="F24" s="28"/>
    </row>
    <row r="25" spans="1:10" x14ac:dyDescent="0.45">
      <c r="A25" s="28" t="s">
        <v>26</v>
      </c>
      <c r="B25" s="28">
        <v>-5</v>
      </c>
      <c r="C25" s="28"/>
      <c r="D25" s="28"/>
      <c r="E25" s="28">
        <v>-15</v>
      </c>
      <c r="F25" s="28"/>
    </row>
    <row r="26" spans="1:10" x14ac:dyDescent="0.45">
      <c r="A26" s="28" t="s">
        <v>241</v>
      </c>
      <c r="B26" s="28">
        <v>-3</v>
      </c>
      <c r="C26" s="28"/>
      <c r="D26" s="28"/>
      <c r="E26" s="28"/>
      <c r="F26" s="28">
        <v>-129</v>
      </c>
    </row>
    <row r="30" spans="1:10" x14ac:dyDescent="0.45">
      <c r="A30" s="41" t="s">
        <v>230</v>
      </c>
      <c r="B30" s="41"/>
      <c r="C30" s="41"/>
      <c r="D30" s="41" t="s">
        <v>231</v>
      </c>
      <c r="E30" s="41"/>
      <c r="F30" s="41"/>
      <c r="G30" s="39" t="s">
        <v>232</v>
      </c>
      <c r="H30" s="39" t="s">
        <v>224</v>
      </c>
      <c r="I30" s="39" t="s">
        <v>233</v>
      </c>
      <c r="J30" s="39" t="s">
        <v>234</v>
      </c>
    </row>
    <row r="31" spans="1:10" x14ac:dyDescent="0.45">
      <c r="A31" s="37" t="s">
        <v>242</v>
      </c>
      <c r="B31" s="28"/>
      <c r="C31" s="28"/>
      <c r="D31" s="38" t="s">
        <v>241</v>
      </c>
      <c r="E31" s="28"/>
      <c r="F31" s="28"/>
      <c r="G31" s="28">
        <v>55</v>
      </c>
      <c r="H31" s="28">
        <v>-129</v>
      </c>
      <c r="I31" s="36">
        <v>0.22</v>
      </c>
      <c r="J31" s="36">
        <v>0.22</v>
      </c>
    </row>
    <row r="32" spans="1:10" x14ac:dyDescent="0.45">
      <c r="A32" s="28"/>
      <c r="B32" s="37" t="s">
        <v>243</v>
      </c>
      <c r="C32" s="28"/>
      <c r="D32" s="38" t="s">
        <v>26</v>
      </c>
      <c r="E32" s="28"/>
      <c r="F32" s="28"/>
      <c r="G32" s="28">
        <v>13</v>
      </c>
      <c r="H32" s="28">
        <v>-15</v>
      </c>
      <c r="I32" s="36">
        <v>0.77</v>
      </c>
      <c r="J32" s="36">
        <v>0.77</v>
      </c>
    </row>
    <row r="33" spans="1:10" x14ac:dyDescent="0.45">
      <c r="A33" s="28"/>
      <c r="B33" s="37" t="s">
        <v>246</v>
      </c>
      <c r="C33" s="28"/>
      <c r="D33" s="28"/>
      <c r="E33" s="28"/>
      <c r="F33" s="28"/>
      <c r="G33" s="28">
        <v>0</v>
      </c>
      <c r="H33" s="28">
        <v>0</v>
      </c>
      <c r="I33" s="36">
        <v>0.85</v>
      </c>
      <c r="J33" s="36">
        <v>0</v>
      </c>
    </row>
    <row r="34" spans="1:10" x14ac:dyDescent="0.45">
      <c r="A34" s="28"/>
      <c r="B34" s="28"/>
      <c r="C34" s="37" t="s">
        <v>245</v>
      </c>
      <c r="D34" s="38" t="s">
        <v>244</v>
      </c>
      <c r="E34" s="28"/>
      <c r="F34" s="28"/>
      <c r="G34" s="28">
        <v>55</v>
      </c>
      <c r="H34" s="28">
        <v>-8</v>
      </c>
      <c r="I34" s="36">
        <v>0.85</v>
      </c>
      <c r="J34" s="36">
        <v>0.85</v>
      </c>
    </row>
    <row r="38" spans="1:10" x14ac:dyDescent="0.45">
      <c r="A38" s="42" t="s">
        <v>231</v>
      </c>
      <c r="B38" s="28" t="s">
        <v>235</v>
      </c>
      <c r="C38" s="28" t="s">
        <v>245</v>
      </c>
      <c r="D38" s="28" t="s">
        <v>246</v>
      </c>
      <c r="E38" s="28" t="s">
        <v>243</v>
      </c>
      <c r="F38" s="28" t="s">
        <v>242</v>
      </c>
    </row>
    <row r="39" spans="1:10" x14ac:dyDescent="0.45">
      <c r="A39" s="42"/>
      <c r="B39" s="28" t="s">
        <v>236</v>
      </c>
      <c r="C39" s="28">
        <v>0</v>
      </c>
      <c r="D39" s="28">
        <v>0</v>
      </c>
      <c r="E39" s="28">
        <v>0</v>
      </c>
      <c r="F39" s="28">
        <v>10</v>
      </c>
    </row>
    <row r="40" spans="1:10" x14ac:dyDescent="0.45">
      <c r="A40" s="42"/>
      <c r="B40" s="28" t="s">
        <v>237</v>
      </c>
      <c r="C40" s="28">
        <v>-8</v>
      </c>
      <c r="D40" s="28">
        <v>0</v>
      </c>
      <c r="E40" s="28">
        <v>-15</v>
      </c>
      <c r="F40" s="28">
        <v>-129</v>
      </c>
    </row>
    <row r="41" spans="1:10" x14ac:dyDescent="0.45">
      <c r="A41" s="42"/>
      <c r="B41" s="28" t="s">
        <v>238</v>
      </c>
      <c r="C41" s="28" t="s">
        <v>239</v>
      </c>
      <c r="D41" s="28" t="s">
        <v>239</v>
      </c>
      <c r="E41" s="28" t="s">
        <v>239</v>
      </c>
      <c r="F41" s="28" t="s">
        <v>239</v>
      </c>
    </row>
    <row r="42" spans="1:10" x14ac:dyDescent="0.45">
      <c r="A42" s="40" t="s">
        <v>167</v>
      </c>
      <c r="B42" s="40" t="s">
        <v>227</v>
      </c>
      <c r="C42" s="43" t="s">
        <v>226</v>
      </c>
      <c r="D42" s="44"/>
      <c r="E42" s="44"/>
      <c r="F42" s="45"/>
    </row>
    <row r="43" spans="1:10" x14ac:dyDescent="0.45">
      <c r="A43" s="28" t="s">
        <v>244</v>
      </c>
      <c r="B43" s="28">
        <v>-1</v>
      </c>
      <c r="C43" s="28">
        <v>-8</v>
      </c>
      <c r="D43" s="28"/>
      <c r="E43" s="28"/>
      <c r="F43" s="28"/>
    </row>
    <row r="44" spans="1:10" x14ac:dyDescent="0.45">
      <c r="A44" s="28" t="s">
        <v>26</v>
      </c>
      <c r="B44" s="28">
        <v>-5</v>
      </c>
      <c r="C44" s="28"/>
      <c r="D44" s="28"/>
      <c r="E44" s="28">
        <v>-15</v>
      </c>
      <c r="F44" s="28"/>
    </row>
    <row r="45" spans="1:10" x14ac:dyDescent="0.45">
      <c r="A45" s="28" t="s">
        <v>241</v>
      </c>
      <c r="B45" s="28">
        <v>-3</v>
      </c>
      <c r="C45" s="28"/>
      <c r="D45" s="28"/>
      <c r="E45" s="28"/>
      <c r="F45" s="28">
        <v>-129</v>
      </c>
    </row>
    <row r="49" spans="1:10" x14ac:dyDescent="0.45">
      <c r="A49" s="41" t="s">
        <v>230</v>
      </c>
      <c r="B49" s="41"/>
      <c r="C49" s="41"/>
      <c r="D49" s="41" t="s">
        <v>231</v>
      </c>
      <c r="E49" s="41"/>
      <c r="F49" s="41"/>
      <c r="G49" s="39" t="s">
        <v>232</v>
      </c>
      <c r="H49" s="39" t="s">
        <v>224</v>
      </c>
      <c r="I49" s="39" t="s">
        <v>233</v>
      </c>
      <c r="J49" s="39" t="s">
        <v>234</v>
      </c>
    </row>
    <row r="50" spans="1:10" x14ac:dyDescent="0.45">
      <c r="A50" s="37" t="s">
        <v>242</v>
      </c>
      <c r="B50" s="28"/>
      <c r="C50" s="28"/>
      <c r="D50" s="38" t="s">
        <v>241</v>
      </c>
      <c r="E50" s="28"/>
      <c r="F50" s="28"/>
      <c r="G50" s="28">
        <v>55</v>
      </c>
      <c r="H50" s="28">
        <v>-129</v>
      </c>
      <c r="I50" s="36">
        <v>0.22</v>
      </c>
      <c r="J50" s="36">
        <v>0.22</v>
      </c>
    </row>
    <row r="51" spans="1:10" x14ac:dyDescent="0.45">
      <c r="A51" s="28"/>
      <c r="B51" s="37" t="s">
        <v>243</v>
      </c>
      <c r="C51" s="28"/>
      <c r="D51" s="38" t="s">
        <v>26</v>
      </c>
      <c r="E51" s="28"/>
      <c r="F51" s="28"/>
      <c r="G51" s="28">
        <v>13</v>
      </c>
      <c r="H51" s="28">
        <v>-15</v>
      </c>
      <c r="I51" s="36">
        <v>0.77</v>
      </c>
      <c r="J51" s="36">
        <v>0.77</v>
      </c>
    </row>
    <row r="52" spans="1:10" x14ac:dyDescent="0.45">
      <c r="A52" s="28"/>
      <c r="B52" s="37" t="s">
        <v>246</v>
      </c>
      <c r="C52" s="28"/>
      <c r="D52" s="28"/>
      <c r="E52" s="28"/>
      <c r="F52" s="28"/>
      <c r="G52" s="28">
        <v>0</v>
      </c>
      <c r="H52" s="28">
        <v>0</v>
      </c>
      <c r="I52" s="36">
        <v>0.85</v>
      </c>
      <c r="J52" s="36">
        <v>0</v>
      </c>
    </row>
    <row r="53" spans="1:10" x14ac:dyDescent="0.45">
      <c r="A53" s="28"/>
      <c r="B53" s="28"/>
      <c r="C53" s="37" t="s">
        <v>245</v>
      </c>
      <c r="D53" s="38" t="s">
        <v>244</v>
      </c>
      <c r="E53" s="28"/>
      <c r="F53" s="28"/>
      <c r="G53" s="28">
        <v>55</v>
      </c>
      <c r="H53" s="28">
        <v>-8</v>
      </c>
      <c r="I53" s="36">
        <v>0.85</v>
      </c>
      <c r="J53" s="36">
        <v>0.85</v>
      </c>
    </row>
    <row r="57" spans="1:10" x14ac:dyDescent="0.45">
      <c r="A57" s="42" t="s">
        <v>231</v>
      </c>
      <c r="B57" s="28" t="s">
        <v>235</v>
      </c>
      <c r="C57" s="28" t="s">
        <v>245</v>
      </c>
      <c r="D57" s="28" t="s">
        <v>246</v>
      </c>
      <c r="E57" s="28" t="s">
        <v>243</v>
      </c>
      <c r="F57" s="28" t="s">
        <v>242</v>
      </c>
    </row>
    <row r="58" spans="1:10" x14ac:dyDescent="0.45">
      <c r="A58" s="42"/>
      <c r="B58" s="28" t="s">
        <v>236</v>
      </c>
      <c r="C58" s="28">
        <v>0</v>
      </c>
      <c r="D58" s="28">
        <v>0</v>
      </c>
      <c r="E58" s="28">
        <v>0</v>
      </c>
      <c r="F58" s="28">
        <v>10</v>
      </c>
    </row>
    <row r="59" spans="1:10" x14ac:dyDescent="0.45">
      <c r="A59" s="42"/>
      <c r="B59" s="28" t="s">
        <v>237</v>
      </c>
      <c r="C59" s="28">
        <v>-8</v>
      </c>
      <c r="D59" s="28">
        <v>0</v>
      </c>
      <c r="E59" s="28">
        <v>-15</v>
      </c>
      <c r="F59" s="28">
        <v>-129</v>
      </c>
    </row>
    <row r="60" spans="1:10" x14ac:dyDescent="0.45">
      <c r="A60" s="42"/>
      <c r="B60" s="28" t="s">
        <v>238</v>
      </c>
      <c r="C60" s="28" t="s">
        <v>239</v>
      </c>
      <c r="D60" s="28" t="s">
        <v>239</v>
      </c>
      <c r="E60" s="28" t="s">
        <v>239</v>
      </c>
      <c r="F60" s="28" t="s">
        <v>239</v>
      </c>
    </row>
    <row r="61" spans="1:10" x14ac:dyDescent="0.45">
      <c r="A61" s="40" t="s">
        <v>167</v>
      </c>
      <c r="B61" s="40" t="s">
        <v>227</v>
      </c>
      <c r="C61" s="43" t="s">
        <v>226</v>
      </c>
      <c r="D61" s="44"/>
      <c r="E61" s="44"/>
      <c r="F61" s="45"/>
    </row>
    <row r="62" spans="1:10" x14ac:dyDescent="0.45">
      <c r="A62" s="28" t="s">
        <v>244</v>
      </c>
      <c r="B62" s="28">
        <v>-1</v>
      </c>
      <c r="C62" s="28">
        <v>-8</v>
      </c>
      <c r="D62" s="28"/>
      <c r="E62" s="28"/>
      <c r="F62" s="28"/>
    </row>
    <row r="63" spans="1:10" x14ac:dyDescent="0.45">
      <c r="A63" s="28" t="s">
        <v>26</v>
      </c>
      <c r="B63" s="28">
        <v>-5</v>
      </c>
      <c r="C63" s="28"/>
      <c r="D63" s="28"/>
      <c r="E63" s="28">
        <v>-15</v>
      </c>
      <c r="F63" s="28"/>
    </row>
    <row r="64" spans="1:10" x14ac:dyDescent="0.45">
      <c r="A64" s="28" t="s">
        <v>241</v>
      </c>
      <c r="B64" s="28">
        <v>-3</v>
      </c>
      <c r="C64" s="28"/>
      <c r="D64" s="28"/>
      <c r="E64" s="28"/>
      <c r="F64" s="28">
        <v>-129</v>
      </c>
    </row>
  </sheetData>
  <mergeCells count="16">
    <mergeCell ref="A49:C49"/>
    <mergeCell ref="D49:F49"/>
    <mergeCell ref="A57:A60"/>
    <mergeCell ref="C61:F61"/>
    <mergeCell ref="A1:A2"/>
    <mergeCell ref="B1:E1"/>
    <mergeCell ref="B2:C2"/>
    <mergeCell ref="D2:E2"/>
    <mergeCell ref="A11:C11"/>
    <mergeCell ref="D11:F11"/>
    <mergeCell ref="A30:C30"/>
    <mergeCell ref="D30:F30"/>
    <mergeCell ref="A38:A41"/>
    <mergeCell ref="C42:F42"/>
    <mergeCell ref="A19:A22"/>
    <mergeCell ref="C23:F23"/>
  </mergeCells>
  <hyperlinks>
    <hyperlink ref="D4" location="D4" tooltip="Label List" display="3" xr:uid="{796C95D3-31E1-4FCB-9D1E-CC5DDD7CAC38}"/>
    <hyperlink ref="B5" location="B5" tooltip="Label List" display="8" xr:uid="{6D55D23C-E4F3-4CF5-9842-2CCCB2B33BC3}"/>
    <hyperlink ref="B6" location="B6" tooltip="Label List" display="43" xr:uid="{813F0CB2-9641-42DB-8EB2-0A55C2042F1A}"/>
    <hyperlink ref="A4" location="A4" tooltip="Explain Situation Formula" display="Cash-to-Credit" xr:uid="{4634DD13-FB9F-477E-BAC9-3BE801C3C8BA}"/>
    <hyperlink ref="A5" location="A5" tooltip="Explain Situation Formula" display="Probability of tax evasion is high" xr:uid="{A67D58D0-3CF6-4CDC-9F2F-92F1DBF34298}"/>
    <hyperlink ref="A6" location="A6" tooltip="Explain Situation Formula" display="VAT Gaps" xr:uid="{4BBF5172-4FFA-445E-B777-8729020713F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3BB2997FC3804798A511CBE897DC78" ma:contentTypeVersion="2" ma:contentTypeDescription="Create a new document." ma:contentTypeScope="" ma:versionID="0b5f6b9a37db6e63b183fd7bc3cc2a35">
  <xsd:schema xmlns:xsd="http://www.w3.org/2001/XMLSchema" xmlns:xs="http://www.w3.org/2001/XMLSchema" xmlns:p="http://schemas.microsoft.com/office/2006/metadata/properties" xmlns:ns3="2c27f189-c2f8-4255-a4aa-a60adc7f1a7c" targetNamespace="http://schemas.microsoft.com/office/2006/metadata/properties" ma:root="true" ma:fieldsID="ce705f9cdcb684a362e5f58e5acb15a6" ns3:_="">
    <xsd:import namespace="2c27f189-c2f8-4255-a4aa-a60adc7f1a7c"/>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7f189-c2f8-4255-a4aa-a60adc7f1a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5.xml>��
</file>

<file path=customXml/item6.xml>��
</file>

<file path=customXml/item7.xml>��
</file>

<file path=customXml/item8.xml>��
</file>

<file path=customXml/item9.xml>��
</file>

<file path=customXml/item10.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1FB4F1-9AA1-4D19-8161-B75E8DDA32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7f189-c2f8-4255-a4aa-a60adc7f1a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78643D-85D1-4597-B558-664373AC522C}">
  <ds:schemaRefs>
    <ds:schemaRef ds:uri="http://gemini/pivotcustomization/TableWidget"/>
  </ds:schemaRefs>
</ds:datastoreItem>
</file>

<file path=customXml/itemProps3.xml><?xml version="1.0" encoding="utf-8"?>
<ds:datastoreItem xmlns:ds="http://schemas.openxmlformats.org/officeDocument/2006/customXml" ds:itemID="{A145BB92-0D90-4EF6-8DA4-C6F9639FF036}">
  <ds:schemaRefs>
    <ds:schemaRef ds:uri="http://schemas.microsoft.com/office/2006/documentManagement/types"/>
    <ds:schemaRef ds:uri="http://schemas.microsoft.com/office/2006/metadata/properties"/>
    <ds:schemaRef ds:uri="http://purl.org/dc/terms/"/>
    <ds:schemaRef ds:uri="http://www.w3.org/XML/1998/namespace"/>
    <ds:schemaRef ds:uri="http://purl.org/dc/dcmitype/"/>
    <ds:schemaRef ds:uri="http://schemas.microsoft.com/office/infopath/2007/PartnerControls"/>
    <ds:schemaRef ds:uri="http://purl.org/dc/elements/1.1/"/>
    <ds:schemaRef ds:uri="http://schemas.openxmlformats.org/package/2006/metadata/core-properties"/>
    <ds:schemaRef ds:uri="2c27f189-c2f8-4255-a4aa-a60adc7f1a7c"/>
  </ds:schemaRefs>
</ds:datastoreItem>
</file>

<file path=customXml/itemProps4.xml><?xml version="1.0" encoding="utf-8"?>
<ds:datastoreItem xmlns:ds="http://schemas.openxmlformats.org/officeDocument/2006/customXml" ds:itemID="{00100926-E246-4464-8A28-D962369CA4B0}">
  <ds:schemaRefs>
    <ds:schemaRef ds:uri="http://gemini/pivotcustomization/FormulaBarState"/>
  </ds:schemaRefs>
</ds:datastoreItem>
</file>

<file path=customXml/itemProps5.xml><?xml version="1.0" encoding="utf-8"?>
<ds:datastoreItem xmlns:ds="http://schemas.openxmlformats.org/officeDocument/2006/customXml" ds:itemID="{7902CEB1-D93C-4BE1-89DB-E43ACC52A1EF}">
  <ds:schemaRefs>
    <ds:schemaRef ds:uri="http://gemini/pivotcustomization/TableXML_Customer"/>
  </ds:schemaRefs>
</ds:datastoreItem>
</file>

<file path=customXml/itemProps6.xml><?xml version="1.0" encoding="utf-8"?>
<ds:datastoreItem xmlns:ds="http://schemas.openxmlformats.org/officeDocument/2006/customXml" ds:itemID="{C66AFA75-66ED-44D3-93AE-D9B514309F6C}">
  <ds:schemaRefs>
    <ds:schemaRef ds:uri="http://gemini/pivotcustomization/TableXML_Product"/>
  </ds:schemaRefs>
</ds:datastoreItem>
</file>

<file path=customXml/itemProps7.xml><?xml version="1.0" encoding="utf-8"?>
<ds:datastoreItem xmlns:ds="http://schemas.openxmlformats.org/officeDocument/2006/customXml" ds:itemID="{574C4271-94C7-43E3-8EC2-09AE1C0E5590}">
  <ds:schemaRefs>
    <ds:schemaRef ds:uri="http://gemini/pivotcustomization/TableXML_SimulationInput_CustomerOrder_dc669b83-e261-4fb4-baca-2463b8248a04"/>
  </ds:schemaRefs>
</ds:datastoreItem>
</file>

<file path=customXml/itemProps8.xml><?xml version="1.0" encoding="utf-8"?>
<ds:datastoreItem xmlns:ds="http://schemas.openxmlformats.org/officeDocument/2006/customXml" ds:itemID="{2C312B63-5710-4F11-9EF0-6B8A609A2E16}">
  <ds:schemaRefs>
    <ds:schemaRef ds:uri="http://gemini/pivotcustomization/TableXML_SimulationInput_Customer_4b425711-8f2e-4d46-86d7-c0367d5d5ce1"/>
  </ds:schemaRefs>
</ds:datastoreItem>
</file>

<file path=customXml/itemProps9.xml><?xml version="1.0" encoding="utf-8"?>
<ds:datastoreItem xmlns:ds="http://schemas.openxmlformats.org/officeDocument/2006/customXml" ds:itemID="{40508243-DA96-43DF-B4F5-3D1EBB89E8B2}">
  <ds:schemaRefs>
    <ds:schemaRef ds:uri="http://schemas.microsoft.com/DataMashup"/>
  </ds:schemaRefs>
</ds:datastoreItem>
</file>

<file path=customXml/itemProps10.xml><?xml version="1.0" encoding="utf-8"?>
<ds:datastoreItem xmlns:ds="http://schemas.openxmlformats.org/officeDocument/2006/customXml" ds:itemID="{6F8C1AA5-B7D4-4027-B121-C940944265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Taxpayer</vt:lpstr>
      <vt:lpstr>TaxpayerMetric</vt:lpstr>
      <vt:lpstr>Invoice</vt:lpstr>
      <vt:lpstr>InvoiceItem</vt:lpstr>
      <vt:lpstr>InvoiceEvent</vt:lpstr>
      <vt:lpstr>CBNLearning</vt:lpstr>
      <vt:lpstr>TaxEvasionDiscrete</vt:lpstr>
      <vt:lpstr>PaymentCodes</vt:lpstr>
      <vt:lpstr>AR-ComplianceScenario</vt:lpstr>
      <vt:lpstr>SitRep-ComplianceScenario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Barnett</dc:creator>
  <cp:keywords/>
  <dc:description/>
  <cp:lastModifiedBy>Michael Barnett</cp:lastModifiedBy>
  <cp:revision/>
  <cp:lastPrinted>2024-06-14T17:04:17Z</cp:lastPrinted>
  <dcterms:created xsi:type="dcterms:W3CDTF">2020-05-15T11:00:53Z</dcterms:created>
  <dcterms:modified xsi:type="dcterms:W3CDTF">2024-07-09T23:14:18Z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0x010100D63BB2997FC3804798A511CBE897DC78</vt:lpwstr>
  </property>
</Properties>
</file>