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MK\mQ\etc\documentum\내화및물량\revB\산출근거\"/>
    </mc:Choice>
  </mc:AlternateContent>
  <xr:revisionPtr revIDLastSave="0" documentId="13_ncr:1_{018E567C-8B99-4B13-97BC-3804DBFD8380}" xr6:coauthVersionLast="47" xr6:coauthVersionMax="47" xr10:uidLastSave="{00000000-0000-0000-0000-000000000000}"/>
  <bookViews>
    <workbookView xWindow="11436" yWindow="828" windowWidth="11604" windowHeight="11676" activeTab="2" xr2:uid="{00000000-000D-0000-FFFF-FFFF00000000}"/>
  </bookViews>
  <sheets>
    <sheet name="PAINT" sheetId="5" r:id="rId1"/>
    <sheet name="Int Wall" sheetId="1" r:id="rId2"/>
    <sheet name="Door" sheetId="2" r:id="rId3"/>
    <sheet name="Window" sheetId="3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40" i="2" l="1"/>
  <c r="P341" i="2"/>
  <c r="P342" i="2"/>
  <c r="P343" i="2"/>
  <c r="P344" i="2"/>
  <c r="P345" i="2"/>
  <c r="P346" i="2"/>
  <c r="P347" i="2"/>
  <c r="P339" i="2"/>
  <c r="P276" i="2"/>
  <c r="P277" i="2"/>
  <c r="P278" i="2"/>
  <c r="P279" i="2"/>
  <c r="P280" i="2"/>
  <c r="P281" i="2"/>
  <c r="P282" i="2"/>
  <c r="P283" i="2"/>
  <c r="P275" i="2"/>
  <c r="P212" i="2"/>
  <c r="P213" i="2"/>
  <c r="P214" i="2"/>
  <c r="P215" i="2"/>
  <c r="P216" i="2"/>
  <c r="P217" i="2"/>
  <c r="P218" i="2"/>
  <c r="P219" i="2"/>
  <c r="P211" i="2"/>
  <c r="P148" i="2"/>
  <c r="P149" i="2"/>
  <c r="P150" i="2"/>
  <c r="P151" i="2"/>
  <c r="P152" i="2"/>
  <c r="P153" i="2"/>
  <c r="P154" i="2"/>
  <c r="P155" i="2"/>
  <c r="P147" i="2"/>
  <c r="P84" i="2"/>
  <c r="P85" i="2"/>
  <c r="P86" i="2"/>
  <c r="P87" i="2"/>
  <c r="P88" i="2"/>
  <c r="P89" i="2"/>
  <c r="P90" i="2"/>
  <c r="P91" i="2"/>
  <c r="P83" i="2"/>
  <c r="C42" i="2"/>
  <c r="C43" i="2"/>
  <c r="C44" i="2"/>
  <c r="C41" i="2"/>
  <c r="C40" i="2"/>
  <c r="E40" i="2"/>
  <c r="R120" i="1"/>
  <c r="R119" i="1"/>
  <c r="R110" i="1"/>
  <c r="R109" i="1"/>
  <c r="R100" i="1"/>
  <c r="R99" i="1"/>
  <c r="R90" i="1"/>
  <c r="R89" i="1"/>
  <c r="R80" i="1"/>
  <c r="R79" i="1"/>
  <c r="R70" i="1"/>
  <c r="R69" i="1"/>
  <c r="R60" i="1"/>
  <c r="R59" i="1"/>
  <c r="R50" i="1"/>
  <c r="R49" i="1"/>
  <c r="R40" i="1"/>
  <c r="R39" i="1"/>
  <c r="R30" i="1"/>
  <c r="R29" i="1"/>
  <c r="R19" i="1"/>
  <c r="R20" i="1"/>
  <c r="R10" i="1"/>
  <c r="R9" i="1"/>
  <c r="H106" i="1"/>
  <c r="G106" i="1"/>
  <c r="J105" i="1"/>
  <c r="I105" i="1"/>
  <c r="H105" i="1"/>
  <c r="G105" i="1"/>
  <c r="I87" i="1"/>
  <c r="G87" i="1"/>
  <c r="J86" i="1"/>
  <c r="I86" i="1"/>
  <c r="G86" i="1"/>
  <c r="I66" i="1"/>
  <c r="H66" i="1"/>
  <c r="G66" i="1"/>
  <c r="J56" i="1"/>
  <c r="I56" i="1"/>
  <c r="F56" i="1" s="1"/>
  <c r="R56" i="1" s="1"/>
  <c r="K55" i="1"/>
  <c r="J55" i="1"/>
  <c r="H55" i="1"/>
  <c r="G48" i="1"/>
  <c r="J46" i="1"/>
  <c r="I46" i="1"/>
  <c r="K45" i="1"/>
  <c r="J45" i="1"/>
  <c r="H45" i="1"/>
  <c r="G27" i="1"/>
  <c r="O26" i="1"/>
  <c r="N26" i="1"/>
  <c r="M26" i="1"/>
  <c r="K26" i="1"/>
  <c r="F26" i="1" s="1"/>
  <c r="R26" i="1" s="1"/>
  <c r="I26" i="1"/>
  <c r="J26" i="1"/>
  <c r="H25" i="1"/>
  <c r="G25" i="1"/>
  <c r="F118" i="1"/>
  <c r="R118" i="1" s="1"/>
  <c r="F117" i="1"/>
  <c r="R117" i="1" s="1"/>
  <c r="F116" i="1"/>
  <c r="R116" i="1" s="1"/>
  <c r="F115" i="1"/>
  <c r="R115" i="1" s="1"/>
  <c r="F108" i="1"/>
  <c r="R108" i="1" s="1"/>
  <c r="F107" i="1"/>
  <c r="R107" i="1" s="1"/>
  <c r="F106" i="1"/>
  <c r="R106" i="1" s="1"/>
  <c r="F98" i="1"/>
  <c r="R98" i="1" s="1"/>
  <c r="F97" i="1"/>
  <c r="R97" i="1" s="1"/>
  <c r="F96" i="1"/>
  <c r="R96" i="1" s="1"/>
  <c r="F95" i="1"/>
  <c r="R95" i="1" s="1"/>
  <c r="F88" i="1"/>
  <c r="R88" i="1" s="1"/>
  <c r="F87" i="1"/>
  <c r="R87" i="1" s="1"/>
  <c r="F86" i="1"/>
  <c r="R86" i="1" s="1"/>
  <c r="F85" i="1"/>
  <c r="R85" i="1" s="1"/>
  <c r="F78" i="1"/>
  <c r="R78" i="1" s="1"/>
  <c r="F77" i="1"/>
  <c r="R77" i="1" s="1"/>
  <c r="F76" i="1"/>
  <c r="R76" i="1" s="1"/>
  <c r="F75" i="1"/>
  <c r="R75" i="1" s="1"/>
  <c r="F68" i="1"/>
  <c r="R68" i="1" s="1"/>
  <c r="F67" i="1"/>
  <c r="R67" i="1" s="1"/>
  <c r="F66" i="1"/>
  <c r="R66" i="1" s="1"/>
  <c r="F65" i="1"/>
  <c r="R65" i="1" s="1"/>
  <c r="F58" i="1"/>
  <c r="R58" i="1" s="1"/>
  <c r="F57" i="1"/>
  <c r="R57" i="1" s="1"/>
  <c r="F55" i="1"/>
  <c r="R55" i="1" s="1"/>
  <c r="F48" i="1"/>
  <c r="R48" i="1" s="1"/>
  <c r="F47" i="1"/>
  <c r="R47" i="1" s="1"/>
  <c r="F46" i="1"/>
  <c r="R46" i="1" s="1"/>
  <c r="F45" i="1"/>
  <c r="R45" i="1" s="1"/>
  <c r="F38" i="1"/>
  <c r="R38" i="1" s="1"/>
  <c r="F37" i="1"/>
  <c r="R37" i="1" s="1"/>
  <c r="F36" i="1"/>
  <c r="R36" i="1" s="1"/>
  <c r="F35" i="1"/>
  <c r="R35" i="1" s="1"/>
  <c r="F28" i="1"/>
  <c r="R28" i="1" s="1"/>
  <c r="F27" i="1"/>
  <c r="R27" i="1" s="1"/>
  <c r="F25" i="1"/>
  <c r="R25" i="1" s="1"/>
  <c r="I18" i="1"/>
  <c r="G18" i="1"/>
  <c r="G17" i="1"/>
  <c r="K17" i="1"/>
  <c r="F17" i="1" s="1"/>
  <c r="L17" i="1"/>
  <c r="J6" i="1"/>
  <c r="I16" i="1"/>
  <c r="H16" i="1"/>
  <c r="G16" i="1"/>
  <c r="H15" i="1"/>
  <c r="G15" i="1"/>
  <c r="F15" i="1" s="1"/>
  <c r="G5" i="1"/>
  <c r="F18" i="1"/>
  <c r="J8" i="1"/>
  <c r="I8" i="1"/>
  <c r="K6" i="1"/>
  <c r="I6" i="1"/>
  <c r="H6" i="1"/>
  <c r="G6" i="1"/>
  <c r="J7" i="1"/>
  <c r="I7" i="1"/>
  <c r="H7" i="1"/>
  <c r="G7" i="1"/>
  <c r="H5" i="1"/>
  <c r="F5" i="1" s="1"/>
  <c r="H1" i="3"/>
  <c r="J309" i="3"/>
  <c r="J308" i="3"/>
  <c r="J307" i="3"/>
  <c r="J306" i="3"/>
  <c r="J305" i="3"/>
  <c r="J304" i="3"/>
  <c r="J303" i="3"/>
  <c r="J302" i="3"/>
  <c r="H301" i="3"/>
  <c r="J281" i="3"/>
  <c r="N281" i="3" s="1"/>
  <c r="J280" i="3"/>
  <c r="J279" i="3"/>
  <c r="N279" i="3" s="1"/>
  <c r="J278" i="3"/>
  <c r="J277" i="3"/>
  <c r="N277" i="3" s="1"/>
  <c r="J276" i="3"/>
  <c r="J275" i="3"/>
  <c r="N275" i="3" s="1"/>
  <c r="H274" i="3"/>
  <c r="N278" i="3" s="1"/>
  <c r="J255" i="3"/>
  <c r="J254" i="3"/>
  <c r="J253" i="3"/>
  <c r="J252" i="3"/>
  <c r="J251" i="3"/>
  <c r="J250" i="3"/>
  <c r="J249" i="3"/>
  <c r="J248" i="3"/>
  <c r="H247" i="3"/>
  <c r="J227" i="3"/>
  <c r="J226" i="3"/>
  <c r="J225" i="3"/>
  <c r="J224" i="3"/>
  <c r="J223" i="3"/>
  <c r="J222" i="3"/>
  <c r="J221" i="3"/>
  <c r="H220" i="3"/>
  <c r="N227" i="3" s="1"/>
  <c r="J201" i="3"/>
  <c r="J200" i="3"/>
  <c r="J199" i="3"/>
  <c r="J198" i="3"/>
  <c r="J197" i="3"/>
  <c r="J196" i="3"/>
  <c r="J195" i="3"/>
  <c r="J194" i="3"/>
  <c r="H193" i="3"/>
  <c r="J173" i="3"/>
  <c r="N173" i="3" s="1"/>
  <c r="J172" i="3"/>
  <c r="J171" i="3"/>
  <c r="N171" i="3" s="1"/>
  <c r="J170" i="3"/>
  <c r="J169" i="3"/>
  <c r="N169" i="3" s="1"/>
  <c r="J168" i="3"/>
  <c r="J167" i="3"/>
  <c r="N167" i="3" s="1"/>
  <c r="H166" i="3"/>
  <c r="N172" i="3" s="1"/>
  <c r="J147" i="3"/>
  <c r="J146" i="3"/>
  <c r="J145" i="3"/>
  <c r="J144" i="3"/>
  <c r="J143" i="3"/>
  <c r="J142" i="3"/>
  <c r="J141" i="3"/>
  <c r="J140" i="3"/>
  <c r="H139" i="3"/>
  <c r="J119" i="3"/>
  <c r="J118" i="3"/>
  <c r="J117" i="3"/>
  <c r="J116" i="3"/>
  <c r="J115" i="3"/>
  <c r="J114" i="3"/>
  <c r="J113" i="3"/>
  <c r="H112" i="3"/>
  <c r="N117" i="3" s="1"/>
  <c r="J93" i="3"/>
  <c r="J92" i="3"/>
  <c r="J91" i="3"/>
  <c r="J90" i="3"/>
  <c r="J89" i="3"/>
  <c r="J88" i="3"/>
  <c r="J87" i="3"/>
  <c r="J86" i="3"/>
  <c r="H85" i="3"/>
  <c r="J65" i="3"/>
  <c r="N65" i="3" s="1"/>
  <c r="J64" i="3"/>
  <c r="J63" i="3"/>
  <c r="N63" i="3" s="1"/>
  <c r="J62" i="3"/>
  <c r="J61" i="3"/>
  <c r="N61" i="3" s="1"/>
  <c r="J60" i="3"/>
  <c r="J59" i="3"/>
  <c r="N59" i="3" s="1"/>
  <c r="H58" i="3"/>
  <c r="N62" i="3" s="1"/>
  <c r="J39" i="3"/>
  <c r="J38" i="3"/>
  <c r="J37" i="3"/>
  <c r="J36" i="3"/>
  <c r="J35" i="3"/>
  <c r="J34" i="3"/>
  <c r="J33" i="3"/>
  <c r="J32" i="3"/>
  <c r="J11" i="3"/>
  <c r="J10" i="3"/>
  <c r="J9" i="3"/>
  <c r="J8" i="3"/>
  <c r="J7" i="3"/>
  <c r="J6" i="3"/>
  <c r="J5" i="3"/>
  <c r="L274" i="3"/>
  <c r="L220" i="3"/>
  <c r="L166" i="3"/>
  <c r="L112" i="3"/>
  <c r="L58" i="3"/>
  <c r="F105" i="1" l="1"/>
  <c r="R105" i="1" s="1"/>
  <c r="F8" i="1"/>
  <c r="F16" i="1"/>
  <c r="F6" i="1"/>
  <c r="F7" i="1"/>
  <c r="N114" i="3"/>
  <c r="N118" i="3"/>
  <c r="N224" i="3"/>
  <c r="N60" i="3"/>
  <c r="N64" i="3"/>
  <c r="N115" i="3"/>
  <c r="N119" i="3"/>
  <c r="N170" i="3"/>
  <c r="N221" i="3"/>
  <c r="N225" i="3"/>
  <c r="N276" i="3"/>
  <c r="N280" i="3"/>
  <c r="N222" i="3"/>
  <c r="N116" i="3"/>
  <c r="N226" i="3"/>
  <c r="N113" i="3"/>
  <c r="N168" i="3"/>
  <c r="N223" i="3"/>
  <c r="L4" i="3"/>
  <c r="M338" i="2"/>
  <c r="M274" i="2"/>
  <c r="M210" i="2"/>
  <c r="M146" i="2"/>
  <c r="M82" i="2"/>
  <c r="M4" i="2"/>
  <c r="K218" i="2"/>
  <c r="C371" i="2"/>
  <c r="C370" i="2"/>
  <c r="C369" i="2"/>
  <c r="C368" i="2"/>
  <c r="C367" i="2"/>
  <c r="I366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K340" i="2" s="1"/>
  <c r="C340" i="2"/>
  <c r="E339" i="2"/>
  <c r="K346" i="2" s="1"/>
  <c r="C339" i="2"/>
  <c r="I338" i="2"/>
  <c r="C288" i="2"/>
  <c r="E288" i="2"/>
  <c r="C289" i="2"/>
  <c r="E289" i="2"/>
  <c r="C307" i="2"/>
  <c r="C306" i="2"/>
  <c r="C305" i="2"/>
  <c r="C304" i="2"/>
  <c r="C303" i="2"/>
  <c r="I302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I274" i="2"/>
  <c r="C243" i="2"/>
  <c r="C242" i="2"/>
  <c r="C241" i="2"/>
  <c r="C240" i="2"/>
  <c r="C239" i="2"/>
  <c r="I238" i="2"/>
  <c r="E223" i="2"/>
  <c r="C223" i="2"/>
  <c r="E222" i="2"/>
  <c r="C222" i="2"/>
  <c r="E221" i="2"/>
  <c r="C221" i="2"/>
  <c r="E220" i="2"/>
  <c r="C220" i="2"/>
  <c r="E219" i="2"/>
  <c r="C219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I210" i="2"/>
  <c r="E179" i="2"/>
  <c r="C179" i="2"/>
  <c r="E178" i="2"/>
  <c r="C178" i="2"/>
  <c r="E177" i="2"/>
  <c r="C177" i="2"/>
  <c r="E176" i="2"/>
  <c r="C176" i="2"/>
  <c r="E175" i="2"/>
  <c r="K176" i="2" s="1"/>
  <c r="C175" i="2"/>
  <c r="I174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K154" i="2" s="1"/>
  <c r="C147" i="2"/>
  <c r="I146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I110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I82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E49" i="2"/>
  <c r="E50" i="2"/>
  <c r="E48" i="2"/>
  <c r="K49" i="2" s="1"/>
  <c r="C48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1" i="2"/>
  <c r="E42" i="2"/>
  <c r="E43" i="2"/>
  <c r="E4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5" i="2"/>
  <c r="K11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5" i="2"/>
  <c r="K339" i="2" l="1"/>
  <c r="K86" i="2"/>
  <c r="K149" i="2"/>
  <c r="K215" i="2"/>
  <c r="K341" i="2"/>
  <c r="K87" i="2"/>
  <c r="K151" i="2"/>
  <c r="K347" i="2"/>
  <c r="K216" i="2"/>
  <c r="K152" i="2"/>
  <c r="K179" i="2"/>
  <c r="K345" i="2"/>
  <c r="K214" i="2"/>
  <c r="K150" i="2"/>
  <c r="K12" i="2"/>
  <c r="K52" i="2"/>
  <c r="K343" i="2"/>
  <c r="K211" i="2"/>
  <c r="K212" i="2"/>
  <c r="K148" i="2"/>
  <c r="K283" i="2"/>
  <c r="K282" i="2"/>
  <c r="K83" i="2"/>
  <c r="K278" i="2"/>
  <c r="K90" i="2"/>
  <c r="K183" i="2"/>
  <c r="K56" i="2"/>
  <c r="K9" i="2"/>
  <c r="K13" i="2"/>
  <c r="K344" i="2"/>
  <c r="K275" i="2"/>
  <c r="K277" i="2"/>
  <c r="K281" i="2"/>
  <c r="K217" i="2"/>
  <c r="K213" i="2"/>
  <c r="K89" i="2"/>
  <c r="K85" i="2"/>
  <c r="K153" i="2"/>
  <c r="K182" i="2"/>
  <c r="K178" i="2"/>
  <c r="K55" i="2"/>
  <c r="K51" i="2"/>
  <c r="K10" i="2"/>
  <c r="K6" i="2"/>
  <c r="K8" i="2"/>
  <c r="K280" i="2"/>
  <c r="K276" i="2"/>
  <c r="K88" i="2"/>
  <c r="K84" i="2"/>
  <c r="K181" i="2"/>
  <c r="K177" i="2"/>
  <c r="K54" i="2"/>
  <c r="K50" i="2"/>
  <c r="K7" i="2"/>
  <c r="K342" i="2"/>
  <c r="K279" i="2"/>
  <c r="K219" i="2"/>
  <c r="K91" i="2"/>
  <c r="K155" i="2"/>
  <c r="K175" i="2"/>
  <c r="K180" i="2"/>
  <c r="K53" i="2"/>
  <c r="K147" i="2"/>
  <c r="K48" i="2"/>
  <c r="K5" i="2"/>
  <c r="C17" i="5"/>
  <c r="C9" i="5"/>
  <c r="H31" i="3" l="1"/>
  <c r="H4" i="3"/>
  <c r="I47" i="2"/>
  <c r="I4" i="2"/>
  <c r="R18" i="1"/>
  <c r="R17" i="1"/>
  <c r="R16" i="1"/>
  <c r="R15" i="1"/>
  <c r="R8" i="1"/>
  <c r="R7" i="1"/>
  <c r="R6" i="1"/>
  <c r="W7" i="2" l="1"/>
  <c r="W11" i="2"/>
  <c r="W8" i="2"/>
  <c r="W12" i="2"/>
  <c r="W10" i="2"/>
  <c r="W9" i="2"/>
  <c r="W13" i="2"/>
  <c r="W6" i="2"/>
  <c r="W5" i="2"/>
  <c r="P11" i="2"/>
  <c r="P12" i="2"/>
  <c r="P7" i="2"/>
  <c r="P6" i="2"/>
  <c r="P5" i="2"/>
  <c r="P13" i="2"/>
  <c r="P8" i="2"/>
  <c r="P10" i="2"/>
  <c r="P9" i="2"/>
  <c r="N11" i="3"/>
  <c r="N7" i="3"/>
  <c r="R7" i="3"/>
  <c r="R11" i="3"/>
  <c r="N10" i="3"/>
  <c r="N6" i="3"/>
  <c r="R5" i="3"/>
  <c r="R8" i="3"/>
  <c r="N9" i="3"/>
  <c r="N5" i="3"/>
  <c r="R9" i="3"/>
  <c r="N8" i="3"/>
  <c r="R6" i="3"/>
  <c r="R10" i="3"/>
  <c r="R5" i="1"/>
</calcChain>
</file>

<file path=xl/sharedStrings.xml><?xml version="1.0" encoding="utf-8"?>
<sst xmlns="http://schemas.openxmlformats.org/spreadsheetml/2006/main" count="974" uniqueCount="173">
  <si>
    <t>Length</t>
    <phoneticPr fontId="2" type="noConversion"/>
  </si>
  <si>
    <t>Height</t>
    <phoneticPr fontId="2" type="noConversion"/>
  </si>
  <si>
    <t>Area</t>
    <phoneticPr fontId="2" type="noConversion"/>
  </si>
  <si>
    <t>GF</t>
    <phoneticPr fontId="2" type="noConversion"/>
  </si>
  <si>
    <t>1F</t>
    <phoneticPr fontId="2" type="noConversion"/>
  </si>
  <si>
    <t>Total</t>
    <phoneticPr fontId="2" type="noConversion"/>
  </si>
  <si>
    <t>GF</t>
    <phoneticPr fontId="2" type="noConversion"/>
  </si>
  <si>
    <t>1F</t>
    <phoneticPr fontId="2" type="noConversion"/>
  </si>
  <si>
    <t>GF</t>
    <phoneticPr fontId="2" type="noConversion"/>
  </si>
  <si>
    <t>_GW01</t>
    <phoneticPr fontId="2" type="noConversion"/>
  </si>
  <si>
    <t>AW 2400xX1500 DG</t>
  </si>
  <si>
    <t>AW 1200xX1500 DG(fix + slide)</t>
  </si>
  <si>
    <t>AW 2400xX1500 DG(fix + slide)</t>
  </si>
  <si>
    <t>AW 3000xX1500 DG(fix + slide)</t>
  </si>
  <si>
    <t>ALUMINUM LOUVER (1300x1000)</t>
  </si>
  <si>
    <t>_1W01</t>
    <phoneticPr fontId="2" type="noConversion"/>
  </si>
  <si>
    <t>1F</t>
  </si>
  <si>
    <t>Total</t>
    <phoneticPr fontId="2" type="noConversion"/>
  </si>
  <si>
    <t>LOW</t>
    <phoneticPr fontId="2" type="noConversion"/>
  </si>
  <si>
    <t>HIGH</t>
    <phoneticPr fontId="2" type="noConversion"/>
  </si>
  <si>
    <t>Admin</t>
    <phoneticPr fontId="2" type="noConversion"/>
  </si>
  <si>
    <t>GF</t>
    <phoneticPr fontId="2" type="noConversion"/>
  </si>
  <si>
    <t>NSD-1100X2200_G01</t>
  </si>
  <si>
    <t>45FSD-1100X2200_G02</t>
  </si>
  <si>
    <t>45FSD-1100X2200_G03</t>
  </si>
  <si>
    <t>45FSD-1100X2200_G04</t>
  </si>
  <si>
    <t>45FSD-1100X2200_G05</t>
  </si>
  <si>
    <t>45FSD-2500X2200_G06</t>
  </si>
  <si>
    <t>45FSD-2500X2200_G07</t>
  </si>
  <si>
    <t>NSD-2500X2200_G08</t>
  </si>
  <si>
    <t>NSD-2500X2200_G09</t>
  </si>
  <si>
    <t>45FSD-1100X2200_G10</t>
  </si>
  <si>
    <t>45FSD-1100X2200_G11</t>
  </si>
  <si>
    <t>45FSD-2500X2200_G12</t>
  </si>
  <si>
    <t>NSD-2500X2200_G13</t>
  </si>
  <si>
    <t>NSD-2500X2200_G14</t>
  </si>
  <si>
    <t>NSD-2500X2200_G15</t>
  </si>
  <si>
    <t>90FSD-1100X2200_G16</t>
  </si>
  <si>
    <t>NSD-1100X2200_G17</t>
  </si>
  <si>
    <t>45FSD-1100X2200_G18</t>
  </si>
  <si>
    <t>45FSD-1100X2200_G19</t>
  </si>
  <si>
    <t>45FSD-1100X2200_G20</t>
  </si>
  <si>
    <t>45FSD-2500X2200_G21</t>
  </si>
  <si>
    <t>45FSD-1100X2200_G22</t>
  </si>
  <si>
    <t>NSD-1100X2200_G23</t>
  </si>
  <si>
    <t>NSD-2500X2200_G24</t>
  </si>
  <si>
    <t>NSD-1100X2200_G25</t>
  </si>
  <si>
    <t>90FSD-1100X2200_G26</t>
  </si>
  <si>
    <t>45FSD-1100X2200_G27</t>
  </si>
  <si>
    <t>45FSD-1100X2200_G28</t>
  </si>
  <si>
    <t>90FSD-1100X2200_G29</t>
  </si>
  <si>
    <t>90FSD-1100X2200_G30</t>
  </si>
  <si>
    <t>45FSD-2500X2200_G31</t>
  </si>
  <si>
    <t>45FSD-1100X2200_G32</t>
  </si>
  <si>
    <t>NSD-1100X2200_G33</t>
  </si>
  <si>
    <t>90FSD-1100X2200_G34</t>
  </si>
  <si>
    <t>90FSD-1100X2200_G35</t>
  </si>
  <si>
    <t>NSD-1100X2200</t>
  </si>
  <si>
    <t>45FSD-1100X2200</t>
  </si>
  <si>
    <t>45FSD-2500X2200</t>
  </si>
  <si>
    <t>NSD-2500X2200</t>
  </si>
  <si>
    <t>90FSD-1100X2200</t>
  </si>
  <si>
    <t>90FSD-1100X2200_101</t>
  </si>
  <si>
    <t>45FSD-1100X2200_102</t>
  </si>
  <si>
    <t>45FSD-1100X2200_103</t>
  </si>
  <si>
    <t>45FSD-1100X2200_104</t>
  </si>
  <si>
    <t>45FSD-1100X2200_105</t>
  </si>
  <si>
    <t>45FSD-1100X2200_106</t>
  </si>
  <si>
    <t>45FSD-1100X2200_107</t>
  </si>
  <si>
    <t>45FSD-1100X2200_108</t>
  </si>
  <si>
    <t>45FSD-1100X2200_109</t>
  </si>
  <si>
    <t>45FSD-1100X2200_110</t>
  </si>
  <si>
    <t>45FSD-1100X2200_111</t>
  </si>
  <si>
    <t>45FSD-1100X2200_112</t>
  </si>
  <si>
    <t>45FSD-1100X2200_114</t>
  </si>
  <si>
    <t>45FSD-1100X2200_115</t>
  </si>
  <si>
    <t>45FSD-1100X2200_116</t>
  </si>
  <si>
    <t>45FSD-1100X2200_117</t>
  </si>
  <si>
    <t>45FSD-1100X2200_118</t>
  </si>
  <si>
    <t>45FSD-1100X2200_119</t>
  </si>
  <si>
    <t>45FSD-1100X2200_120</t>
  </si>
  <si>
    <t>45FSD-1100X2200_121</t>
  </si>
  <si>
    <t>45FSD-1100X2200_122</t>
  </si>
  <si>
    <t>45FSD-2000X2200_123</t>
  </si>
  <si>
    <t>45FSD-1100X2200_124</t>
  </si>
  <si>
    <t>45FSD-1100X2200_125</t>
  </si>
  <si>
    <t>NSD-1100X2200_126</t>
  </si>
  <si>
    <t>NSD-1100X2200_127</t>
  </si>
  <si>
    <t>45FSD-1100X2200_129</t>
  </si>
  <si>
    <t>45FSD-1100X2200_130</t>
  </si>
  <si>
    <t>45FSD-2000X2200</t>
  </si>
  <si>
    <t>부속동 전체</t>
    <phoneticPr fontId="2" type="noConversion"/>
  </si>
  <si>
    <t>Warehouse</t>
    <phoneticPr fontId="2" type="noConversion"/>
  </si>
  <si>
    <t>45FSD-1100X2200_G01</t>
  </si>
  <si>
    <t>NSD-2500X2200_G03</t>
  </si>
  <si>
    <t>90FSD-1100X2200_G04</t>
  </si>
  <si>
    <t>NSD-2500X2200_G05</t>
  </si>
  <si>
    <t>90FSD-1100X2200_G06</t>
  </si>
  <si>
    <t>45FSD-1100X2200_G07</t>
  </si>
  <si>
    <t>90FSD-1100X2200_G09</t>
  </si>
  <si>
    <t>NSD-1100X2200_G10</t>
  </si>
  <si>
    <t>90FSD-1100X2200_G11</t>
  </si>
  <si>
    <t>NSD-2500X2200_G12</t>
  </si>
  <si>
    <t>90FSD-1100X2200_G13</t>
  </si>
  <si>
    <t>shutter_G14</t>
  </si>
  <si>
    <t>NSD-1100X2200_G15</t>
  </si>
  <si>
    <t>45FSD-2500X2200_G17</t>
  </si>
  <si>
    <t>NSD-2500X2200_G18</t>
  </si>
  <si>
    <t>45FSD-2500X2200_G19</t>
  </si>
  <si>
    <t>45FSD-1100X2200_G21</t>
  </si>
  <si>
    <t>shutter_G22</t>
  </si>
  <si>
    <t>Fire Brigade</t>
    <phoneticPr fontId="2" type="noConversion"/>
  </si>
  <si>
    <t>shutter_G02</t>
  </si>
  <si>
    <t>NSD-1100X2200_G03</t>
  </si>
  <si>
    <t>shutter_G04</t>
  </si>
  <si>
    <t>NSD-1100X2200_G05</t>
  </si>
  <si>
    <t>NSD-1100X2200_G06</t>
  </si>
  <si>
    <t>NSD-1100X2200_G07</t>
  </si>
  <si>
    <t>45FSD-1100X2200_G08</t>
  </si>
  <si>
    <t>90FSD-2500X2200_G10</t>
  </si>
  <si>
    <t>90FSD-1100X2200_G12</t>
  </si>
  <si>
    <t>90FSD-1100X2200_G14</t>
  </si>
  <si>
    <t>90FSD-1100X2200_G15</t>
  </si>
  <si>
    <t>shutter_G17</t>
  </si>
  <si>
    <t>shutter_G19</t>
  </si>
  <si>
    <t>NSD-1100X2200_G20</t>
  </si>
  <si>
    <t>shutter_G21</t>
  </si>
  <si>
    <t>90FSD-1100X2200_102</t>
  </si>
  <si>
    <t>90FSD-1100X2200_103</t>
  </si>
  <si>
    <t>90FSD-1100X2200_104</t>
  </si>
  <si>
    <t>90FSD-1100X2200_105</t>
  </si>
  <si>
    <t>WTB</t>
    <phoneticPr fontId="2" type="noConversion"/>
  </si>
  <si>
    <t>NSD-1100X2200_G02</t>
  </si>
  <si>
    <t>shutter_G03</t>
  </si>
  <si>
    <t>45FSD-2500X2200_G04</t>
  </si>
  <si>
    <t>90FSD-1100X2200_G05</t>
  </si>
  <si>
    <t>45FSD-1100X2200_G06</t>
  </si>
  <si>
    <t>NSD-2000X2200_G07</t>
  </si>
  <si>
    <t>90FSD-1100X2200_G08</t>
  </si>
  <si>
    <t>NSD-1100X2200_G09</t>
  </si>
  <si>
    <t>90FSD-1100X2200_G10</t>
  </si>
  <si>
    <t>NSD-2500X2200_G11</t>
  </si>
  <si>
    <t>45FSD-2500X2200_G13</t>
  </si>
  <si>
    <t>Main Gate</t>
    <phoneticPr fontId="2" type="noConversion"/>
  </si>
  <si>
    <t>NSD-2500X2200_G01</t>
  </si>
  <si>
    <t>NSD-1100X2200_G12</t>
  </si>
  <si>
    <t>NSD-1100X2200_G14</t>
  </si>
  <si>
    <t>Gases Warehouse</t>
    <phoneticPr fontId="2" type="noConversion"/>
  </si>
  <si>
    <t>90FSD-1100X2200_G02</t>
  </si>
  <si>
    <t>NSD-1100X2200_G04</t>
  </si>
  <si>
    <t>NSD-2500X2200_G07</t>
  </si>
  <si>
    <t>shutter</t>
  </si>
  <si>
    <t>90FSD-2500X2200</t>
  </si>
  <si>
    <t>NSD-2000X2200</t>
  </si>
  <si>
    <t>Admin</t>
    <phoneticPr fontId="2" type="noConversion"/>
  </si>
  <si>
    <t>AW 1200xX1000 DG</t>
  </si>
  <si>
    <t>Fire Brigade</t>
    <phoneticPr fontId="2" type="noConversion"/>
  </si>
  <si>
    <t>WTB</t>
    <phoneticPr fontId="2" type="noConversion"/>
  </si>
  <si>
    <t>AW 2400xX1500 SG</t>
  </si>
  <si>
    <t>DW-1hr</t>
    <phoneticPr fontId="2" type="noConversion"/>
  </si>
  <si>
    <t>BW-200mm</t>
    <phoneticPr fontId="2" type="noConversion"/>
  </si>
  <si>
    <t>DW-0hr</t>
    <phoneticPr fontId="2" type="noConversion"/>
  </si>
  <si>
    <t>ext</t>
    <phoneticPr fontId="2" type="noConversion"/>
  </si>
  <si>
    <t>int</t>
    <phoneticPr fontId="2" type="noConversion"/>
  </si>
  <si>
    <t>plaster</t>
    <phoneticPr fontId="2" type="noConversion"/>
  </si>
  <si>
    <t>90FSD-1100X2200_G36</t>
    <phoneticPr fontId="2" type="noConversion"/>
  </si>
  <si>
    <t>NSD-1100X2200_G37</t>
    <phoneticPr fontId="2" type="noConversion"/>
  </si>
  <si>
    <t>90FSD-1100X2200_G38</t>
    <phoneticPr fontId="2" type="noConversion"/>
  </si>
  <si>
    <t>NSD-2500X2200_G39</t>
    <phoneticPr fontId="2" type="noConversion"/>
  </si>
  <si>
    <t>90FSD-1100X2200_G40</t>
    <phoneticPr fontId="2" type="noConversion"/>
  </si>
  <si>
    <t>45FSD-1100X2200_101</t>
    <phoneticPr fontId="2" type="noConversion"/>
  </si>
  <si>
    <t>45FSD-1100X2200_113</t>
    <phoneticPr fontId="2" type="noConversion"/>
  </si>
  <si>
    <t>45FSD-1100X2200_128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</si>
</sst>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2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4" fillId="0" borderId="0" xfId="0" applyFont="1">
      <alignment vertical="center"/>
    </xf>
    <xf numFmtId="0" fontId="0" fillId="0" borderId="0" xfId="0" applyFill="1" applyBorder="1">
      <alignment vertical="center"/>
    </xf>
    <xf numFmtId="0" fontId="5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0" fillId="2" borderId="2" xfId="0" applyFill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7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7" fillId="0" borderId="9" xfId="0" applyFont="1" applyBorder="1">
      <alignment vertical="center"/>
    </xf>
    <xf numFmtId="0" fontId="0" fillId="0" borderId="10" xfId="0" applyBorder="1">
      <alignment vertical="center"/>
    </xf>
    <xf numFmtId="0" fontId="4" fillId="0" borderId="4" xfId="0" applyFont="1" applyBorder="1">
      <alignment vertical="center"/>
    </xf>
    <xf numFmtId="0" fontId="0" fillId="3" borderId="2" xfId="0" applyFill="1" applyBorder="1">
      <alignment vertical="center"/>
    </xf>
    <xf numFmtId="176" fontId="3" fillId="0" borderId="4" xfId="0" applyNumberFormat="1" applyFont="1" applyBorder="1">
      <alignment vertical="center"/>
    </xf>
    <xf numFmtId="0" fontId="1" fillId="0" borderId="4" xfId="0" applyFont="1" applyBorder="1">
      <alignment vertical="center"/>
    </xf>
    <xf numFmtId="176" fontId="6" fillId="0" borderId="0" xfId="0" applyNumberFormat="1" applyFont="1" applyBorder="1">
      <alignment vertical="center"/>
    </xf>
    <xf numFmtId="176" fontId="3" fillId="0" borderId="0" xfId="0" applyNumberFormat="1" applyFont="1" applyBorder="1">
      <alignment vertical="center"/>
    </xf>
    <xf numFmtId="0" fontId="1" fillId="0" borderId="0" xfId="0" applyFont="1" applyBorder="1">
      <alignment vertical="center"/>
    </xf>
    <xf numFmtId="176" fontId="3" fillId="0" borderId="9" xfId="0" applyNumberFormat="1" applyFont="1" applyBorder="1">
      <alignment vertical="center"/>
    </xf>
    <xf numFmtId="0" fontId="1" fillId="0" borderId="9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7"/>
  <sheetViews>
    <sheetView workbookViewId="0">
      <selection activeCell="C17" sqref="C17"/>
    </sheetView>
  </sheetViews>
  <sheetFormatPr defaultRowHeight="17.399999999999999" x14ac:dyDescent="0.4"/>
  <sheetData>
    <row r="3" spans="2:3" x14ac:dyDescent="0.4">
      <c r="B3" t="s">
        <v>18</v>
      </c>
    </row>
    <row r="4" spans="2:3" x14ac:dyDescent="0.4">
      <c r="C4">
        <v>48</v>
      </c>
    </row>
    <row r="5" spans="2:3" x14ac:dyDescent="0.4">
      <c r="C5">
        <v>37</v>
      </c>
    </row>
    <row r="6" spans="2:3" x14ac:dyDescent="0.4">
      <c r="C6">
        <v>34</v>
      </c>
    </row>
    <row r="7" spans="2:3" x14ac:dyDescent="0.4">
      <c r="C7">
        <v>26</v>
      </c>
    </row>
    <row r="8" spans="2:3" x14ac:dyDescent="0.4">
      <c r="C8">
        <v>82</v>
      </c>
    </row>
    <row r="9" spans="2:3" x14ac:dyDescent="0.4">
      <c r="C9" s="1">
        <f>SUM(C4:C8)</f>
        <v>227</v>
      </c>
    </row>
    <row r="13" spans="2:3" x14ac:dyDescent="0.4">
      <c r="B13" t="s">
        <v>19</v>
      </c>
    </row>
    <row r="14" spans="2:3" x14ac:dyDescent="0.4">
      <c r="C14">
        <v>45</v>
      </c>
    </row>
    <row r="15" spans="2:3" x14ac:dyDescent="0.4">
      <c r="C15">
        <v>63</v>
      </c>
    </row>
    <row r="16" spans="2:3" x14ac:dyDescent="0.4">
      <c r="C16">
        <v>45</v>
      </c>
    </row>
    <row r="17" spans="3:3" x14ac:dyDescent="0.4">
      <c r="C17" s="1">
        <f>SUM(C14:C16)</f>
        <v>153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V122"/>
  <sheetViews>
    <sheetView zoomScale="55" zoomScaleNormal="55" workbookViewId="0">
      <pane ySplit="2" topLeftCell="A3" activePane="bottomLeft" state="frozen"/>
      <selection activeCell="B1" sqref="B1"/>
      <selection pane="bottomLeft" activeCell="D15" sqref="D15"/>
    </sheetView>
  </sheetViews>
  <sheetFormatPr defaultRowHeight="17.399999999999999" outlineLevelCol="1" x14ac:dyDescent="0.4"/>
  <cols>
    <col min="2" max="2" width="18" bestFit="1" customWidth="1"/>
    <col min="4" max="4" width="15.59765625" customWidth="1"/>
    <col min="5" max="5" width="7.796875" customWidth="1"/>
    <col min="6" max="6" width="9" style="2"/>
    <col min="7" max="16" width="5.69921875" style="2" customWidth="1" outlineLevel="1"/>
    <col min="18" max="18" width="9" style="3"/>
    <col min="20" max="20" width="12.59765625" customWidth="1"/>
    <col min="21" max="21" width="12.59765625" style="1" customWidth="1"/>
  </cols>
  <sheetData>
    <row r="2" spans="1:22" x14ac:dyDescent="0.4">
      <c r="F2" s="2" t="s">
        <v>0</v>
      </c>
      <c r="Q2" t="s">
        <v>1</v>
      </c>
      <c r="R2" s="3" t="s">
        <v>2</v>
      </c>
      <c r="T2" s="7"/>
      <c r="U2" s="9"/>
    </row>
    <row r="3" spans="1:22" ht="18" thickBot="1" x14ac:dyDescent="0.45">
      <c r="T3" s="5"/>
      <c r="U3" s="10"/>
      <c r="V3" s="8"/>
    </row>
    <row r="4" spans="1:22" ht="18" thickTop="1" x14ac:dyDescent="0.4">
      <c r="A4" s="15"/>
      <c r="B4" s="16"/>
      <c r="C4" s="16"/>
      <c r="D4" s="16"/>
      <c r="E4" s="16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16"/>
      <c r="R4" s="28"/>
      <c r="S4" s="18"/>
      <c r="T4" s="5"/>
      <c r="U4" s="10"/>
      <c r="V4" s="8"/>
    </row>
    <row r="5" spans="1:22" x14ac:dyDescent="0.4">
      <c r="A5" s="19"/>
      <c r="B5" s="5" t="s">
        <v>20</v>
      </c>
      <c r="C5" s="5" t="s">
        <v>3</v>
      </c>
      <c r="D5" s="5" t="s">
        <v>160</v>
      </c>
      <c r="E5" s="5" t="s">
        <v>162</v>
      </c>
      <c r="F5" s="29">
        <f>SUM(G5:O5)</f>
        <v>64.8</v>
      </c>
      <c r="G5" s="30">
        <f>7.2*5</f>
        <v>36</v>
      </c>
      <c r="H5" s="30">
        <f>7.2*4</f>
        <v>28.8</v>
      </c>
      <c r="I5" s="30"/>
      <c r="J5" s="30"/>
      <c r="K5" s="30"/>
      <c r="L5" s="30"/>
      <c r="M5" s="30"/>
      <c r="N5" s="30"/>
      <c r="O5" s="30"/>
      <c r="P5" s="30"/>
      <c r="Q5" s="5">
        <v>7</v>
      </c>
      <c r="R5" s="31">
        <f>F5*Q5</f>
        <v>453.59999999999997</v>
      </c>
      <c r="S5" s="20"/>
      <c r="T5" s="5"/>
      <c r="U5" s="10"/>
    </row>
    <row r="6" spans="1:22" x14ac:dyDescent="0.4">
      <c r="A6" s="19"/>
      <c r="B6" s="5"/>
      <c r="C6" s="5"/>
      <c r="D6" s="5" t="s">
        <v>160</v>
      </c>
      <c r="E6" s="5" t="s">
        <v>163</v>
      </c>
      <c r="F6" s="29">
        <f t="shared" ref="F6:F7" si="0">SUM(G6:O6)</f>
        <v>125.4</v>
      </c>
      <c r="G6" s="30">
        <f>3.2+4.2+5.2*2</f>
        <v>17.8</v>
      </c>
      <c r="H6" s="30">
        <f>7.2*3+4*5</f>
        <v>41.6</v>
      </c>
      <c r="I6" s="30">
        <f>2.6*4+(2.45+2.35+2.4)*2</f>
        <v>24.800000000000004</v>
      </c>
      <c r="J6" s="30">
        <f>6.2+7.2*2+3.2+(7.2+3.6)</f>
        <v>34.6</v>
      </c>
      <c r="K6" s="30">
        <f>3.6+3</f>
        <v>6.6</v>
      </c>
      <c r="L6" s="30"/>
      <c r="M6" s="30"/>
      <c r="N6" s="30"/>
      <c r="O6" s="30"/>
      <c r="P6" s="30"/>
      <c r="Q6" s="5">
        <v>7</v>
      </c>
      <c r="R6" s="31">
        <f t="shared" ref="R6:R12" si="1">F6*Q6</f>
        <v>877.80000000000007</v>
      </c>
      <c r="S6" s="20"/>
      <c r="T6" s="5"/>
      <c r="U6" s="10"/>
    </row>
    <row r="7" spans="1:22" x14ac:dyDescent="0.4">
      <c r="A7" s="19"/>
      <c r="B7" s="5"/>
      <c r="C7" s="5"/>
      <c r="D7" s="5" t="s">
        <v>159</v>
      </c>
      <c r="E7" s="5" t="s">
        <v>163</v>
      </c>
      <c r="F7" s="29">
        <f t="shared" si="0"/>
        <v>74.8</v>
      </c>
      <c r="G7" s="30">
        <f>1+7.2+7.2+4+7.2</f>
        <v>26.599999999999998</v>
      </c>
      <c r="H7" s="30">
        <f>3.6+4</f>
        <v>7.6</v>
      </c>
      <c r="I7" s="30">
        <f>2.4+7.4</f>
        <v>9.8000000000000007</v>
      </c>
      <c r="J7" s="30">
        <f>7.2*3+4.6*2</f>
        <v>30.8</v>
      </c>
      <c r="K7" s="30"/>
      <c r="L7" s="30"/>
      <c r="M7" s="30"/>
      <c r="N7" s="30"/>
      <c r="O7" s="30"/>
      <c r="P7" s="30"/>
      <c r="Q7" s="5">
        <v>7</v>
      </c>
      <c r="R7" s="31">
        <f t="shared" si="1"/>
        <v>523.6</v>
      </c>
      <c r="S7" s="20"/>
      <c r="T7" s="5"/>
      <c r="U7" s="10"/>
      <c r="V7" s="8"/>
    </row>
    <row r="8" spans="1:22" x14ac:dyDescent="0.4">
      <c r="A8" s="19"/>
      <c r="B8" s="5"/>
      <c r="C8" s="5"/>
      <c r="D8" s="5" t="s">
        <v>161</v>
      </c>
      <c r="E8" s="5" t="s">
        <v>163</v>
      </c>
      <c r="F8" s="29">
        <f>SUM(G8:O8)</f>
        <v>29.8</v>
      </c>
      <c r="G8" s="30">
        <v>4</v>
      </c>
      <c r="H8" s="30">
        <v>7.2</v>
      </c>
      <c r="I8" s="30">
        <f>2.2*2</f>
        <v>4.4000000000000004</v>
      </c>
      <c r="J8" s="30">
        <f>3.2+3.6+7.4</f>
        <v>14.200000000000001</v>
      </c>
      <c r="K8" s="30"/>
      <c r="L8" s="30"/>
      <c r="M8" s="30"/>
      <c r="N8" s="30"/>
      <c r="O8" s="30"/>
      <c r="P8" s="30"/>
      <c r="Q8" s="5">
        <v>7</v>
      </c>
      <c r="R8" s="31">
        <f t="shared" si="1"/>
        <v>208.6</v>
      </c>
      <c r="S8" s="20"/>
      <c r="T8" s="5"/>
      <c r="U8" s="10"/>
    </row>
    <row r="9" spans="1:22" x14ac:dyDescent="0.4">
      <c r="A9" s="19"/>
      <c r="B9" s="5"/>
      <c r="C9" s="5"/>
      <c r="D9" s="8" t="s">
        <v>164</v>
      </c>
      <c r="E9" s="5" t="s">
        <v>162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5"/>
      <c r="R9" s="31">
        <f>R5</f>
        <v>453.59999999999997</v>
      </c>
      <c r="S9" s="20"/>
      <c r="T9" s="8"/>
      <c r="U9" s="11"/>
    </row>
    <row r="10" spans="1:22" x14ac:dyDescent="0.4">
      <c r="A10" s="19"/>
      <c r="B10" s="5"/>
      <c r="C10" s="5"/>
      <c r="D10" s="8" t="s">
        <v>164</v>
      </c>
      <c r="E10" s="5" t="s">
        <v>163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5"/>
      <c r="R10" s="31">
        <f>R6*2</f>
        <v>1755.6000000000001</v>
      </c>
      <c r="S10" s="20"/>
    </row>
    <row r="11" spans="1:22" x14ac:dyDescent="0.4">
      <c r="A11" s="19"/>
      <c r="B11" s="5"/>
      <c r="C11" s="5"/>
      <c r="D11" s="5"/>
      <c r="E11" s="5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5"/>
      <c r="R11" s="31"/>
      <c r="S11" s="20"/>
    </row>
    <row r="12" spans="1:22" x14ac:dyDescent="0.4">
      <c r="A12" s="19"/>
      <c r="B12" s="5"/>
      <c r="C12" s="5"/>
      <c r="D12" s="5"/>
      <c r="E12" s="5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5"/>
      <c r="R12" s="31"/>
      <c r="S12" s="20"/>
    </row>
    <row r="13" spans="1:22" x14ac:dyDescent="0.4">
      <c r="A13" s="19"/>
      <c r="B13" s="5"/>
      <c r="C13" s="5"/>
      <c r="D13" s="5"/>
      <c r="E13" s="5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5"/>
      <c r="R13" s="31"/>
      <c r="S13" s="20"/>
    </row>
    <row r="14" spans="1:22" x14ac:dyDescent="0.4">
      <c r="A14" s="19"/>
      <c r="B14" s="5"/>
      <c r="C14" s="5"/>
      <c r="D14" s="5"/>
      <c r="E14" s="5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5"/>
      <c r="R14" s="31"/>
      <c r="S14" s="20"/>
      <c r="T14" s="5"/>
    </row>
    <row r="15" spans="1:22" x14ac:dyDescent="0.4">
      <c r="A15" s="19"/>
      <c r="B15" s="5"/>
      <c r="C15" s="5" t="s">
        <v>4</v>
      </c>
      <c r="D15" s="5" t="s">
        <v>160</v>
      </c>
      <c r="E15" s="5" t="s">
        <v>162</v>
      </c>
      <c r="F15" s="29">
        <f>SUM(G15:O15)</f>
        <v>64.8</v>
      </c>
      <c r="G15" s="30">
        <f>7.2*5</f>
        <v>36</v>
      </c>
      <c r="H15" s="30">
        <f>7.2*4</f>
        <v>28.8</v>
      </c>
      <c r="I15" s="30"/>
      <c r="J15" s="30"/>
      <c r="K15" s="30"/>
      <c r="L15" s="30"/>
      <c r="M15" s="30"/>
      <c r="N15" s="30"/>
      <c r="O15" s="30"/>
      <c r="P15" s="30"/>
      <c r="Q15" s="5">
        <v>10</v>
      </c>
      <c r="R15" s="31">
        <f t="shared" ref="R15:R19" si="2">F15*Q15</f>
        <v>648</v>
      </c>
      <c r="S15" s="20"/>
      <c r="T15" s="5"/>
    </row>
    <row r="16" spans="1:22" x14ac:dyDescent="0.4">
      <c r="A16" s="19"/>
      <c r="B16" s="5"/>
      <c r="C16" s="5"/>
      <c r="D16" s="5" t="s">
        <v>160</v>
      </c>
      <c r="E16" s="5" t="s">
        <v>163</v>
      </c>
      <c r="F16" s="29">
        <f t="shared" ref="F16:F17" si="3">SUM(G16:O16)</f>
        <v>68.599999999999994</v>
      </c>
      <c r="G16" s="30">
        <f>2.6*4+(2.45+2.35+2.4)*2</f>
        <v>24.800000000000004</v>
      </c>
      <c r="H16" s="30">
        <f>3+4+2.2</f>
        <v>9.1999999999999993</v>
      </c>
      <c r="I16" s="30">
        <f>6.2+7.2*2+3.2+(7.2+3.6)</f>
        <v>34.6</v>
      </c>
      <c r="J16" s="30"/>
      <c r="K16" s="30"/>
      <c r="L16" s="30"/>
      <c r="M16" s="30"/>
      <c r="N16" s="30"/>
      <c r="O16" s="30"/>
      <c r="P16" s="30"/>
      <c r="Q16" s="5">
        <v>10</v>
      </c>
      <c r="R16" s="31">
        <f t="shared" si="2"/>
        <v>686</v>
      </c>
      <c r="S16" s="20"/>
      <c r="T16" s="5"/>
    </row>
    <row r="17" spans="1:21" x14ac:dyDescent="0.4">
      <c r="A17" s="19"/>
      <c r="B17" s="5"/>
      <c r="C17" s="5"/>
      <c r="D17" s="5" t="s">
        <v>159</v>
      </c>
      <c r="E17" s="5" t="s">
        <v>163</v>
      </c>
      <c r="F17" s="29">
        <f t="shared" si="3"/>
        <v>94.8</v>
      </c>
      <c r="G17" s="30">
        <f>1+7.2+7.2+4+7.2</f>
        <v>26.599999999999998</v>
      </c>
      <c r="H17" s="30">
        <v>3.2</v>
      </c>
      <c r="I17" s="30">
        <v>7.2</v>
      </c>
      <c r="J17" s="30">
        <v>2.2000000000000002</v>
      </c>
      <c r="K17" s="30">
        <f>2.2+7.2*2+1+7.2</f>
        <v>24.8</v>
      </c>
      <c r="L17" s="30">
        <f>7.2*3+4.6*2</f>
        <v>30.8</v>
      </c>
      <c r="M17" s="30"/>
      <c r="N17" s="30"/>
      <c r="O17" s="30"/>
      <c r="P17" s="30"/>
      <c r="Q17" s="5">
        <v>10</v>
      </c>
      <c r="R17" s="31">
        <f t="shared" si="2"/>
        <v>948</v>
      </c>
      <c r="S17" s="20"/>
      <c r="T17" s="5"/>
      <c r="U17" s="10"/>
    </row>
    <row r="18" spans="1:21" x14ac:dyDescent="0.4">
      <c r="A18" s="19"/>
      <c r="B18" s="5"/>
      <c r="C18" s="5"/>
      <c r="D18" s="5" t="s">
        <v>161</v>
      </c>
      <c r="E18" s="5" t="s">
        <v>163</v>
      </c>
      <c r="F18" s="29">
        <f>SUM(G18:O18)</f>
        <v>48</v>
      </c>
      <c r="G18" s="30">
        <f>4*5</f>
        <v>20</v>
      </c>
      <c r="H18" s="30">
        <v>5.2</v>
      </c>
      <c r="I18" s="30">
        <f>4.2*3</f>
        <v>12.600000000000001</v>
      </c>
      <c r="J18" s="30">
        <v>3</v>
      </c>
      <c r="K18" s="30">
        <v>7.2</v>
      </c>
      <c r="L18" s="30"/>
      <c r="M18" s="30"/>
      <c r="N18" s="30"/>
      <c r="O18" s="30"/>
      <c r="P18" s="30"/>
      <c r="Q18" s="5">
        <v>10</v>
      </c>
      <c r="R18" s="31">
        <f t="shared" si="2"/>
        <v>480</v>
      </c>
      <c r="S18" s="20"/>
      <c r="T18" s="5"/>
      <c r="U18" s="10"/>
    </row>
    <row r="19" spans="1:21" x14ac:dyDescent="0.4">
      <c r="A19" s="19"/>
      <c r="B19" s="5"/>
      <c r="C19" s="5"/>
      <c r="D19" s="8" t="s">
        <v>164</v>
      </c>
      <c r="E19" s="5" t="s">
        <v>162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5"/>
      <c r="R19" s="31">
        <f>R15</f>
        <v>648</v>
      </c>
      <c r="S19" s="20"/>
      <c r="T19" s="8"/>
    </row>
    <row r="20" spans="1:21" x14ac:dyDescent="0.4">
      <c r="A20" s="19"/>
      <c r="B20" s="5"/>
      <c r="C20" s="5"/>
      <c r="D20" s="8" t="s">
        <v>164</v>
      </c>
      <c r="E20" s="5" t="s">
        <v>163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5"/>
      <c r="R20" s="31">
        <f>R16*2</f>
        <v>1372</v>
      </c>
      <c r="S20" s="20"/>
    </row>
    <row r="21" spans="1:21" ht="18" thickBot="1" x14ac:dyDescent="0.45">
      <c r="A21" s="21"/>
      <c r="B21" s="22"/>
      <c r="C21" s="22"/>
      <c r="D21" s="22"/>
      <c r="E21" s="2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22"/>
      <c r="R21" s="33"/>
      <c r="S21" s="24"/>
    </row>
    <row r="22" spans="1:21" ht="18" thickTop="1" x14ac:dyDescent="0.4"/>
    <row r="23" spans="1:21" ht="18" thickBot="1" x14ac:dyDescent="0.45"/>
    <row r="24" spans="1:21" ht="18" thickTop="1" x14ac:dyDescent="0.4">
      <c r="A24" s="15"/>
      <c r="B24" s="16"/>
      <c r="C24" s="16"/>
      <c r="D24" s="16"/>
      <c r="E24" s="16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16"/>
      <c r="R24" s="28"/>
      <c r="S24" s="18"/>
    </row>
    <row r="25" spans="1:21" x14ac:dyDescent="0.4">
      <c r="A25" s="19"/>
      <c r="B25" s="5" t="s">
        <v>92</v>
      </c>
      <c r="C25" s="5" t="s">
        <v>3</v>
      </c>
      <c r="D25" s="5" t="s">
        <v>160</v>
      </c>
      <c r="E25" s="5" t="s">
        <v>162</v>
      </c>
      <c r="F25" s="29">
        <f>SUM(G25:O25)</f>
        <v>48</v>
      </c>
      <c r="G25" s="30">
        <f>6*4</f>
        <v>24</v>
      </c>
      <c r="H25" s="30">
        <f>6*4</f>
        <v>24</v>
      </c>
      <c r="I25" s="30"/>
      <c r="J25" s="30"/>
      <c r="K25" s="30"/>
      <c r="L25" s="30"/>
      <c r="M25" s="30"/>
      <c r="N25" s="30"/>
      <c r="O25" s="30"/>
      <c r="P25" s="30"/>
      <c r="Q25" s="5">
        <v>7</v>
      </c>
      <c r="R25" s="31">
        <f>F25*Q25</f>
        <v>336</v>
      </c>
      <c r="S25" s="20"/>
    </row>
    <row r="26" spans="1:21" x14ac:dyDescent="0.4">
      <c r="A26" s="19"/>
      <c r="B26" s="5"/>
      <c r="C26" s="5"/>
      <c r="D26" s="5" t="s">
        <v>160</v>
      </c>
      <c r="E26" s="5" t="s">
        <v>163</v>
      </c>
      <c r="F26" s="29">
        <f t="shared" ref="F26:F27" si="4">SUM(G26:O26)</f>
        <v>109.4</v>
      </c>
      <c r="G26" s="30">
        <v>6</v>
      </c>
      <c r="H26" s="30">
        <v>5.2</v>
      </c>
      <c r="I26" s="30">
        <f>5.2*2</f>
        <v>10.4</v>
      </c>
      <c r="J26" s="30">
        <f>6*2</f>
        <v>12</v>
      </c>
      <c r="K26" s="30">
        <f>5.2*2+3</f>
        <v>13.4</v>
      </c>
      <c r="L26" s="30">
        <v>6</v>
      </c>
      <c r="M26" s="30">
        <f>7+6</f>
        <v>13</v>
      </c>
      <c r="N26" s="30">
        <f>6+6+6</f>
        <v>18</v>
      </c>
      <c r="O26" s="30">
        <f>5.2*2+3+12</f>
        <v>25.4</v>
      </c>
      <c r="P26" s="30"/>
      <c r="Q26" s="5">
        <v>7</v>
      </c>
      <c r="R26" s="31">
        <f t="shared" ref="R26:R32" si="5">F26*Q26</f>
        <v>765.80000000000007</v>
      </c>
      <c r="S26" s="20"/>
    </row>
    <row r="27" spans="1:21" x14ac:dyDescent="0.4">
      <c r="A27" s="19"/>
      <c r="B27" s="5"/>
      <c r="C27" s="5"/>
      <c r="D27" s="5" t="s">
        <v>159</v>
      </c>
      <c r="E27" s="5" t="s">
        <v>163</v>
      </c>
      <c r="F27" s="29">
        <f t="shared" si="4"/>
        <v>34</v>
      </c>
      <c r="G27" s="30">
        <f>6*5</f>
        <v>30</v>
      </c>
      <c r="H27" s="30">
        <v>4</v>
      </c>
      <c r="I27" s="30"/>
      <c r="J27" s="30"/>
      <c r="K27" s="30"/>
      <c r="L27" s="30"/>
      <c r="M27" s="30"/>
      <c r="N27" s="30"/>
      <c r="O27" s="30"/>
      <c r="P27" s="30"/>
      <c r="Q27" s="5">
        <v>7</v>
      </c>
      <c r="R27" s="31">
        <f t="shared" si="5"/>
        <v>238</v>
      </c>
      <c r="S27" s="20"/>
    </row>
    <row r="28" spans="1:21" x14ac:dyDescent="0.4">
      <c r="A28" s="19"/>
      <c r="B28" s="5"/>
      <c r="C28" s="5"/>
      <c r="D28" s="5" t="s">
        <v>161</v>
      </c>
      <c r="E28" s="5" t="s">
        <v>163</v>
      </c>
      <c r="F28" s="29">
        <f>SUM(G28:O28)</f>
        <v>0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5">
        <v>7</v>
      </c>
      <c r="R28" s="31">
        <f t="shared" si="5"/>
        <v>0</v>
      </c>
      <c r="S28" s="20"/>
    </row>
    <row r="29" spans="1:21" x14ac:dyDescent="0.4">
      <c r="A29" s="19"/>
      <c r="B29" s="5"/>
      <c r="C29" s="5"/>
      <c r="D29" s="8" t="s">
        <v>164</v>
      </c>
      <c r="E29" s="5" t="s">
        <v>162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5"/>
      <c r="R29" s="31">
        <f>R25</f>
        <v>336</v>
      </c>
      <c r="S29" s="20"/>
    </row>
    <row r="30" spans="1:21" x14ac:dyDescent="0.4">
      <c r="A30" s="19"/>
      <c r="B30" s="5"/>
      <c r="C30" s="5"/>
      <c r="D30" s="8" t="s">
        <v>164</v>
      </c>
      <c r="E30" s="5" t="s">
        <v>163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5"/>
      <c r="R30" s="31">
        <f>R26*2</f>
        <v>1531.6000000000001</v>
      </c>
      <c r="S30" s="20"/>
    </row>
    <row r="31" spans="1:21" x14ac:dyDescent="0.4">
      <c r="A31" s="19"/>
      <c r="B31" s="5"/>
      <c r="C31" s="5"/>
      <c r="D31" s="5"/>
      <c r="E31" s="5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5"/>
      <c r="R31" s="31"/>
      <c r="S31" s="20"/>
    </row>
    <row r="32" spans="1:21" x14ac:dyDescent="0.4">
      <c r="A32" s="19"/>
      <c r="B32" s="5"/>
      <c r="C32" s="5"/>
      <c r="D32" s="5"/>
      <c r="E32" s="5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5"/>
      <c r="R32" s="31"/>
      <c r="S32" s="20"/>
    </row>
    <row r="33" spans="1:19" x14ac:dyDescent="0.4">
      <c r="A33" s="19"/>
      <c r="B33" s="5"/>
      <c r="C33" s="5"/>
      <c r="D33" s="5"/>
      <c r="E33" s="5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5"/>
      <c r="R33" s="31"/>
      <c r="S33" s="20"/>
    </row>
    <row r="34" spans="1:19" x14ac:dyDescent="0.4">
      <c r="A34" s="19"/>
      <c r="B34" s="5"/>
      <c r="C34" s="5"/>
      <c r="D34" s="5"/>
      <c r="E34" s="5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5"/>
      <c r="R34" s="31"/>
      <c r="S34" s="20"/>
    </row>
    <row r="35" spans="1:19" x14ac:dyDescent="0.4">
      <c r="A35" s="19"/>
      <c r="B35" s="5"/>
      <c r="C35" s="5" t="s">
        <v>4</v>
      </c>
      <c r="D35" s="5" t="s">
        <v>160</v>
      </c>
      <c r="E35" s="5" t="s">
        <v>162</v>
      </c>
      <c r="F35" s="29">
        <f>SUM(G35:O35)</f>
        <v>0</v>
      </c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5">
        <v>10</v>
      </c>
      <c r="R35" s="31">
        <f t="shared" ref="R35:R39" si="6">F35*Q35</f>
        <v>0</v>
      </c>
      <c r="S35" s="20"/>
    </row>
    <row r="36" spans="1:19" x14ac:dyDescent="0.4">
      <c r="A36" s="19"/>
      <c r="B36" s="5"/>
      <c r="C36" s="5"/>
      <c r="D36" s="5" t="s">
        <v>160</v>
      </c>
      <c r="E36" s="5" t="s">
        <v>163</v>
      </c>
      <c r="F36" s="29">
        <f t="shared" ref="F36:F37" si="7">SUM(G36:O36)</f>
        <v>0</v>
      </c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5">
        <v>10</v>
      </c>
      <c r="R36" s="31">
        <f t="shared" si="6"/>
        <v>0</v>
      </c>
      <c r="S36" s="20"/>
    </row>
    <row r="37" spans="1:19" x14ac:dyDescent="0.4">
      <c r="A37" s="19"/>
      <c r="B37" s="5"/>
      <c r="C37" s="5"/>
      <c r="D37" s="5" t="s">
        <v>159</v>
      </c>
      <c r="E37" s="5" t="s">
        <v>163</v>
      </c>
      <c r="F37" s="29">
        <f t="shared" si="7"/>
        <v>0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5">
        <v>10</v>
      </c>
      <c r="R37" s="31">
        <f t="shared" si="6"/>
        <v>0</v>
      </c>
      <c r="S37" s="20"/>
    </row>
    <row r="38" spans="1:19" x14ac:dyDescent="0.4">
      <c r="A38" s="19"/>
      <c r="B38" s="5"/>
      <c r="C38" s="5"/>
      <c r="D38" s="5" t="s">
        <v>161</v>
      </c>
      <c r="E38" s="5" t="s">
        <v>163</v>
      </c>
      <c r="F38" s="29">
        <f>SUM(G38:O38)</f>
        <v>0</v>
      </c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5">
        <v>10</v>
      </c>
      <c r="R38" s="31">
        <f t="shared" si="6"/>
        <v>0</v>
      </c>
      <c r="S38" s="20"/>
    </row>
    <row r="39" spans="1:19" x14ac:dyDescent="0.4">
      <c r="A39" s="19"/>
      <c r="B39" s="5"/>
      <c r="C39" s="5"/>
      <c r="D39" s="8" t="s">
        <v>164</v>
      </c>
      <c r="E39" s="5" t="s">
        <v>162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5"/>
      <c r="R39" s="31">
        <f>R35</f>
        <v>0</v>
      </c>
      <c r="S39" s="20"/>
    </row>
    <row r="40" spans="1:19" x14ac:dyDescent="0.4">
      <c r="A40" s="19"/>
      <c r="B40" s="5"/>
      <c r="C40" s="5"/>
      <c r="D40" s="8" t="s">
        <v>164</v>
      </c>
      <c r="E40" s="5" t="s">
        <v>163</v>
      </c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5"/>
      <c r="R40" s="31">
        <f>R36*2</f>
        <v>0</v>
      </c>
      <c r="S40" s="20"/>
    </row>
    <row r="41" spans="1:19" ht="18" thickBot="1" x14ac:dyDescent="0.45">
      <c r="A41" s="21"/>
      <c r="B41" s="22"/>
      <c r="C41" s="22"/>
      <c r="D41" s="22"/>
      <c r="E41" s="2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22"/>
      <c r="R41" s="33"/>
      <c r="S41" s="24"/>
    </row>
    <row r="42" spans="1:19" ht="18" thickTop="1" x14ac:dyDescent="0.4"/>
    <row r="43" spans="1:19" ht="18" thickBot="1" x14ac:dyDescent="0.45"/>
    <row r="44" spans="1:19" ht="18" thickTop="1" x14ac:dyDescent="0.4">
      <c r="A44" s="15"/>
      <c r="B44" s="16"/>
      <c r="C44" s="16"/>
      <c r="D44" s="16"/>
      <c r="E44" s="16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16"/>
      <c r="R44" s="28"/>
      <c r="S44" s="18"/>
    </row>
    <row r="45" spans="1:19" x14ac:dyDescent="0.4">
      <c r="A45" s="19"/>
      <c r="B45" s="5" t="s">
        <v>111</v>
      </c>
      <c r="C45" s="5" t="s">
        <v>3</v>
      </c>
      <c r="D45" s="5" t="s">
        <v>160</v>
      </c>
      <c r="E45" s="5" t="s">
        <v>162</v>
      </c>
      <c r="F45" s="29">
        <f>SUM(G45:O45)</f>
        <v>59.750000000000007</v>
      </c>
      <c r="G45" s="30">
        <v>4.8</v>
      </c>
      <c r="H45" s="30">
        <f>7.1+2.4+7.1</f>
        <v>16.600000000000001</v>
      </c>
      <c r="I45" s="30">
        <v>4.8</v>
      </c>
      <c r="J45" s="30">
        <f>7.1+2.75</f>
        <v>9.85</v>
      </c>
      <c r="K45" s="30">
        <f>7.1+2.4+7.1</f>
        <v>16.600000000000001</v>
      </c>
      <c r="L45" s="30">
        <v>7.1</v>
      </c>
      <c r="M45" s="30"/>
      <c r="N45" s="30"/>
      <c r="O45" s="30"/>
      <c r="P45" s="30"/>
      <c r="Q45" s="5">
        <v>7</v>
      </c>
      <c r="R45" s="31">
        <f>F45*Q45</f>
        <v>418.25000000000006</v>
      </c>
      <c r="S45" s="20"/>
    </row>
    <row r="46" spans="1:19" x14ac:dyDescent="0.4">
      <c r="A46" s="19"/>
      <c r="B46" s="5"/>
      <c r="C46" s="5"/>
      <c r="D46" s="5" t="s">
        <v>160</v>
      </c>
      <c r="E46" s="5" t="s">
        <v>163</v>
      </c>
      <c r="F46" s="29">
        <f t="shared" ref="F46:F47" si="8">SUM(G46:O46)</f>
        <v>64.350000000000009</v>
      </c>
      <c r="G46" s="30">
        <v>12</v>
      </c>
      <c r="H46" s="30">
        <v>12</v>
      </c>
      <c r="I46" s="30">
        <f>7.1+2.75+7</f>
        <v>16.850000000000001</v>
      </c>
      <c r="J46" s="30">
        <f>7.1+7</f>
        <v>14.1</v>
      </c>
      <c r="K46" s="30">
        <v>4.7</v>
      </c>
      <c r="L46" s="30">
        <v>4.7</v>
      </c>
      <c r="M46" s="30"/>
      <c r="N46" s="30"/>
      <c r="O46" s="30"/>
      <c r="P46" s="30"/>
      <c r="Q46" s="5">
        <v>7</v>
      </c>
      <c r="R46" s="31">
        <f t="shared" ref="R46:R52" si="9">F46*Q46</f>
        <v>450.45000000000005</v>
      </c>
      <c r="S46" s="20"/>
    </row>
    <row r="47" spans="1:19" x14ac:dyDescent="0.4">
      <c r="A47" s="19"/>
      <c r="B47" s="5"/>
      <c r="C47" s="5"/>
      <c r="D47" s="5" t="s">
        <v>159</v>
      </c>
      <c r="E47" s="5" t="s">
        <v>163</v>
      </c>
      <c r="F47" s="29">
        <f t="shared" si="8"/>
        <v>0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5">
        <v>7</v>
      </c>
      <c r="R47" s="31">
        <f t="shared" si="9"/>
        <v>0</v>
      </c>
      <c r="S47" s="20"/>
    </row>
    <row r="48" spans="1:19" x14ac:dyDescent="0.4">
      <c r="A48" s="19"/>
      <c r="B48" s="5"/>
      <c r="C48" s="5"/>
      <c r="D48" s="5" t="s">
        <v>161</v>
      </c>
      <c r="E48" s="5" t="s">
        <v>163</v>
      </c>
      <c r="F48" s="29">
        <f>SUM(G48:O48)</f>
        <v>16.7</v>
      </c>
      <c r="G48" s="30">
        <f>4.8*2+2.4</f>
        <v>12</v>
      </c>
      <c r="H48" s="30">
        <v>4.7</v>
      </c>
      <c r="I48" s="30"/>
      <c r="J48" s="30"/>
      <c r="K48" s="30"/>
      <c r="L48" s="30"/>
      <c r="M48" s="30"/>
      <c r="N48" s="30"/>
      <c r="O48" s="30"/>
      <c r="P48" s="30"/>
      <c r="Q48" s="5">
        <v>7</v>
      </c>
      <c r="R48" s="31">
        <f t="shared" si="9"/>
        <v>116.89999999999999</v>
      </c>
      <c r="S48" s="20"/>
    </row>
    <row r="49" spans="1:19" x14ac:dyDescent="0.4">
      <c r="A49" s="19"/>
      <c r="B49" s="5"/>
      <c r="C49" s="5"/>
      <c r="D49" s="8" t="s">
        <v>164</v>
      </c>
      <c r="E49" s="5" t="s">
        <v>162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5"/>
      <c r="R49" s="31">
        <f>R45</f>
        <v>418.25000000000006</v>
      </c>
      <c r="S49" s="20"/>
    </row>
    <row r="50" spans="1:19" x14ac:dyDescent="0.4">
      <c r="A50" s="19"/>
      <c r="B50" s="5"/>
      <c r="C50" s="5"/>
      <c r="D50" s="8" t="s">
        <v>164</v>
      </c>
      <c r="E50" s="5" t="s">
        <v>163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5"/>
      <c r="R50" s="31">
        <f>R46*2</f>
        <v>900.90000000000009</v>
      </c>
      <c r="S50" s="20"/>
    </row>
    <row r="51" spans="1:19" x14ac:dyDescent="0.4">
      <c r="A51" s="19"/>
      <c r="B51" s="5"/>
      <c r="C51" s="5"/>
      <c r="D51" s="5"/>
      <c r="E51" s="5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5"/>
      <c r="R51" s="31"/>
      <c r="S51" s="20"/>
    </row>
    <row r="52" spans="1:19" x14ac:dyDescent="0.4">
      <c r="A52" s="19"/>
      <c r="B52" s="5"/>
      <c r="C52" s="5"/>
      <c r="D52" s="5"/>
      <c r="E52" s="5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5"/>
      <c r="R52" s="31"/>
      <c r="S52" s="20"/>
    </row>
    <row r="53" spans="1:19" x14ac:dyDescent="0.4">
      <c r="A53" s="19"/>
      <c r="B53" s="5"/>
      <c r="C53" s="5"/>
      <c r="D53" s="5"/>
      <c r="E53" s="5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5"/>
      <c r="R53" s="31"/>
      <c r="S53" s="20"/>
    </row>
    <row r="54" spans="1:19" x14ac:dyDescent="0.4">
      <c r="A54" s="19"/>
      <c r="B54" s="5"/>
      <c r="C54" s="5"/>
      <c r="D54" s="5"/>
      <c r="E54" s="5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5"/>
      <c r="R54" s="31"/>
      <c r="S54" s="20"/>
    </row>
    <row r="55" spans="1:19" x14ac:dyDescent="0.4">
      <c r="A55" s="19"/>
      <c r="B55" s="5"/>
      <c r="C55" s="5" t="s">
        <v>4</v>
      </c>
      <c r="D55" s="5" t="s">
        <v>160</v>
      </c>
      <c r="E55" s="5" t="s">
        <v>162</v>
      </c>
      <c r="F55" s="29">
        <f>SUM(G55:O55)</f>
        <v>59.750000000000007</v>
      </c>
      <c r="G55" s="30">
        <v>4.8</v>
      </c>
      <c r="H55" s="30">
        <f>7.1+2.4+7.1</f>
        <v>16.600000000000001</v>
      </c>
      <c r="I55" s="30">
        <v>4.8</v>
      </c>
      <c r="J55" s="30">
        <f>7.1+2.75</f>
        <v>9.85</v>
      </c>
      <c r="K55" s="30">
        <f>7.1+2.4+7.1</f>
        <v>16.600000000000001</v>
      </c>
      <c r="L55" s="30">
        <v>7.1</v>
      </c>
      <c r="M55" s="30"/>
      <c r="N55" s="30"/>
      <c r="O55" s="30"/>
      <c r="P55" s="30"/>
      <c r="Q55" s="5">
        <v>10</v>
      </c>
      <c r="R55" s="31">
        <f t="shared" ref="R55:R59" si="10">F55*Q55</f>
        <v>597.50000000000011</v>
      </c>
      <c r="S55" s="20"/>
    </row>
    <row r="56" spans="1:19" x14ac:dyDescent="0.4">
      <c r="A56" s="19"/>
      <c r="B56" s="5"/>
      <c r="C56" s="5"/>
      <c r="D56" s="5" t="s">
        <v>160</v>
      </c>
      <c r="E56" s="5" t="s">
        <v>163</v>
      </c>
      <c r="F56" s="29">
        <f t="shared" ref="F56:F57" si="11">SUM(G56:O56)</f>
        <v>59.650000000000006</v>
      </c>
      <c r="G56" s="30">
        <v>12</v>
      </c>
      <c r="H56" s="30">
        <v>12</v>
      </c>
      <c r="I56" s="30">
        <f>7.1+2.75+7</f>
        <v>16.850000000000001</v>
      </c>
      <c r="J56" s="30">
        <f>7.1+7</f>
        <v>14.1</v>
      </c>
      <c r="K56" s="30">
        <v>4.7</v>
      </c>
      <c r="L56" s="30"/>
      <c r="M56" s="30"/>
      <c r="N56" s="30"/>
      <c r="O56" s="30"/>
      <c r="P56" s="30"/>
      <c r="Q56" s="5">
        <v>10</v>
      </c>
      <c r="R56" s="31">
        <f t="shared" si="10"/>
        <v>596.5</v>
      </c>
      <c r="S56" s="20"/>
    </row>
    <row r="57" spans="1:19" x14ac:dyDescent="0.4">
      <c r="A57" s="19"/>
      <c r="B57" s="5"/>
      <c r="C57" s="5"/>
      <c r="D57" s="5" t="s">
        <v>159</v>
      </c>
      <c r="E57" s="5" t="s">
        <v>163</v>
      </c>
      <c r="F57" s="29">
        <f t="shared" si="11"/>
        <v>0</v>
      </c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5">
        <v>10</v>
      </c>
      <c r="R57" s="31">
        <f t="shared" si="10"/>
        <v>0</v>
      </c>
      <c r="S57" s="20"/>
    </row>
    <row r="58" spans="1:19" x14ac:dyDescent="0.4">
      <c r="A58" s="19"/>
      <c r="B58" s="5"/>
      <c r="C58" s="5"/>
      <c r="D58" s="5" t="s">
        <v>161</v>
      </c>
      <c r="E58" s="5" t="s">
        <v>163</v>
      </c>
      <c r="F58" s="29">
        <f>SUM(G58:O58)</f>
        <v>0</v>
      </c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5">
        <v>10</v>
      </c>
      <c r="R58" s="31">
        <f t="shared" si="10"/>
        <v>0</v>
      </c>
      <c r="S58" s="20"/>
    </row>
    <row r="59" spans="1:19" x14ac:dyDescent="0.4">
      <c r="A59" s="19"/>
      <c r="B59" s="5"/>
      <c r="C59" s="5"/>
      <c r="D59" s="8" t="s">
        <v>164</v>
      </c>
      <c r="E59" s="5" t="s">
        <v>162</v>
      </c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5"/>
      <c r="R59" s="31">
        <f>R55</f>
        <v>597.50000000000011</v>
      </c>
      <c r="S59" s="20"/>
    </row>
    <row r="60" spans="1:19" x14ac:dyDescent="0.4">
      <c r="A60" s="19"/>
      <c r="B60" s="5"/>
      <c r="C60" s="5"/>
      <c r="D60" s="8" t="s">
        <v>164</v>
      </c>
      <c r="E60" s="5" t="s">
        <v>163</v>
      </c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5"/>
      <c r="R60" s="31">
        <f>R56*2</f>
        <v>1193</v>
      </c>
      <c r="S60" s="20"/>
    </row>
    <row r="61" spans="1:19" ht="18" thickBot="1" x14ac:dyDescent="0.45">
      <c r="A61" s="21"/>
      <c r="B61" s="22"/>
      <c r="C61" s="22"/>
      <c r="D61" s="22"/>
      <c r="E61" s="2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22"/>
      <c r="R61" s="33"/>
      <c r="S61" s="24"/>
    </row>
    <row r="62" spans="1:19" ht="18" thickTop="1" x14ac:dyDescent="0.4"/>
    <row r="63" spans="1:19" ht="18" thickBot="1" x14ac:dyDescent="0.45"/>
    <row r="64" spans="1:19" ht="18" thickTop="1" x14ac:dyDescent="0.4">
      <c r="A64" s="15"/>
      <c r="B64" s="16"/>
      <c r="C64" s="16"/>
      <c r="D64" s="16"/>
      <c r="E64" s="16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16"/>
      <c r="R64" s="28"/>
      <c r="S64" s="18"/>
    </row>
    <row r="65" spans="1:19" x14ac:dyDescent="0.4">
      <c r="A65" s="19"/>
      <c r="B65" s="5" t="s">
        <v>131</v>
      </c>
      <c r="C65" s="5" t="s">
        <v>3</v>
      </c>
      <c r="D65" s="5" t="s">
        <v>160</v>
      </c>
      <c r="E65" s="5" t="s">
        <v>162</v>
      </c>
      <c r="F65" s="29">
        <f>SUM(G65:O65)</f>
        <v>28</v>
      </c>
      <c r="G65" s="30">
        <v>14</v>
      </c>
      <c r="H65" s="30">
        <v>14</v>
      </c>
      <c r="I65" s="30"/>
      <c r="J65" s="30"/>
      <c r="K65" s="30"/>
      <c r="L65" s="30"/>
      <c r="M65" s="30"/>
      <c r="N65" s="30"/>
      <c r="O65" s="30"/>
      <c r="P65" s="30"/>
      <c r="Q65" s="5">
        <v>7</v>
      </c>
      <c r="R65" s="31">
        <f>F65*Q65</f>
        <v>196</v>
      </c>
      <c r="S65" s="20"/>
    </row>
    <row r="66" spans="1:19" x14ac:dyDescent="0.4">
      <c r="A66" s="19"/>
      <c r="B66" s="5"/>
      <c r="C66" s="5"/>
      <c r="D66" s="5" t="s">
        <v>160</v>
      </c>
      <c r="E66" s="5" t="s">
        <v>163</v>
      </c>
      <c r="F66" s="29">
        <f t="shared" ref="F66:F67" si="12">SUM(G66:O66)</f>
        <v>74.7</v>
      </c>
      <c r="G66" s="30">
        <f>7.5+7</f>
        <v>14.5</v>
      </c>
      <c r="H66" s="30">
        <f>14+7.5*2</f>
        <v>29</v>
      </c>
      <c r="I66" s="30">
        <f>4.6*2+7.5*2</f>
        <v>24.2</v>
      </c>
      <c r="J66" s="30">
        <v>7</v>
      </c>
      <c r="K66" s="30"/>
      <c r="L66" s="30"/>
      <c r="M66" s="30"/>
      <c r="N66" s="30"/>
      <c r="O66" s="30"/>
      <c r="P66" s="30"/>
      <c r="Q66" s="5">
        <v>7</v>
      </c>
      <c r="R66" s="31">
        <f t="shared" ref="R66:R72" si="13">F66*Q66</f>
        <v>522.9</v>
      </c>
      <c r="S66" s="20"/>
    </row>
    <row r="67" spans="1:19" x14ac:dyDescent="0.4">
      <c r="A67" s="19"/>
      <c r="B67" s="5"/>
      <c r="C67" s="5"/>
      <c r="D67" s="5" t="s">
        <v>159</v>
      </c>
      <c r="E67" s="5" t="s">
        <v>163</v>
      </c>
      <c r="F67" s="29">
        <f t="shared" si="12"/>
        <v>0</v>
      </c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5">
        <v>7</v>
      </c>
      <c r="R67" s="31">
        <f t="shared" si="13"/>
        <v>0</v>
      </c>
      <c r="S67" s="20"/>
    </row>
    <row r="68" spans="1:19" x14ac:dyDescent="0.4">
      <c r="A68" s="19"/>
      <c r="B68" s="5"/>
      <c r="C68" s="5"/>
      <c r="D68" s="5" t="s">
        <v>161</v>
      </c>
      <c r="E68" s="5" t="s">
        <v>163</v>
      </c>
      <c r="F68" s="29">
        <f>SUM(G68:O68)</f>
        <v>0</v>
      </c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5">
        <v>7</v>
      </c>
      <c r="R68" s="31">
        <f t="shared" si="13"/>
        <v>0</v>
      </c>
      <c r="S68" s="20"/>
    </row>
    <row r="69" spans="1:19" x14ac:dyDescent="0.4">
      <c r="A69" s="19"/>
      <c r="B69" s="5"/>
      <c r="C69" s="5"/>
      <c r="D69" s="8" t="s">
        <v>164</v>
      </c>
      <c r="E69" s="5" t="s">
        <v>162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5"/>
      <c r="R69" s="31">
        <f>R65</f>
        <v>196</v>
      </c>
      <c r="S69" s="20"/>
    </row>
    <row r="70" spans="1:19" x14ac:dyDescent="0.4">
      <c r="A70" s="19"/>
      <c r="B70" s="5"/>
      <c r="C70" s="5"/>
      <c r="D70" s="8" t="s">
        <v>164</v>
      </c>
      <c r="E70" s="5" t="s">
        <v>163</v>
      </c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5"/>
      <c r="R70" s="31">
        <f>R66*2</f>
        <v>1045.8</v>
      </c>
      <c r="S70" s="20"/>
    </row>
    <row r="71" spans="1:19" x14ac:dyDescent="0.4">
      <c r="A71" s="19"/>
      <c r="B71" s="5"/>
      <c r="C71" s="5"/>
      <c r="D71" s="5"/>
      <c r="E71" s="5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5"/>
      <c r="R71" s="31"/>
      <c r="S71" s="20"/>
    </row>
    <row r="72" spans="1:19" x14ac:dyDescent="0.4">
      <c r="A72" s="19"/>
      <c r="B72" s="5"/>
      <c r="C72" s="5"/>
      <c r="D72" s="5"/>
      <c r="E72" s="5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5"/>
      <c r="R72" s="31"/>
      <c r="S72" s="20"/>
    </row>
    <row r="73" spans="1:19" x14ac:dyDescent="0.4">
      <c r="A73" s="19"/>
      <c r="B73" s="5"/>
      <c r="C73" s="5"/>
      <c r="D73" s="5"/>
      <c r="E73" s="5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5"/>
      <c r="R73" s="31"/>
      <c r="S73" s="20"/>
    </row>
    <row r="74" spans="1:19" x14ac:dyDescent="0.4">
      <c r="A74" s="19"/>
      <c r="B74" s="5"/>
      <c r="C74" s="5"/>
      <c r="D74" s="5"/>
      <c r="E74" s="5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5"/>
      <c r="R74" s="31"/>
      <c r="S74" s="20"/>
    </row>
    <row r="75" spans="1:19" x14ac:dyDescent="0.4">
      <c r="A75" s="19"/>
      <c r="B75" s="5"/>
      <c r="C75" s="5" t="s">
        <v>4</v>
      </c>
      <c r="D75" s="5" t="s">
        <v>160</v>
      </c>
      <c r="E75" s="5" t="s">
        <v>162</v>
      </c>
      <c r="F75" s="29">
        <f>SUM(G75:O75)</f>
        <v>0</v>
      </c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5">
        <v>10</v>
      </c>
      <c r="R75" s="31">
        <f t="shared" ref="R75:R79" si="14">F75*Q75</f>
        <v>0</v>
      </c>
      <c r="S75" s="20"/>
    </row>
    <row r="76" spans="1:19" x14ac:dyDescent="0.4">
      <c r="A76" s="19"/>
      <c r="B76" s="5"/>
      <c r="C76" s="5"/>
      <c r="D76" s="5" t="s">
        <v>160</v>
      </c>
      <c r="E76" s="5" t="s">
        <v>163</v>
      </c>
      <c r="F76" s="29">
        <f t="shared" ref="F76:F77" si="15">SUM(G76:O76)</f>
        <v>0</v>
      </c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5">
        <v>10</v>
      </c>
      <c r="R76" s="31">
        <f t="shared" si="14"/>
        <v>0</v>
      </c>
      <c r="S76" s="20"/>
    </row>
    <row r="77" spans="1:19" x14ac:dyDescent="0.4">
      <c r="A77" s="19"/>
      <c r="B77" s="5"/>
      <c r="C77" s="5"/>
      <c r="D77" s="5" t="s">
        <v>159</v>
      </c>
      <c r="E77" s="5" t="s">
        <v>163</v>
      </c>
      <c r="F77" s="29">
        <f t="shared" si="15"/>
        <v>0</v>
      </c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5">
        <v>10</v>
      </c>
      <c r="R77" s="31">
        <f t="shared" si="14"/>
        <v>0</v>
      </c>
      <c r="S77" s="20"/>
    </row>
    <row r="78" spans="1:19" x14ac:dyDescent="0.4">
      <c r="A78" s="19"/>
      <c r="B78" s="5"/>
      <c r="C78" s="5"/>
      <c r="D78" s="5" t="s">
        <v>161</v>
      </c>
      <c r="E78" s="5" t="s">
        <v>163</v>
      </c>
      <c r="F78" s="29">
        <f>SUM(G78:O78)</f>
        <v>0</v>
      </c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5">
        <v>10</v>
      </c>
      <c r="R78" s="31">
        <f t="shared" si="14"/>
        <v>0</v>
      </c>
      <c r="S78" s="20"/>
    </row>
    <row r="79" spans="1:19" x14ac:dyDescent="0.4">
      <c r="A79" s="19"/>
      <c r="B79" s="5"/>
      <c r="C79" s="5"/>
      <c r="D79" s="8" t="s">
        <v>164</v>
      </c>
      <c r="E79" s="5" t="s">
        <v>162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5"/>
      <c r="R79" s="31">
        <f>R75</f>
        <v>0</v>
      </c>
      <c r="S79" s="20"/>
    </row>
    <row r="80" spans="1:19" x14ac:dyDescent="0.4">
      <c r="A80" s="19"/>
      <c r="B80" s="5"/>
      <c r="C80" s="5"/>
      <c r="D80" s="8" t="s">
        <v>164</v>
      </c>
      <c r="E80" s="5" t="s">
        <v>163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5"/>
      <c r="R80" s="31">
        <f>R76*2</f>
        <v>0</v>
      </c>
      <c r="S80" s="20"/>
    </row>
    <row r="81" spans="1:19" ht="18" thickBot="1" x14ac:dyDescent="0.45">
      <c r="A81" s="21"/>
      <c r="B81" s="22"/>
      <c r="C81" s="22"/>
      <c r="D81" s="22"/>
      <c r="E81" s="2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22"/>
      <c r="R81" s="33"/>
      <c r="S81" s="24"/>
    </row>
    <row r="82" spans="1:19" ht="18" thickTop="1" x14ac:dyDescent="0.4"/>
    <row r="83" spans="1:19" ht="18" thickBot="1" x14ac:dyDescent="0.45"/>
    <row r="84" spans="1:19" ht="18" thickTop="1" x14ac:dyDescent="0.4">
      <c r="A84" s="15"/>
      <c r="B84" s="16"/>
      <c r="C84" s="16"/>
      <c r="D84" s="16"/>
      <c r="E84" s="16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16"/>
      <c r="R84" s="28"/>
      <c r="S84" s="18"/>
    </row>
    <row r="85" spans="1:19" x14ac:dyDescent="0.4">
      <c r="A85" s="19"/>
      <c r="B85" s="5" t="s">
        <v>143</v>
      </c>
      <c r="C85" s="5" t="s">
        <v>3</v>
      </c>
      <c r="D85" s="5" t="s">
        <v>160</v>
      </c>
      <c r="E85" s="5" t="s">
        <v>162</v>
      </c>
      <c r="F85" s="29">
        <f>SUM(G85:O85)</f>
        <v>66</v>
      </c>
      <c r="G85" s="30">
        <v>14.5</v>
      </c>
      <c r="H85" s="30">
        <v>1.5</v>
      </c>
      <c r="I85" s="30">
        <v>17</v>
      </c>
      <c r="J85" s="30">
        <v>1.5</v>
      </c>
      <c r="K85" s="30">
        <v>14.5</v>
      </c>
      <c r="L85" s="30">
        <v>17</v>
      </c>
      <c r="M85" s="30"/>
      <c r="N85" s="30"/>
      <c r="O85" s="30"/>
      <c r="P85" s="30"/>
      <c r="Q85" s="5">
        <v>7</v>
      </c>
      <c r="R85" s="31">
        <f>F85*Q85</f>
        <v>462</v>
      </c>
      <c r="S85" s="20"/>
    </row>
    <row r="86" spans="1:19" x14ac:dyDescent="0.4">
      <c r="A86" s="19"/>
      <c r="B86" s="5"/>
      <c r="C86" s="5"/>
      <c r="D86" s="5" t="s">
        <v>160</v>
      </c>
      <c r="E86" s="5" t="s">
        <v>163</v>
      </c>
      <c r="F86" s="29">
        <f t="shared" ref="F86:F87" si="16">SUM(G86:O86)</f>
        <v>50.8</v>
      </c>
      <c r="G86" s="30">
        <f>3.7*2</f>
        <v>7.4</v>
      </c>
      <c r="H86" s="30">
        <v>5</v>
      </c>
      <c r="I86" s="30">
        <f>3.2*2+5</f>
        <v>11.4</v>
      </c>
      <c r="J86" s="30">
        <f>5*3+7+5</f>
        <v>27</v>
      </c>
      <c r="K86" s="30"/>
      <c r="L86" s="30"/>
      <c r="M86" s="30"/>
      <c r="N86" s="30"/>
      <c r="O86" s="30"/>
      <c r="P86" s="30"/>
      <c r="Q86" s="5">
        <v>7</v>
      </c>
      <c r="R86" s="31">
        <f t="shared" ref="R86:R92" si="17">F86*Q86</f>
        <v>355.59999999999997</v>
      </c>
      <c r="S86" s="20"/>
    </row>
    <row r="87" spans="1:19" x14ac:dyDescent="0.4">
      <c r="A87" s="19"/>
      <c r="B87" s="5"/>
      <c r="C87" s="5"/>
      <c r="D87" s="5" t="s">
        <v>159</v>
      </c>
      <c r="E87" s="5" t="s">
        <v>163</v>
      </c>
      <c r="F87" s="29">
        <f t="shared" si="16"/>
        <v>25.5</v>
      </c>
      <c r="G87" s="30">
        <f>5+2.5</f>
        <v>7.5</v>
      </c>
      <c r="H87" s="30">
        <v>10.8</v>
      </c>
      <c r="I87" s="30">
        <f>3.2+4</f>
        <v>7.2</v>
      </c>
      <c r="J87" s="30"/>
      <c r="K87" s="30"/>
      <c r="L87" s="30"/>
      <c r="M87" s="30"/>
      <c r="N87" s="30"/>
      <c r="O87" s="30"/>
      <c r="P87" s="30"/>
      <c r="Q87" s="5">
        <v>7</v>
      </c>
      <c r="R87" s="31">
        <f t="shared" si="17"/>
        <v>178.5</v>
      </c>
      <c r="S87" s="20"/>
    </row>
    <row r="88" spans="1:19" x14ac:dyDescent="0.4">
      <c r="A88" s="19"/>
      <c r="B88" s="5"/>
      <c r="C88" s="5"/>
      <c r="D88" s="5" t="s">
        <v>161</v>
      </c>
      <c r="E88" s="5" t="s">
        <v>163</v>
      </c>
      <c r="F88" s="29">
        <f>SUM(G88:O88)</f>
        <v>11</v>
      </c>
      <c r="G88" s="30">
        <v>7</v>
      </c>
      <c r="H88" s="30">
        <v>4</v>
      </c>
      <c r="I88" s="30"/>
      <c r="J88" s="30"/>
      <c r="K88" s="30"/>
      <c r="L88" s="30"/>
      <c r="M88" s="30"/>
      <c r="N88" s="30"/>
      <c r="O88" s="30"/>
      <c r="P88" s="30"/>
      <c r="Q88" s="5">
        <v>7</v>
      </c>
      <c r="R88" s="31">
        <f t="shared" si="17"/>
        <v>77</v>
      </c>
      <c r="S88" s="20"/>
    </row>
    <row r="89" spans="1:19" x14ac:dyDescent="0.4">
      <c r="A89" s="19"/>
      <c r="B89" s="5"/>
      <c r="C89" s="5"/>
      <c r="D89" s="8" t="s">
        <v>164</v>
      </c>
      <c r="E89" s="5" t="s">
        <v>162</v>
      </c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5"/>
      <c r="R89" s="31">
        <f>R85</f>
        <v>462</v>
      </c>
      <c r="S89" s="20"/>
    </row>
    <row r="90" spans="1:19" x14ac:dyDescent="0.4">
      <c r="A90" s="19"/>
      <c r="B90" s="5"/>
      <c r="C90" s="5"/>
      <c r="D90" s="8" t="s">
        <v>164</v>
      </c>
      <c r="E90" s="5" t="s">
        <v>163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5"/>
      <c r="R90" s="31">
        <f>R86*2</f>
        <v>711.19999999999993</v>
      </c>
      <c r="S90" s="20"/>
    </row>
    <row r="91" spans="1:19" x14ac:dyDescent="0.4">
      <c r="A91" s="19"/>
      <c r="B91" s="5"/>
      <c r="C91" s="5"/>
      <c r="D91" s="5"/>
      <c r="E91" s="5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5"/>
      <c r="R91" s="31"/>
      <c r="S91" s="20"/>
    </row>
    <row r="92" spans="1:19" x14ac:dyDescent="0.4">
      <c r="A92" s="19"/>
      <c r="B92" s="5"/>
      <c r="C92" s="5"/>
      <c r="D92" s="5"/>
      <c r="E92" s="5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5"/>
      <c r="R92" s="31"/>
      <c r="S92" s="20"/>
    </row>
    <row r="93" spans="1:19" x14ac:dyDescent="0.4">
      <c r="A93" s="19"/>
      <c r="B93" s="5"/>
      <c r="C93" s="5"/>
      <c r="D93" s="5"/>
      <c r="E93" s="5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5"/>
      <c r="R93" s="31"/>
      <c r="S93" s="20"/>
    </row>
    <row r="94" spans="1:19" x14ac:dyDescent="0.4">
      <c r="A94" s="19"/>
      <c r="B94" s="5"/>
      <c r="C94" s="5"/>
      <c r="D94" s="5"/>
      <c r="E94" s="5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5"/>
      <c r="R94" s="31"/>
      <c r="S94" s="20"/>
    </row>
    <row r="95" spans="1:19" x14ac:dyDescent="0.4">
      <c r="A95" s="19"/>
      <c r="B95" s="5"/>
      <c r="C95" s="5" t="s">
        <v>4</v>
      </c>
      <c r="D95" s="5" t="s">
        <v>160</v>
      </c>
      <c r="E95" s="5" t="s">
        <v>162</v>
      </c>
      <c r="F95" s="29">
        <f>SUM(G95:O95)</f>
        <v>0</v>
      </c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5">
        <v>10</v>
      </c>
      <c r="R95" s="31">
        <f t="shared" ref="R95:R99" si="18">F95*Q95</f>
        <v>0</v>
      </c>
      <c r="S95" s="20"/>
    </row>
    <row r="96" spans="1:19" x14ac:dyDescent="0.4">
      <c r="A96" s="19"/>
      <c r="B96" s="5"/>
      <c r="C96" s="5"/>
      <c r="D96" s="5" t="s">
        <v>160</v>
      </c>
      <c r="E96" s="5" t="s">
        <v>163</v>
      </c>
      <c r="F96" s="29">
        <f t="shared" ref="F96:F97" si="19">SUM(G96:O96)</f>
        <v>0</v>
      </c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5">
        <v>10</v>
      </c>
      <c r="R96" s="31">
        <f t="shared" si="18"/>
        <v>0</v>
      </c>
      <c r="S96" s="20"/>
    </row>
    <row r="97" spans="1:19" x14ac:dyDescent="0.4">
      <c r="A97" s="19"/>
      <c r="B97" s="5"/>
      <c r="C97" s="5"/>
      <c r="D97" s="5" t="s">
        <v>159</v>
      </c>
      <c r="E97" s="5" t="s">
        <v>163</v>
      </c>
      <c r="F97" s="29">
        <f t="shared" si="19"/>
        <v>0</v>
      </c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5">
        <v>10</v>
      </c>
      <c r="R97" s="31">
        <f t="shared" si="18"/>
        <v>0</v>
      </c>
      <c r="S97" s="20"/>
    </row>
    <row r="98" spans="1:19" x14ac:dyDescent="0.4">
      <c r="A98" s="19"/>
      <c r="B98" s="5"/>
      <c r="C98" s="5"/>
      <c r="D98" s="5" t="s">
        <v>161</v>
      </c>
      <c r="E98" s="5" t="s">
        <v>163</v>
      </c>
      <c r="F98" s="29">
        <f>SUM(G98:O98)</f>
        <v>0</v>
      </c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5">
        <v>10</v>
      </c>
      <c r="R98" s="31">
        <f t="shared" si="18"/>
        <v>0</v>
      </c>
      <c r="S98" s="20"/>
    </row>
    <row r="99" spans="1:19" x14ac:dyDescent="0.4">
      <c r="A99" s="19"/>
      <c r="B99" s="5"/>
      <c r="C99" s="5"/>
      <c r="D99" s="8" t="s">
        <v>164</v>
      </c>
      <c r="E99" s="5" t="s">
        <v>162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5"/>
      <c r="R99" s="31">
        <f>R95</f>
        <v>0</v>
      </c>
      <c r="S99" s="20"/>
    </row>
    <row r="100" spans="1:19" x14ac:dyDescent="0.4">
      <c r="A100" s="19"/>
      <c r="B100" s="5"/>
      <c r="C100" s="5"/>
      <c r="D100" s="8" t="s">
        <v>164</v>
      </c>
      <c r="E100" s="5" t="s">
        <v>163</v>
      </c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5"/>
      <c r="R100" s="31">
        <f>R96*2</f>
        <v>0</v>
      </c>
      <c r="S100" s="20"/>
    </row>
    <row r="101" spans="1:19" ht="18" thickBot="1" x14ac:dyDescent="0.45">
      <c r="A101" s="21"/>
      <c r="B101" s="22"/>
      <c r="C101" s="22"/>
      <c r="D101" s="22"/>
      <c r="E101" s="2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22"/>
      <c r="R101" s="33"/>
      <c r="S101" s="24"/>
    </row>
    <row r="102" spans="1:19" ht="18" thickTop="1" x14ac:dyDescent="0.4"/>
    <row r="103" spans="1:19" ht="18" thickBot="1" x14ac:dyDescent="0.45"/>
    <row r="104" spans="1:19" ht="18" thickTop="1" x14ac:dyDescent="0.4">
      <c r="A104" s="15"/>
      <c r="B104" s="16"/>
      <c r="C104" s="16"/>
      <c r="D104" s="16"/>
      <c r="E104" s="16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16"/>
      <c r="R104" s="28"/>
      <c r="S104" s="18"/>
    </row>
    <row r="105" spans="1:19" x14ac:dyDescent="0.4">
      <c r="A105" s="19"/>
      <c r="B105" s="5" t="s">
        <v>147</v>
      </c>
      <c r="C105" s="5" t="s">
        <v>3</v>
      </c>
      <c r="D105" s="5" t="s">
        <v>160</v>
      </c>
      <c r="E105" s="5" t="s">
        <v>162</v>
      </c>
      <c r="F105" s="29">
        <f>SUM(G105:O105)</f>
        <v>84.5</v>
      </c>
      <c r="G105" s="30">
        <f>5.75+8.75+4.55</f>
        <v>19.05</v>
      </c>
      <c r="H105" s="30">
        <f>5.75+8.75+4.55</f>
        <v>19.05</v>
      </c>
      <c r="I105" s="30">
        <f>11.5+2.7+9</f>
        <v>23.2</v>
      </c>
      <c r="J105" s="30">
        <f>11.5+2.7+9</f>
        <v>23.2</v>
      </c>
      <c r="K105" s="30"/>
      <c r="L105" s="30"/>
      <c r="M105" s="30"/>
      <c r="N105" s="30"/>
      <c r="O105" s="30"/>
      <c r="P105" s="30"/>
      <c r="Q105" s="5">
        <v>7</v>
      </c>
      <c r="R105" s="31">
        <f>F105*Q105</f>
        <v>591.5</v>
      </c>
      <c r="S105" s="20"/>
    </row>
    <row r="106" spans="1:19" x14ac:dyDescent="0.4">
      <c r="A106" s="19"/>
      <c r="B106" s="5"/>
      <c r="C106" s="5"/>
      <c r="D106" s="5" t="s">
        <v>160</v>
      </c>
      <c r="E106" s="5" t="s">
        <v>163</v>
      </c>
      <c r="F106" s="29">
        <f t="shared" ref="F106:F107" si="20">SUM(G106:O106)</f>
        <v>42.25</v>
      </c>
      <c r="G106" s="30">
        <f>5.75+8.75+4.55</f>
        <v>19.05</v>
      </c>
      <c r="H106" s="30">
        <f>11.5+2.7+9</f>
        <v>23.2</v>
      </c>
      <c r="I106" s="30"/>
      <c r="J106" s="30"/>
      <c r="K106" s="30"/>
      <c r="L106" s="30"/>
      <c r="M106" s="30"/>
      <c r="N106" s="30"/>
      <c r="O106" s="30"/>
      <c r="P106" s="30"/>
      <c r="Q106" s="5">
        <v>7</v>
      </c>
      <c r="R106" s="31">
        <f t="shared" ref="R106:R112" si="21">F106*Q106</f>
        <v>295.75</v>
      </c>
      <c r="S106" s="20"/>
    </row>
    <row r="107" spans="1:19" x14ac:dyDescent="0.4">
      <c r="A107" s="19"/>
      <c r="B107" s="5"/>
      <c r="C107" s="5"/>
      <c r="D107" s="5" t="s">
        <v>159</v>
      </c>
      <c r="E107" s="5" t="s">
        <v>163</v>
      </c>
      <c r="F107" s="29">
        <f t="shared" si="20"/>
        <v>0</v>
      </c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5">
        <v>7</v>
      </c>
      <c r="R107" s="31">
        <f t="shared" si="21"/>
        <v>0</v>
      </c>
      <c r="S107" s="20"/>
    </row>
    <row r="108" spans="1:19" x14ac:dyDescent="0.4">
      <c r="A108" s="19"/>
      <c r="B108" s="5"/>
      <c r="C108" s="5"/>
      <c r="D108" s="5" t="s">
        <v>161</v>
      </c>
      <c r="E108" s="5" t="s">
        <v>163</v>
      </c>
      <c r="F108" s="29">
        <f>SUM(G108:O108)</f>
        <v>0</v>
      </c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5">
        <v>7</v>
      </c>
      <c r="R108" s="31">
        <f t="shared" si="21"/>
        <v>0</v>
      </c>
      <c r="S108" s="20"/>
    </row>
    <row r="109" spans="1:19" x14ac:dyDescent="0.4">
      <c r="A109" s="19"/>
      <c r="B109" s="5"/>
      <c r="C109" s="5"/>
      <c r="D109" s="8" t="s">
        <v>164</v>
      </c>
      <c r="E109" s="5" t="s">
        <v>162</v>
      </c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5"/>
      <c r="R109" s="31">
        <f>R105</f>
        <v>591.5</v>
      </c>
      <c r="S109" s="20"/>
    </row>
    <row r="110" spans="1:19" x14ac:dyDescent="0.4">
      <c r="A110" s="19"/>
      <c r="B110" s="5"/>
      <c r="C110" s="5"/>
      <c r="D110" s="8" t="s">
        <v>164</v>
      </c>
      <c r="E110" s="5" t="s">
        <v>163</v>
      </c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5"/>
      <c r="R110" s="31">
        <f>R106*2</f>
        <v>591.5</v>
      </c>
      <c r="S110" s="20"/>
    </row>
    <row r="111" spans="1:19" x14ac:dyDescent="0.4">
      <c r="A111" s="19"/>
      <c r="B111" s="5"/>
      <c r="C111" s="5"/>
      <c r="D111" s="5"/>
      <c r="E111" s="5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5"/>
      <c r="R111" s="31"/>
      <c r="S111" s="20"/>
    </row>
    <row r="112" spans="1:19" x14ac:dyDescent="0.4">
      <c r="A112" s="19"/>
      <c r="B112" s="5"/>
      <c r="C112" s="5"/>
      <c r="D112" s="5"/>
      <c r="E112" s="5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5"/>
      <c r="R112" s="31"/>
      <c r="S112" s="20"/>
    </row>
    <row r="113" spans="1:19" x14ac:dyDescent="0.4">
      <c r="A113" s="19"/>
      <c r="B113" s="5"/>
      <c r="C113" s="5"/>
      <c r="D113" s="5"/>
      <c r="E113" s="5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5"/>
      <c r="R113" s="31"/>
      <c r="S113" s="20"/>
    </row>
    <row r="114" spans="1:19" x14ac:dyDescent="0.4">
      <c r="A114" s="19"/>
      <c r="B114" s="5"/>
      <c r="C114" s="5"/>
      <c r="D114" s="5"/>
      <c r="E114" s="5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5"/>
      <c r="R114" s="31"/>
      <c r="S114" s="20"/>
    </row>
    <row r="115" spans="1:19" x14ac:dyDescent="0.4">
      <c r="A115" s="19"/>
      <c r="B115" s="5"/>
      <c r="C115" s="5" t="s">
        <v>4</v>
      </c>
      <c r="D115" s="5" t="s">
        <v>160</v>
      </c>
      <c r="E115" s="5" t="s">
        <v>162</v>
      </c>
      <c r="F115" s="29">
        <f>SUM(G115:O115)</f>
        <v>0</v>
      </c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5">
        <v>10</v>
      </c>
      <c r="R115" s="31">
        <f t="shared" ref="R115:R119" si="22">F115*Q115</f>
        <v>0</v>
      </c>
      <c r="S115" s="20"/>
    </row>
    <row r="116" spans="1:19" x14ac:dyDescent="0.4">
      <c r="A116" s="19"/>
      <c r="B116" s="5"/>
      <c r="C116" s="5"/>
      <c r="D116" s="5" t="s">
        <v>160</v>
      </c>
      <c r="E116" s="5" t="s">
        <v>163</v>
      </c>
      <c r="F116" s="29">
        <f t="shared" ref="F116:F117" si="23">SUM(G116:O116)</f>
        <v>0</v>
      </c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5">
        <v>10</v>
      </c>
      <c r="R116" s="31">
        <f t="shared" si="22"/>
        <v>0</v>
      </c>
      <c r="S116" s="20"/>
    </row>
    <row r="117" spans="1:19" x14ac:dyDescent="0.4">
      <c r="A117" s="19"/>
      <c r="B117" s="5"/>
      <c r="C117" s="5"/>
      <c r="D117" s="5" t="s">
        <v>159</v>
      </c>
      <c r="E117" s="5" t="s">
        <v>163</v>
      </c>
      <c r="F117" s="29">
        <f t="shared" si="23"/>
        <v>0</v>
      </c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5">
        <v>10</v>
      </c>
      <c r="R117" s="31">
        <f t="shared" si="22"/>
        <v>0</v>
      </c>
      <c r="S117" s="20"/>
    </row>
    <row r="118" spans="1:19" x14ac:dyDescent="0.4">
      <c r="A118" s="19"/>
      <c r="B118" s="5"/>
      <c r="C118" s="5"/>
      <c r="D118" s="5" t="s">
        <v>161</v>
      </c>
      <c r="E118" s="5" t="s">
        <v>163</v>
      </c>
      <c r="F118" s="29">
        <f>SUM(G118:O118)</f>
        <v>0</v>
      </c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5">
        <v>10</v>
      </c>
      <c r="R118" s="31">
        <f t="shared" si="22"/>
        <v>0</v>
      </c>
      <c r="S118" s="20"/>
    </row>
    <row r="119" spans="1:19" x14ac:dyDescent="0.4">
      <c r="A119" s="19"/>
      <c r="B119" s="5"/>
      <c r="C119" s="5"/>
      <c r="D119" s="8" t="s">
        <v>164</v>
      </c>
      <c r="E119" s="5" t="s">
        <v>162</v>
      </c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5"/>
      <c r="R119" s="31">
        <f>R115</f>
        <v>0</v>
      </c>
      <c r="S119" s="20"/>
    </row>
    <row r="120" spans="1:19" x14ac:dyDescent="0.4">
      <c r="A120" s="19"/>
      <c r="B120" s="5"/>
      <c r="C120" s="5"/>
      <c r="D120" s="8" t="s">
        <v>164</v>
      </c>
      <c r="E120" s="5" t="s">
        <v>163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5"/>
      <c r="R120" s="31">
        <f>R116*2</f>
        <v>0</v>
      </c>
      <c r="S120" s="20"/>
    </row>
    <row r="121" spans="1:19" ht="18" thickBot="1" x14ac:dyDescent="0.45">
      <c r="A121" s="21"/>
      <c r="B121" s="22"/>
      <c r="C121" s="22"/>
      <c r="D121" s="22"/>
      <c r="E121" s="2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22"/>
      <c r="R121" s="33"/>
      <c r="S121" s="24"/>
    </row>
    <row r="122" spans="1:19" ht="18" thickTop="1" x14ac:dyDescent="0.4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98"/>
  <sheetViews>
    <sheetView tabSelected="1" zoomScale="70" zoomScaleNormal="70" workbookViewId="0">
      <selection activeCell="H28" sqref="H28"/>
    </sheetView>
  </sheetViews>
  <sheetFormatPr defaultRowHeight="17.399999999999999" x14ac:dyDescent="0.4"/>
  <cols>
    <col min="1" max="1" width="18.19921875" bestFit="1" customWidth="1"/>
    <col min="4" max="4" width="6.19921875" style="13" customWidth="1"/>
    <col min="5" max="5" width="20.09765625" bestFit="1" customWidth="1"/>
    <col min="9" max="9" width="21.19921875" bestFit="1" customWidth="1"/>
    <col min="14" max="14" width="21.19921875" bestFit="1" customWidth="1"/>
    <col min="21" max="21" width="18.5" bestFit="1" customWidth="1"/>
    <col min="22" max="22" width="3.8984375" customWidth="1"/>
  </cols>
  <sheetData>
    <row r="1" spans="1:23" ht="18" thickBot="1" x14ac:dyDescent="0.45"/>
    <row r="2" spans="1:23" ht="18" thickTop="1" x14ac:dyDescent="0.4">
      <c r="A2" s="15"/>
      <c r="B2" s="16"/>
      <c r="C2" s="16"/>
      <c r="D2" s="17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8"/>
    </row>
    <row r="3" spans="1:23" x14ac:dyDescent="0.4">
      <c r="A3" s="19"/>
      <c r="B3" s="5"/>
      <c r="C3" s="5"/>
      <c r="D3" s="1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20"/>
      <c r="U3" s="5" t="s">
        <v>91</v>
      </c>
      <c r="V3" s="5"/>
      <c r="W3" s="5"/>
    </row>
    <row r="4" spans="1:23" x14ac:dyDescent="0.4">
      <c r="A4" s="19"/>
      <c r="B4" s="5"/>
      <c r="C4" s="5"/>
      <c r="D4" s="14"/>
      <c r="E4" s="5"/>
      <c r="F4" s="5"/>
      <c r="G4" s="5"/>
      <c r="H4" s="5"/>
      <c r="I4" s="6" t="str">
        <f>B5</f>
        <v>GF</v>
      </c>
      <c r="J4" s="5"/>
      <c r="K4" s="5"/>
      <c r="L4" s="5"/>
      <c r="M4" s="6" t="str">
        <f>A5</f>
        <v>Admin</v>
      </c>
      <c r="N4" s="4" t="s">
        <v>5</v>
      </c>
      <c r="O4" s="5"/>
      <c r="P4" s="5"/>
      <c r="Q4" s="5"/>
      <c r="R4" s="5"/>
      <c r="S4" s="20"/>
      <c r="U4" s="4" t="s">
        <v>5</v>
      </c>
      <c r="V4" s="5"/>
      <c r="W4" s="5"/>
    </row>
    <row r="5" spans="1:23" x14ac:dyDescent="0.4">
      <c r="A5" s="19" t="s">
        <v>20</v>
      </c>
      <c r="B5" s="5" t="s">
        <v>21</v>
      </c>
      <c r="C5" s="5" t="str">
        <f>RIGHT(D5,4)</f>
        <v>_G01</v>
      </c>
      <c r="D5" s="14" t="s">
        <v>22</v>
      </c>
      <c r="E5" s="5" t="str">
        <f>LEFT(D5,LEN(D5)-4)</f>
        <v>NSD-1100X2200</v>
      </c>
      <c r="F5" s="5">
        <v>1</v>
      </c>
      <c r="G5" s="5"/>
      <c r="H5" s="5"/>
      <c r="I5" s="6" t="s">
        <v>57</v>
      </c>
      <c r="J5" s="6"/>
      <c r="K5" s="6">
        <f>COUNTIF($E$5:$E$44,I5)</f>
        <v>6</v>
      </c>
      <c r="L5" s="5"/>
      <c r="M5" s="5"/>
      <c r="N5" s="6" t="s">
        <v>57</v>
      </c>
      <c r="O5" s="6"/>
      <c r="P5" s="6">
        <f>SUMIF(I5:I78,N5,K5:K78)</f>
        <v>8</v>
      </c>
      <c r="Q5" s="5"/>
      <c r="R5" s="5"/>
      <c r="S5" s="20"/>
      <c r="U5" s="6" t="s">
        <v>57</v>
      </c>
      <c r="V5" s="6"/>
      <c r="W5" s="6">
        <f>SUMIF(I:I,N5,K:K)</f>
        <v>29</v>
      </c>
    </row>
    <row r="6" spans="1:23" x14ac:dyDescent="0.4">
      <c r="A6" s="19"/>
      <c r="B6" s="5" t="s">
        <v>21</v>
      </c>
      <c r="C6" s="5" t="str">
        <f t="shared" ref="C6:C44" si="0">RIGHT(D6,4)</f>
        <v>_G02</v>
      </c>
      <c r="D6" s="14" t="s">
        <v>23</v>
      </c>
      <c r="E6" s="5" t="str">
        <f t="shared" ref="E6:E44" si="1">LEFT(D6,LEN(D6)-4)</f>
        <v>45FSD-1100X2200</v>
      </c>
      <c r="F6" s="5">
        <v>1</v>
      </c>
      <c r="G6" s="5"/>
      <c r="H6" s="5"/>
      <c r="I6" s="6" t="s">
        <v>153</v>
      </c>
      <c r="J6" s="6"/>
      <c r="K6" s="6">
        <f>COUNTIF($E$5:$E$44,I6)</f>
        <v>0</v>
      </c>
      <c r="L6" s="5"/>
      <c r="M6" s="5"/>
      <c r="N6" s="6" t="s">
        <v>153</v>
      </c>
      <c r="O6" s="6"/>
      <c r="P6" s="6">
        <f>SUMIF(I5:I78,N6,K5:K78)</f>
        <v>0</v>
      </c>
      <c r="Q6" s="5"/>
      <c r="R6" s="5"/>
      <c r="S6" s="20"/>
      <c r="U6" s="6" t="s">
        <v>153</v>
      </c>
      <c r="V6" s="6"/>
      <c r="W6" s="6">
        <f>SUMIF(I:I,N6,K:K)</f>
        <v>1</v>
      </c>
    </row>
    <row r="7" spans="1:23" x14ac:dyDescent="0.4">
      <c r="A7" s="19"/>
      <c r="B7" s="5" t="s">
        <v>21</v>
      </c>
      <c r="C7" s="5" t="str">
        <f t="shared" si="0"/>
        <v>_G03</v>
      </c>
      <c r="D7" s="14" t="s">
        <v>24</v>
      </c>
      <c r="E7" s="5" t="str">
        <f t="shared" si="1"/>
        <v>45FSD-1100X2200</v>
      </c>
      <c r="F7" s="5">
        <v>1</v>
      </c>
      <c r="G7" s="5"/>
      <c r="H7" s="5"/>
      <c r="I7" s="6" t="s">
        <v>60</v>
      </c>
      <c r="J7" s="6"/>
      <c r="K7" s="6">
        <f>COUNTIF($E$5:$E$44,I7)</f>
        <v>7</v>
      </c>
      <c r="L7" s="5"/>
      <c r="M7" s="5"/>
      <c r="N7" s="6" t="s">
        <v>60</v>
      </c>
      <c r="O7" s="6"/>
      <c r="P7" s="6">
        <f>SUMIF(I5:I78,N7,K5:K78)</f>
        <v>7</v>
      </c>
      <c r="Q7" s="5"/>
      <c r="R7" s="5"/>
      <c r="S7" s="20"/>
      <c r="U7" s="6" t="s">
        <v>60</v>
      </c>
      <c r="V7" s="6"/>
      <c r="W7" s="6">
        <f>SUMIF(I:I,N7,K:K)</f>
        <v>21</v>
      </c>
    </row>
    <row r="8" spans="1:23" x14ac:dyDescent="0.4">
      <c r="A8" s="19"/>
      <c r="B8" s="5" t="s">
        <v>21</v>
      </c>
      <c r="C8" s="5" t="str">
        <f t="shared" si="0"/>
        <v>_G04</v>
      </c>
      <c r="D8" s="14" t="s">
        <v>25</v>
      </c>
      <c r="E8" s="5" t="str">
        <f t="shared" si="1"/>
        <v>45FSD-1100X2200</v>
      </c>
      <c r="F8" s="5">
        <v>1</v>
      </c>
      <c r="G8" s="5"/>
      <c r="H8" s="5"/>
      <c r="I8" s="6" t="s">
        <v>58</v>
      </c>
      <c r="J8" s="6"/>
      <c r="K8" s="6">
        <f>COUNTIF($E$5:$E$44,I8)</f>
        <v>13</v>
      </c>
      <c r="L8" s="5"/>
      <c r="M8" s="5"/>
      <c r="N8" s="6" t="s">
        <v>58</v>
      </c>
      <c r="O8" s="6"/>
      <c r="P8" s="6">
        <f>SUMIF(I5:I78,N8,K5:K78)</f>
        <v>40</v>
      </c>
      <c r="Q8" s="5"/>
      <c r="R8" s="5"/>
      <c r="S8" s="20"/>
      <c r="U8" s="6" t="s">
        <v>58</v>
      </c>
      <c r="V8" s="6"/>
      <c r="W8" s="6">
        <f>SUMIF(I:I,N8,K:K)</f>
        <v>52</v>
      </c>
    </row>
    <row r="9" spans="1:23" x14ac:dyDescent="0.4">
      <c r="A9" s="19"/>
      <c r="B9" s="5" t="s">
        <v>21</v>
      </c>
      <c r="C9" s="5" t="str">
        <f t="shared" si="0"/>
        <v>_G05</v>
      </c>
      <c r="D9" s="14" t="s">
        <v>26</v>
      </c>
      <c r="E9" s="5" t="str">
        <f t="shared" si="1"/>
        <v>45FSD-1100X2200</v>
      </c>
      <c r="F9" s="5">
        <v>1</v>
      </c>
      <c r="G9" s="5"/>
      <c r="H9" s="5"/>
      <c r="I9" s="6" t="s">
        <v>90</v>
      </c>
      <c r="J9" s="6"/>
      <c r="K9" s="6">
        <f>COUNTIF($E$5:$E$44,I9)</f>
        <v>0</v>
      </c>
      <c r="L9" s="5"/>
      <c r="M9" s="5"/>
      <c r="N9" s="6" t="s">
        <v>90</v>
      </c>
      <c r="O9" s="6"/>
      <c r="P9" s="6">
        <f>SUMIF(I5:I78,N9,K5:K78)</f>
        <v>1</v>
      </c>
      <c r="Q9" s="5"/>
      <c r="R9" s="5"/>
      <c r="S9" s="20"/>
      <c r="U9" s="6" t="s">
        <v>90</v>
      </c>
      <c r="V9" s="6"/>
      <c r="W9" s="6">
        <f>SUMIF(I:I,N9,K:K)</f>
        <v>1</v>
      </c>
    </row>
    <row r="10" spans="1:23" x14ac:dyDescent="0.4">
      <c r="A10" s="19"/>
      <c r="B10" s="5" t="s">
        <v>21</v>
      </c>
      <c r="C10" s="5" t="str">
        <f t="shared" si="0"/>
        <v>_G06</v>
      </c>
      <c r="D10" s="14" t="s">
        <v>27</v>
      </c>
      <c r="E10" s="5" t="str">
        <f t="shared" si="1"/>
        <v>45FSD-2500X2200</v>
      </c>
      <c r="F10" s="5">
        <v>1</v>
      </c>
      <c r="G10" s="5"/>
      <c r="H10" s="5"/>
      <c r="I10" s="6" t="s">
        <v>59</v>
      </c>
      <c r="J10" s="6"/>
      <c r="K10" s="6">
        <f>COUNTIF($E$5:$E$44,I10)</f>
        <v>5</v>
      </c>
      <c r="L10" s="5"/>
      <c r="M10" s="5"/>
      <c r="N10" s="6" t="s">
        <v>59</v>
      </c>
      <c r="O10" s="6"/>
      <c r="P10" s="6">
        <f>SUMIF(I5:I78,N10,K5:K78)</f>
        <v>5</v>
      </c>
      <c r="Q10" s="5"/>
      <c r="R10" s="5"/>
      <c r="S10" s="20"/>
      <c r="U10" s="6" t="s">
        <v>59</v>
      </c>
      <c r="V10" s="6"/>
      <c r="W10" s="6">
        <f>SUMIF(I:I,N10,K:K)</f>
        <v>10</v>
      </c>
    </row>
    <row r="11" spans="1:23" x14ac:dyDescent="0.4">
      <c r="A11" s="19"/>
      <c r="B11" s="5" t="s">
        <v>21</v>
      </c>
      <c r="C11" s="5" t="str">
        <f t="shared" si="0"/>
        <v>_G07</v>
      </c>
      <c r="D11" s="14" t="s">
        <v>28</v>
      </c>
      <c r="E11" s="5" t="str">
        <f t="shared" si="1"/>
        <v>45FSD-2500X2200</v>
      </c>
      <c r="F11" s="5">
        <v>1</v>
      </c>
      <c r="G11" s="5"/>
      <c r="H11" s="5"/>
      <c r="I11" s="6" t="s">
        <v>61</v>
      </c>
      <c r="J11" s="6"/>
      <c r="K11" s="6">
        <f>COUNTIF($E$5:$E$44,I11)</f>
        <v>9</v>
      </c>
      <c r="L11" s="5"/>
      <c r="M11" s="5"/>
      <c r="N11" s="6" t="s">
        <v>61</v>
      </c>
      <c r="O11" s="6"/>
      <c r="P11" s="6">
        <f>SUMIF(I5:I78,N11,K5:K78)</f>
        <v>9</v>
      </c>
      <c r="Q11" s="5"/>
      <c r="R11" s="5"/>
      <c r="S11" s="20"/>
      <c r="U11" s="6" t="s">
        <v>61</v>
      </c>
      <c r="V11" s="6"/>
      <c r="W11" s="6">
        <f>SUMIF(I:I,N11,K:K)</f>
        <v>34</v>
      </c>
    </row>
    <row r="12" spans="1:23" x14ac:dyDescent="0.4">
      <c r="A12" s="19"/>
      <c r="B12" s="5" t="s">
        <v>21</v>
      </c>
      <c r="C12" s="5" t="str">
        <f t="shared" si="0"/>
        <v>_G08</v>
      </c>
      <c r="D12" s="14" t="s">
        <v>29</v>
      </c>
      <c r="E12" s="5" t="str">
        <f t="shared" si="1"/>
        <v>NSD-2500X2200</v>
      </c>
      <c r="F12" s="5">
        <v>1</v>
      </c>
      <c r="G12" s="5"/>
      <c r="H12" s="5"/>
      <c r="I12" s="6" t="s">
        <v>152</v>
      </c>
      <c r="J12" s="6"/>
      <c r="K12" s="6">
        <f>COUNTIF($E$5:$E$44,I12)</f>
        <v>0</v>
      </c>
      <c r="L12" s="5"/>
      <c r="M12" s="5"/>
      <c r="N12" s="6" t="s">
        <v>152</v>
      </c>
      <c r="O12" s="6"/>
      <c r="P12" s="6">
        <f>SUMIF(I5:I78,N12,K5:K78)</f>
        <v>0</v>
      </c>
      <c r="Q12" s="5"/>
      <c r="R12" s="5"/>
      <c r="S12" s="20"/>
      <c r="U12" s="6" t="s">
        <v>152</v>
      </c>
      <c r="V12" s="6"/>
      <c r="W12" s="6">
        <f>SUMIF(I:I,N12,K:K)</f>
        <v>1</v>
      </c>
    </row>
    <row r="13" spans="1:23" x14ac:dyDescent="0.4">
      <c r="A13" s="19"/>
      <c r="B13" s="5" t="s">
        <v>21</v>
      </c>
      <c r="C13" s="5" t="str">
        <f t="shared" si="0"/>
        <v>_G09</v>
      </c>
      <c r="D13" s="14" t="s">
        <v>30</v>
      </c>
      <c r="E13" s="5" t="str">
        <f t="shared" si="1"/>
        <v>NSD-2500X2200</v>
      </c>
      <c r="F13" s="5">
        <v>1</v>
      </c>
      <c r="G13" s="5"/>
      <c r="H13" s="5"/>
      <c r="I13" s="6" t="s">
        <v>151</v>
      </c>
      <c r="J13" s="6"/>
      <c r="K13" s="6">
        <f>COUNTIF($E$5:$E$44,I13)</f>
        <v>0</v>
      </c>
      <c r="L13" s="5"/>
      <c r="M13" s="5"/>
      <c r="N13" s="6" t="s">
        <v>151</v>
      </c>
      <c r="O13" s="6"/>
      <c r="P13" s="6">
        <f>SUMIF(I5:I78,N13,K5:K78)</f>
        <v>0</v>
      </c>
      <c r="Q13" s="5"/>
      <c r="R13" s="5"/>
      <c r="S13" s="20"/>
      <c r="U13" s="6" t="s">
        <v>151</v>
      </c>
      <c r="V13" s="6"/>
      <c r="W13" s="6">
        <f>SUMIF(I:I,N13,K:K)</f>
        <v>9</v>
      </c>
    </row>
    <row r="14" spans="1:23" x14ac:dyDescent="0.4">
      <c r="A14" s="19"/>
      <c r="B14" s="5" t="s">
        <v>21</v>
      </c>
      <c r="C14" s="5" t="str">
        <f t="shared" si="0"/>
        <v>_G10</v>
      </c>
      <c r="D14" s="14" t="s">
        <v>31</v>
      </c>
      <c r="E14" s="5" t="str">
        <f t="shared" si="1"/>
        <v>45FSD-1100X2200</v>
      </c>
      <c r="F14" s="5">
        <v>1</v>
      </c>
      <c r="G14" s="5"/>
      <c r="H14" s="5"/>
      <c r="I14" s="6"/>
      <c r="J14" s="6"/>
      <c r="K14" s="6"/>
      <c r="L14" s="5"/>
      <c r="M14" s="5"/>
      <c r="N14" s="6"/>
      <c r="O14" s="6"/>
      <c r="P14" s="6"/>
      <c r="Q14" s="5"/>
      <c r="R14" s="5"/>
      <c r="S14" s="20"/>
      <c r="U14" s="6"/>
      <c r="V14" s="6"/>
      <c r="W14" s="6"/>
    </row>
    <row r="15" spans="1:23" x14ac:dyDescent="0.4">
      <c r="A15" s="19"/>
      <c r="B15" s="5" t="s">
        <v>21</v>
      </c>
      <c r="C15" s="5" t="str">
        <f t="shared" si="0"/>
        <v>_G11</v>
      </c>
      <c r="D15" s="14" t="s">
        <v>32</v>
      </c>
      <c r="E15" s="5" t="str">
        <f t="shared" si="1"/>
        <v>45FSD-1100X2200</v>
      </c>
      <c r="F15" s="5">
        <v>1</v>
      </c>
      <c r="G15" s="5"/>
      <c r="H15" s="5"/>
      <c r="I15" s="6"/>
      <c r="J15" s="6"/>
      <c r="K15" s="6"/>
      <c r="L15" s="5"/>
      <c r="M15" s="5"/>
      <c r="N15" s="6"/>
      <c r="O15" s="6"/>
      <c r="P15" s="6"/>
      <c r="Q15" s="5"/>
      <c r="R15" s="5"/>
      <c r="S15" s="20"/>
      <c r="U15" s="6"/>
      <c r="V15" s="6"/>
      <c r="W15" s="6"/>
    </row>
    <row r="16" spans="1:23" x14ac:dyDescent="0.4">
      <c r="A16" s="19"/>
      <c r="B16" s="5" t="s">
        <v>21</v>
      </c>
      <c r="C16" s="5" t="str">
        <f t="shared" si="0"/>
        <v>_G12</v>
      </c>
      <c r="D16" s="14" t="s">
        <v>33</v>
      </c>
      <c r="E16" s="5" t="str">
        <f t="shared" si="1"/>
        <v>45FSD-2500X2200</v>
      </c>
      <c r="F16" s="5">
        <v>1</v>
      </c>
      <c r="G16" s="5"/>
      <c r="H16" s="5"/>
      <c r="I16" s="6"/>
      <c r="J16" s="6"/>
      <c r="K16" s="6"/>
      <c r="L16" s="5"/>
      <c r="M16" s="5"/>
      <c r="N16" s="6"/>
      <c r="O16" s="6"/>
      <c r="P16" s="6"/>
      <c r="Q16" s="5"/>
      <c r="R16" s="5"/>
      <c r="S16" s="20"/>
      <c r="U16" s="6"/>
      <c r="V16" s="6"/>
      <c r="W16" s="6"/>
    </row>
    <row r="17" spans="1:23" x14ac:dyDescent="0.4">
      <c r="A17" s="19"/>
      <c r="B17" s="5" t="s">
        <v>21</v>
      </c>
      <c r="C17" s="5" t="str">
        <f t="shared" si="0"/>
        <v>_G13</v>
      </c>
      <c r="D17" s="14" t="s">
        <v>34</v>
      </c>
      <c r="E17" s="5" t="str">
        <f t="shared" si="1"/>
        <v>NSD-2500X2200</v>
      </c>
      <c r="F17" s="5">
        <v>1</v>
      </c>
      <c r="G17" s="5"/>
      <c r="H17" s="5"/>
      <c r="I17" s="6"/>
      <c r="J17" s="6"/>
      <c r="K17" s="6"/>
      <c r="L17" s="5"/>
      <c r="M17" s="5"/>
      <c r="N17" s="6"/>
      <c r="O17" s="6"/>
      <c r="P17" s="6"/>
      <c r="Q17" s="5"/>
      <c r="R17" s="5"/>
      <c r="S17" s="20"/>
      <c r="U17" s="6"/>
      <c r="V17" s="6"/>
      <c r="W17" s="6"/>
    </row>
    <row r="18" spans="1:23" x14ac:dyDescent="0.4">
      <c r="A18" s="19"/>
      <c r="B18" s="5" t="s">
        <v>21</v>
      </c>
      <c r="C18" s="5" t="str">
        <f t="shared" si="0"/>
        <v>_G14</v>
      </c>
      <c r="D18" s="14" t="s">
        <v>35</v>
      </c>
      <c r="E18" s="5" t="str">
        <f t="shared" si="1"/>
        <v>NSD-2500X2200</v>
      </c>
      <c r="F18" s="5">
        <v>1</v>
      </c>
      <c r="G18" s="5"/>
      <c r="H18" s="5"/>
      <c r="I18" s="6"/>
      <c r="J18" s="6"/>
      <c r="K18" s="6"/>
      <c r="L18" s="5"/>
      <c r="M18" s="5"/>
      <c r="N18" s="6"/>
      <c r="O18" s="6"/>
      <c r="P18" s="6"/>
      <c r="Q18" s="5"/>
      <c r="R18" s="5"/>
      <c r="S18" s="20"/>
      <c r="U18" s="6"/>
      <c r="V18" s="6"/>
      <c r="W18" s="6"/>
    </row>
    <row r="19" spans="1:23" x14ac:dyDescent="0.4">
      <c r="A19" s="19"/>
      <c r="B19" s="5" t="s">
        <v>21</v>
      </c>
      <c r="C19" s="5" t="str">
        <f t="shared" si="0"/>
        <v>_G15</v>
      </c>
      <c r="D19" s="14" t="s">
        <v>36</v>
      </c>
      <c r="E19" s="5" t="str">
        <f t="shared" si="1"/>
        <v>NSD-2500X2200</v>
      </c>
      <c r="F19" s="5">
        <v>1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20"/>
    </row>
    <row r="20" spans="1:23" x14ac:dyDescent="0.4">
      <c r="A20" s="19"/>
      <c r="B20" s="5" t="s">
        <v>21</v>
      </c>
      <c r="C20" s="5" t="str">
        <f t="shared" si="0"/>
        <v>_G16</v>
      </c>
      <c r="D20" s="14" t="s">
        <v>37</v>
      </c>
      <c r="E20" s="5" t="str">
        <f t="shared" si="1"/>
        <v>90FSD-1100X2200</v>
      </c>
      <c r="F20" s="5">
        <v>1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20"/>
    </row>
    <row r="21" spans="1:23" x14ac:dyDescent="0.4">
      <c r="A21" s="19"/>
      <c r="B21" s="5" t="s">
        <v>21</v>
      </c>
      <c r="C21" s="5" t="str">
        <f t="shared" si="0"/>
        <v>_G17</v>
      </c>
      <c r="D21" s="14" t="s">
        <v>38</v>
      </c>
      <c r="E21" s="5" t="str">
        <f t="shared" si="1"/>
        <v>NSD-1100X2200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20"/>
    </row>
    <row r="22" spans="1:23" x14ac:dyDescent="0.4">
      <c r="A22" s="19"/>
      <c r="B22" s="5" t="s">
        <v>21</v>
      </c>
      <c r="C22" s="5" t="str">
        <f t="shared" si="0"/>
        <v>_G18</v>
      </c>
      <c r="D22" s="14" t="s">
        <v>39</v>
      </c>
      <c r="E22" s="5" t="str">
        <f t="shared" si="1"/>
        <v>45FSD-1100X2200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20"/>
    </row>
    <row r="23" spans="1:23" x14ac:dyDescent="0.4">
      <c r="A23" s="19"/>
      <c r="B23" s="5" t="s">
        <v>21</v>
      </c>
      <c r="C23" s="5" t="str">
        <f t="shared" si="0"/>
        <v>_G19</v>
      </c>
      <c r="D23" s="14" t="s">
        <v>40</v>
      </c>
      <c r="E23" s="5" t="str">
        <f t="shared" si="1"/>
        <v>45FSD-1100X2200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20"/>
    </row>
    <row r="24" spans="1:23" x14ac:dyDescent="0.4">
      <c r="A24" s="19"/>
      <c r="B24" s="5" t="s">
        <v>21</v>
      </c>
      <c r="C24" s="5" t="str">
        <f t="shared" si="0"/>
        <v>_G20</v>
      </c>
      <c r="D24" s="14" t="s">
        <v>41</v>
      </c>
      <c r="E24" s="5" t="str">
        <f t="shared" si="1"/>
        <v>45FSD-1100X2200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20"/>
    </row>
    <row r="25" spans="1:23" x14ac:dyDescent="0.4">
      <c r="A25" s="19"/>
      <c r="B25" s="5" t="s">
        <v>21</v>
      </c>
      <c r="C25" s="5" t="str">
        <f t="shared" si="0"/>
        <v>_G21</v>
      </c>
      <c r="D25" s="14" t="s">
        <v>42</v>
      </c>
      <c r="E25" s="5" t="str">
        <f t="shared" si="1"/>
        <v>45FSD-2500X2200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20"/>
    </row>
    <row r="26" spans="1:23" x14ac:dyDescent="0.4">
      <c r="A26" s="19"/>
      <c r="B26" s="5" t="s">
        <v>21</v>
      </c>
      <c r="C26" s="5" t="str">
        <f t="shared" si="0"/>
        <v>_G22</v>
      </c>
      <c r="D26" s="14" t="s">
        <v>43</v>
      </c>
      <c r="E26" s="5" t="str">
        <f t="shared" si="1"/>
        <v>45FSD-1100X2200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20"/>
    </row>
    <row r="27" spans="1:23" x14ac:dyDescent="0.4">
      <c r="A27" s="19"/>
      <c r="B27" s="5" t="s">
        <v>21</v>
      </c>
      <c r="C27" s="5" t="str">
        <f t="shared" si="0"/>
        <v>_G23</v>
      </c>
      <c r="D27" s="14" t="s">
        <v>44</v>
      </c>
      <c r="E27" s="5" t="str">
        <f t="shared" si="1"/>
        <v>NSD-1100X2200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20"/>
    </row>
    <row r="28" spans="1:23" x14ac:dyDescent="0.4">
      <c r="A28" s="19"/>
      <c r="B28" s="5" t="s">
        <v>21</v>
      </c>
      <c r="C28" s="5" t="str">
        <f t="shared" si="0"/>
        <v>_G24</v>
      </c>
      <c r="D28" s="14" t="s">
        <v>45</v>
      </c>
      <c r="E28" s="5" t="str">
        <f t="shared" si="1"/>
        <v>NSD-2500X2200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20"/>
    </row>
    <row r="29" spans="1:23" x14ac:dyDescent="0.4">
      <c r="A29" s="19"/>
      <c r="B29" s="5" t="s">
        <v>21</v>
      </c>
      <c r="C29" s="5" t="str">
        <f t="shared" si="0"/>
        <v>_G25</v>
      </c>
      <c r="D29" s="14" t="s">
        <v>46</v>
      </c>
      <c r="E29" s="5" t="str">
        <f t="shared" si="1"/>
        <v>NSD-1100X2200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20"/>
    </row>
    <row r="30" spans="1:23" x14ac:dyDescent="0.4">
      <c r="A30" s="19"/>
      <c r="B30" s="5" t="s">
        <v>21</v>
      </c>
      <c r="C30" s="5" t="str">
        <f t="shared" si="0"/>
        <v>_G26</v>
      </c>
      <c r="D30" s="14" t="s">
        <v>47</v>
      </c>
      <c r="E30" s="5" t="str">
        <f t="shared" si="1"/>
        <v>90FSD-1100X2200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20"/>
    </row>
    <row r="31" spans="1:23" x14ac:dyDescent="0.4">
      <c r="A31" s="19"/>
      <c r="B31" s="5" t="s">
        <v>21</v>
      </c>
      <c r="C31" s="5" t="str">
        <f t="shared" si="0"/>
        <v>_G27</v>
      </c>
      <c r="D31" s="14" t="s">
        <v>48</v>
      </c>
      <c r="E31" s="5" t="str">
        <f t="shared" si="1"/>
        <v>45FSD-1100X2200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20"/>
    </row>
    <row r="32" spans="1:23" x14ac:dyDescent="0.4">
      <c r="A32" s="19"/>
      <c r="B32" s="5" t="s">
        <v>21</v>
      </c>
      <c r="C32" s="5" t="str">
        <f t="shared" si="0"/>
        <v>_G28</v>
      </c>
      <c r="D32" s="14" t="s">
        <v>49</v>
      </c>
      <c r="E32" s="5" t="str">
        <f t="shared" si="1"/>
        <v>45FSD-1100X2200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20"/>
    </row>
    <row r="33" spans="1:19" x14ac:dyDescent="0.4">
      <c r="A33" s="19"/>
      <c r="B33" s="5" t="s">
        <v>21</v>
      </c>
      <c r="C33" s="5" t="str">
        <f t="shared" si="0"/>
        <v>_G29</v>
      </c>
      <c r="D33" s="14" t="s">
        <v>50</v>
      </c>
      <c r="E33" s="5" t="str">
        <f t="shared" si="1"/>
        <v>90FSD-1100X2200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20"/>
    </row>
    <row r="34" spans="1:19" x14ac:dyDescent="0.4">
      <c r="A34" s="19"/>
      <c r="B34" s="5" t="s">
        <v>21</v>
      </c>
      <c r="C34" s="5" t="str">
        <f t="shared" si="0"/>
        <v>_G30</v>
      </c>
      <c r="D34" s="14" t="s">
        <v>51</v>
      </c>
      <c r="E34" s="5" t="str">
        <f t="shared" si="1"/>
        <v>90FSD-1100X2200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20"/>
    </row>
    <row r="35" spans="1:19" x14ac:dyDescent="0.4">
      <c r="A35" s="19"/>
      <c r="B35" s="5" t="s">
        <v>21</v>
      </c>
      <c r="C35" s="5" t="str">
        <f t="shared" si="0"/>
        <v>_G31</v>
      </c>
      <c r="D35" s="14" t="s">
        <v>52</v>
      </c>
      <c r="E35" s="5" t="str">
        <f t="shared" si="1"/>
        <v>45FSD-2500X2200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20"/>
    </row>
    <row r="36" spans="1:19" x14ac:dyDescent="0.4">
      <c r="A36" s="19"/>
      <c r="B36" s="5" t="s">
        <v>21</v>
      </c>
      <c r="C36" s="5" t="str">
        <f t="shared" si="0"/>
        <v>_G32</v>
      </c>
      <c r="D36" s="14" t="s">
        <v>53</v>
      </c>
      <c r="E36" s="5" t="str">
        <f t="shared" si="1"/>
        <v>45FSD-1100X2200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20"/>
    </row>
    <row r="37" spans="1:19" x14ac:dyDescent="0.4">
      <c r="A37" s="19"/>
      <c r="B37" s="5" t="s">
        <v>21</v>
      </c>
      <c r="C37" s="5" t="str">
        <f t="shared" si="0"/>
        <v>_G33</v>
      </c>
      <c r="D37" s="14" t="s">
        <v>54</v>
      </c>
      <c r="E37" s="5" t="str">
        <f t="shared" si="1"/>
        <v>NSD-1100X2200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20"/>
    </row>
    <row r="38" spans="1:19" x14ac:dyDescent="0.4">
      <c r="A38" s="19"/>
      <c r="B38" s="5" t="s">
        <v>21</v>
      </c>
      <c r="C38" s="5" t="str">
        <f t="shared" si="0"/>
        <v>_G34</v>
      </c>
      <c r="D38" s="14" t="s">
        <v>55</v>
      </c>
      <c r="E38" s="5" t="str">
        <f t="shared" si="1"/>
        <v>90FSD-1100X2200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20"/>
    </row>
    <row r="39" spans="1:19" x14ac:dyDescent="0.4">
      <c r="A39" s="19"/>
      <c r="B39" s="5" t="s">
        <v>21</v>
      </c>
      <c r="C39" s="5" t="str">
        <f t="shared" si="0"/>
        <v>_G35</v>
      </c>
      <c r="D39" s="14" t="s">
        <v>56</v>
      </c>
      <c r="E39" s="5" t="str">
        <f t="shared" si="1"/>
        <v>90FSD-1100X2200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20"/>
    </row>
    <row r="40" spans="1:19" x14ac:dyDescent="0.4">
      <c r="A40" s="19"/>
      <c r="B40" s="5" t="s">
        <v>3</v>
      </c>
      <c r="C40" s="5" t="str">
        <f t="shared" ref="C40" si="2">RIGHT(D40,4)</f>
        <v>_G36</v>
      </c>
      <c r="D40" s="14" t="s">
        <v>165</v>
      </c>
      <c r="E40" s="5" t="str">
        <f t="shared" si="1"/>
        <v>90FSD-1100X2200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20"/>
    </row>
    <row r="41" spans="1:19" x14ac:dyDescent="0.4">
      <c r="A41" s="19"/>
      <c r="B41" s="5" t="s">
        <v>21</v>
      </c>
      <c r="C41" s="5" t="str">
        <f t="shared" si="0"/>
        <v>_G37</v>
      </c>
      <c r="D41" s="14" t="s">
        <v>166</v>
      </c>
      <c r="E41" s="5" t="str">
        <f>LEFT(D41,LEN(D41)-4)</f>
        <v>NSD-1100X2200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20"/>
    </row>
    <row r="42" spans="1:19" x14ac:dyDescent="0.4">
      <c r="A42" s="19"/>
      <c r="B42" s="5" t="s">
        <v>21</v>
      </c>
      <c r="C42" s="5" t="str">
        <f t="shared" si="0"/>
        <v>_G38</v>
      </c>
      <c r="D42" s="14" t="s">
        <v>167</v>
      </c>
      <c r="E42" s="5" t="str">
        <f t="shared" si="1"/>
        <v>90FSD-1100X2200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20"/>
    </row>
    <row r="43" spans="1:19" x14ac:dyDescent="0.4">
      <c r="A43" s="19"/>
      <c r="B43" s="5" t="s">
        <v>21</v>
      </c>
      <c r="C43" s="5" t="str">
        <f t="shared" si="0"/>
        <v>_G39</v>
      </c>
      <c r="D43" s="14" t="s">
        <v>168</v>
      </c>
      <c r="E43" s="5" t="str">
        <f t="shared" si="1"/>
        <v>NSD-2500X2200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20"/>
    </row>
    <row r="44" spans="1:19" x14ac:dyDescent="0.4">
      <c r="A44" s="19"/>
      <c r="B44" s="5" t="s">
        <v>21</v>
      </c>
      <c r="C44" s="5" t="str">
        <f t="shared" si="0"/>
        <v>_G40</v>
      </c>
      <c r="D44" s="14" t="s">
        <v>169</v>
      </c>
      <c r="E44" s="5" t="str">
        <f t="shared" si="1"/>
        <v>90FSD-1100X2200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20"/>
    </row>
    <row r="45" spans="1:19" x14ac:dyDescent="0.4">
      <c r="A45" s="19"/>
      <c r="B45" s="5"/>
      <c r="C45" s="5"/>
      <c r="D45" s="1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20"/>
    </row>
    <row r="46" spans="1:19" x14ac:dyDescent="0.4">
      <c r="A46" s="19"/>
      <c r="B46" s="5"/>
      <c r="C46" s="5"/>
      <c r="D46" s="1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20"/>
    </row>
    <row r="47" spans="1:19" x14ac:dyDescent="0.4">
      <c r="A47" s="19"/>
      <c r="B47" s="5"/>
      <c r="C47" s="5"/>
      <c r="D47" s="14"/>
      <c r="E47" s="5"/>
      <c r="F47" s="5"/>
      <c r="G47" s="5"/>
      <c r="H47" s="5"/>
      <c r="I47" s="6" t="str">
        <f>B48</f>
        <v>1F</v>
      </c>
      <c r="J47" s="5"/>
      <c r="K47" s="5"/>
      <c r="L47" s="5"/>
      <c r="M47" s="5"/>
      <c r="N47" s="5"/>
      <c r="O47" s="5"/>
      <c r="P47" s="5"/>
      <c r="Q47" s="5"/>
      <c r="R47" s="5"/>
      <c r="S47" s="20"/>
    </row>
    <row r="48" spans="1:19" x14ac:dyDescent="0.4">
      <c r="A48" s="19" t="s">
        <v>20</v>
      </c>
      <c r="B48" s="5" t="s">
        <v>4</v>
      </c>
      <c r="C48" s="5" t="str">
        <f t="shared" ref="C48:C77" si="3">RIGHT(D48,4)</f>
        <v>_101</v>
      </c>
      <c r="D48" s="14" t="s">
        <v>170</v>
      </c>
      <c r="E48" s="5" t="str">
        <f t="shared" ref="E48:E77" si="4">LEFT(D48,LEN(D48)-4)</f>
        <v>45FSD-1100X2200</v>
      </c>
      <c r="F48" s="5">
        <v>1</v>
      </c>
      <c r="G48" s="5"/>
      <c r="H48" s="5"/>
      <c r="I48" s="6" t="s">
        <v>57</v>
      </c>
      <c r="J48" s="6"/>
      <c r="K48" s="6">
        <f>COUNTIF($E$48:$E$77,I48)</f>
        <v>2</v>
      </c>
      <c r="L48" s="5"/>
      <c r="M48" s="5"/>
      <c r="N48" s="5"/>
      <c r="O48" s="5"/>
      <c r="P48" s="5"/>
      <c r="Q48" s="5"/>
      <c r="R48" s="5"/>
      <c r="S48" s="20"/>
    </row>
    <row r="49" spans="1:19" x14ac:dyDescent="0.4">
      <c r="A49" s="19"/>
      <c r="B49" s="5" t="s">
        <v>16</v>
      </c>
      <c r="C49" s="5" t="str">
        <f t="shared" si="3"/>
        <v>_102</v>
      </c>
      <c r="D49" s="14" t="s">
        <v>63</v>
      </c>
      <c r="E49" s="5" t="str">
        <f t="shared" si="4"/>
        <v>45FSD-1100X2200</v>
      </c>
      <c r="F49" s="5">
        <v>1</v>
      </c>
      <c r="G49" s="5"/>
      <c r="H49" s="5"/>
      <c r="I49" s="6" t="s">
        <v>153</v>
      </c>
      <c r="J49" s="6"/>
      <c r="K49" s="6">
        <f t="shared" ref="K49:K56" si="5">COUNTIF($E$48:$E$77,I49)</f>
        <v>0</v>
      </c>
      <c r="L49" s="5"/>
      <c r="M49" s="5"/>
      <c r="N49" s="5"/>
      <c r="O49" s="5"/>
      <c r="P49" s="5"/>
      <c r="Q49" s="5"/>
      <c r="R49" s="5"/>
      <c r="S49" s="20"/>
    </row>
    <row r="50" spans="1:19" x14ac:dyDescent="0.4">
      <c r="A50" s="19"/>
      <c r="B50" s="5" t="s">
        <v>16</v>
      </c>
      <c r="C50" s="5" t="str">
        <f t="shared" si="3"/>
        <v>_103</v>
      </c>
      <c r="D50" s="14" t="s">
        <v>64</v>
      </c>
      <c r="E50" s="5" t="str">
        <f t="shared" si="4"/>
        <v>45FSD-1100X2200</v>
      </c>
      <c r="F50" s="5">
        <v>1</v>
      </c>
      <c r="G50" s="5"/>
      <c r="H50" s="5"/>
      <c r="I50" s="6" t="s">
        <v>60</v>
      </c>
      <c r="J50" s="6"/>
      <c r="K50" s="6">
        <f t="shared" si="5"/>
        <v>0</v>
      </c>
      <c r="L50" s="5"/>
      <c r="M50" s="5"/>
      <c r="N50" s="5"/>
      <c r="O50" s="5"/>
      <c r="P50" s="5"/>
      <c r="Q50" s="5"/>
      <c r="R50" s="5"/>
      <c r="S50" s="20"/>
    </row>
    <row r="51" spans="1:19" x14ac:dyDescent="0.4">
      <c r="A51" s="19"/>
      <c r="B51" s="5" t="s">
        <v>16</v>
      </c>
      <c r="C51" s="5" t="str">
        <f t="shared" si="3"/>
        <v>_104</v>
      </c>
      <c r="D51" s="14" t="s">
        <v>65</v>
      </c>
      <c r="E51" s="5" t="str">
        <f t="shared" si="4"/>
        <v>45FSD-1100X2200</v>
      </c>
      <c r="F51" s="5">
        <v>1</v>
      </c>
      <c r="G51" s="5"/>
      <c r="H51" s="5"/>
      <c r="I51" s="6" t="s">
        <v>58</v>
      </c>
      <c r="J51" s="6"/>
      <c r="K51" s="6">
        <f t="shared" si="5"/>
        <v>27</v>
      </c>
      <c r="L51" s="5"/>
      <c r="M51" s="5"/>
      <c r="N51" s="5"/>
      <c r="O51" s="5"/>
      <c r="P51" s="5"/>
      <c r="Q51" s="5"/>
      <c r="R51" s="5"/>
      <c r="S51" s="20"/>
    </row>
    <row r="52" spans="1:19" x14ac:dyDescent="0.4">
      <c r="A52" s="19"/>
      <c r="B52" s="5" t="s">
        <v>16</v>
      </c>
      <c r="C52" s="5" t="str">
        <f t="shared" si="3"/>
        <v>_105</v>
      </c>
      <c r="D52" s="14" t="s">
        <v>66</v>
      </c>
      <c r="E52" s="5" t="str">
        <f t="shared" si="4"/>
        <v>45FSD-1100X2200</v>
      </c>
      <c r="F52" s="5">
        <v>1</v>
      </c>
      <c r="G52" s="5"/>
      <c r="H52" s="5"/>
      <c r="I52" s="6" t="s">
        <v>90</v>
      </c>
      <c r="J52" s="6"/>
      <c r="K52" s="6">
        <f t="shared" si="5"/>
        <v>1</v>
      </c>
      <c r="L52" s="5"/>
      <c r="M52" s="5"/>
      <c r="N52" s="5"/>
      <c r="O52" s="5"/>
      <c r="P52" s="5"/>
      <c r="Q52" s="5"/>
      <c r="R52" s="5"/>
      <c r="S52" s="20"/>
    </row>
    <row r="53" spans="1:19" x14ac:dyDescent="0.4">
      <c r="A53" s="19"/>
      <c r="B53" s="5" t="s">
        <v>16</v>
      </c>
      <c r="C53" s="5" t="str">
        <f t="shared" si="3"/>
        <v>_106</v>
      </c>
      <c r="D53" s="14" t="s">
        <v>67</v>
      </c>
      <c r="E53" s="5" t="str">
        <f t="shared" si="4"/>
        <v>45FSD-1100X2200</v>
      </c>
      <c r="F53" s="5">
        <v>1</v>
      </c>
      <c r="G53" s="5"/>
      <c r="H53" s="5"/>
      <c r="I53" s="6" t="s">
        <v>59</v>
      </c>
      <c r="J53" s="6"/>
      <c r="K53" s="6">
        <f t="shared" si="5"/>
        <v>0</v>
      </c>
      <c r="L53" s="5"/>
      <c r="M53" s="5"/>
      <c r="N53" s="5"/>
      <c r="O53" s="5"/>
      <c r="P53" s="5"/>
      <c r="Q53" s="5"/>
      <c r="R53" s="5"/>
      <c r="S53" s="20"/>
    </row>
    <row r="54" spans="1:19" x14ac:dyDescent="0.4">
      <c r="A54" s="19"/>
      <c r="B54" s="5" t="s">
        <v>16</v>
      </c>
      <c r="C54" s="5" t="str">
        <f t="shared" si="3"/>
        <v>_107</v>
      </c>
      <c r="D54" s="14" t="s">
        <v>68</v>
      </c>
      <c r="E54" s="5" t="str">
        <f t="shared" si="4"/>
        <v>45FSD-1100X2200</v>
      </c>
      <c r="F54" s="5">
        <v>1</v>
      </c>
      <c r="G54" s="5"/>
      <c r="H54" s="5"/>
      <c r="I54" s="6" t="s">
        <v>61</v>
      </c>
      <c r="J54" s="6"/>
      <c r="K54" s="6">
        <f t="shared" si="5"/>
        <v>0</v>
      </c>
      <c r="L54" s="5"/>
      <c r="M54" s="5"/>
      <c r="N54" s="5"/>
      <c r="O54" s="5"/>
      <c r="P54" s="5"/>
      <c r="Q54" s="5"/>
      <c r="R54" s="5"/>
      <c r="S54" s="20"/>
    </row>
    <row r="55" spans="1:19" x14ac:dyDescent="0.4">
      <c r="A55" s="19"/>
      <c r="B55" s="5" t="s">
        <v>16</v>
      </c>
      <c r="C55" s="5" t="str">
        <f t="shared" si="3"/>
        <v>_108</v>
      </c>
      <c r="D55" s="14" t="s">
        <v>69</v>
      </c>
      <c r="E55" s="5" t="str">
        <f t="shared" si="4"/>
        <v>45FSD-1100X2200</v>
      </c>
      <c r="F55" s="5">
        <v>1</v>
      </c>
      <c r="G55" s="5"/>
      <c r="H55" s="5"/>
      <c r="I55" s="6" t="s">
        <v>152</v>
      </c>
      <c r="J55" s="6"/>
      <c r="K55" s="6">
        <f t="shared" si="5"/>
        <v>0</v>
      </c>
      <c r="L55" s="5"/>
      <c r="M55" s="5"/>
      <c r="N55" s="5"/>
      <c r="O55" s="5"/>
      <c r="P55" s="5"/>
      <c r="Q55" s="5"/>
      <c r="R55" s="5"/>
      <c r="S55" s="20"/>
    </row>
    <row r="56" spans="1:19" x14ac:dyDescent="0.4">
      <c r="A56" s="19"/>
      <c r="B56" s="5" t="s">
        <v>16</v>
      </c>
      <c r="C56" s="5" t="str">
        <f t="shared" si="3"/>
        <v>_109</v>
      </c>
      <c r="D56" s="14" t="s">
        <v>70</v>
      </c>
      <c r="E56" s="5" t="str">
        <f t="shared" si="4"/>
        <v>45FSD-1100X2200</v>
      </c>
      <c r="F56" s="5">
        <v>1</v>
      </c>
      <c r="G56" s="5"/>
      <c r="H56" s="5"/>
      <c r="I56" s="6" t="s">
        <v>151</v>
      </c>
      <c r="J56" s="6"/>
      <c r="K56" s="6">
        <f t="shared" si="5"/>
        <v>0</v>
      </c>
      <c r="L56" s="5"/>
      <c r="M56" s="5"/>
      <c r="N56" s="5"/>
      <c r="O56" s="5"/>
      <c r="P56" s="5"/>
      <c r="Q56" s="5"/>
      <c r="R56" s="5"/>
      <c r="S56" s="20"/>
    </row>
    <row r="57" spans="1:19" x14ac:dyDescent="0.4">
      <c r="A57" s="19"/>
      <c r="B57" s="5" t="s">
        <v>16</v>
      </c>
      <c r="C57" s="5" t="str">
        <f t="shared" si="3"/>
        <v>_110</v>
      </c>
      <c r="D57" s="14" t="s">
        <v>71</v>
      </c>
      <c r="E57" s="5" t="str">
        <f t="shared" si="4"/>
        <v>45FSD-1100X2200</v>
      </c>
      <c r="F57" s="5">
        <v>1</v>
      </c>
      <c r="G57" s="5"/>
      <c r="H57" s="5"/>
      <c r="I57" s="6"/>
      <c r="J57" s="6"/>
      <c r="K57" s="6"/>
      <c r="L57" s="5"/>
      <c r="M57" s="5"/>
      <c r="N57" s="5"/>
      <c r="O57" s="5"/>
      <c r="P57" s="5"/>
      <c r="Q57" s="5"/>
      <c r="R57" s="5"/>
      <c r="S57" s="20"/>
    </row>
    <row r="58" spans="1:19" x14ac:dyDescent="0.4">
      <c r="A58" s="19"/>
      <c r="B58" s="5" t="s">
        <v>16</v>
      </c>
      <c r="C58" s="5" t="str">
        <f t="shared" si="3"/>
        <v>_111</v>
      </c>
      <c r="D58" s="14" t="s">
        <v>72</v>
      </c>
      <c r="E58" s="5" t="str">
        <f t="shared" si="4"/>
        <v>45FSD-1100X2200</v>
      </c>
      <c r="F58" s="5">
        <v>1</v>
      </c>
      <c r="G58" s="5"/>
      <c r="H58" s="5"/>
      <c r="I58" s="6"/>
      <c r="J58" s="6"/>
      <c r="K58" s="6"/>
      <c r="L58" s="5"/>
      <c r="M58" s="5"/>
      <c r="N58" s="5"/>
      <c r="O58" s="5"/>
      <c r="P58" s="5"/>
      <c r="Q58" s="5"/>
      <c r="R58" s="5"/>
      <c r="S58" s="20"/>
    </row>
    <row r="59" spans="1:19" x14ac:dyDescent="0.4">
      <c r="A59" s="19"/>
      <c r="B59" s="5" t="s">
        <v>16</v>
      </c>
      <c r="C59" s="5" t="str">
        <f t="shared" si="3"/>
        <v>_112</v>
      </c>
      <c r="D59" s="14" t="s">
        <v>73</v>
      </c>
      <c r="E59" s="5" t="str">
        <f t="shared" si="4"/>
        <v>45FSD-1100X2200</v>
      </c>
      <c r="F59" s="5">
        <v>1</v>
      </c>
      <c r="G59" s="5"/>
      <c r="H59" s="5"/>
      <c r="I59" s="6"/>
      <c r="J59" s="6"/>
      <c r="K59" s="6"/>
      <c r="L59" s="5"/>
      <c r="M59" s="5"/>
      <c r="N59" s="5"/>
      <c r="O59" s="5"/>
      <c r="P59" s="5"/>
      <c r="Q59" s="5"/>
      <c r="R59" s="5"/>
      <c r="S59" s="20"/>
    </row>
    <row r="60" spans="1:19" x14ac:dyDescent="0.4">
      <c r="A60" s="19"/>
      <c r="B60" s="5" t="s">
        <v>16</v>
      </c>
      <c r="C60" s="5" t="str">
        <f t="shared" si="3"/>
        <v>_113</v>
      </c>
      <c r="D60" s="14" t="s">
        <v>171</v>
      </c>
      <c r="E60" s="5" t="str">
        <f t="shared" si="4"/>
        <v>45FSD-1100X2200</v>
      </c>
      <c r="F60" s="5">
        <v>1</v>
      </c>
      <c r="G60" s="5"/>
      <c r="H60" s="5"/>
      <c r="I60" s="6"/>
      <c r="J60" s="6"/>
      <c r="K60" s="6"/>
      <c r="L60" s="5"/>
      <c r="M60" s="5"/>
      <c r="N60" s="5"/>
      <c r="O60" s="5"/>
      <c r="P60" s="5"/>
      <c r="Q60" s="5"/>
      <c r="R60" s="5"/>
      <c r="S60" s="20"/>
    </row>
    <row r="61" spans="1:19" x14ac:dyDescent="0.4">
      <c r="A61" s="19"/>
      <c r="B61" s="5" t="s">
        <v>16</v>
      </c>
      <c r="C61" s="5" t="str">
        <f t="shared" si="3"/>
        <v>_114</v>
      </c>
      <c r="D61" s="14" t="s">
        <v>74</v>
      </c>
      <c r="E61" s="5" t="str">
        <f t="shared" si="4"/>
        <v>45FSD-1100X2200</v>
      </c>
      <c r="F61" s="5">
        <v>1</v>
      </c>
      <c r="G61" s="5"/>
      <c r="H61" s="5"/>
      <c r="I61" s="6"/>
      <c r="J61" s="6"/>
      <c r="K61" s="6"/>
      <c r="L61" s="5"/>
      <c r="M61" s="5"/>
      <c r="N61" s="5"/>
      <c r="O61" s="5"/>
      <c r="P61" s="5"/>
      <c r="Q61" s="5"/>
      <c r="R61" s="5"/>
      <c r="S61" s="20"/>
    </row>
    <row r="62" spans="1:19" x14ac:dyDescent="0.4">
      <c r="A62" s="19"/>
      <c r="B62" s="5" t="s">
        <v>16</v>
      </c>
      <c r="C62" s="5" t="str">
        <f t="shared" si="3"/>
        <v>_115</v>
      </c>
      <c r="D62" s="14" t="s">
        <v>75</v>
      </c>
      <c r="E62" s="5" t="str">
        <f t="shared" si="4"/>
        <v>45FSD-1100X2200</v>
      </c>
      <c r="F62" s="5">
        <v>1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20"/>
    </row>
    <row r="63" spans="1:19" x14ac:dyDescent="0.4">
      <c r="A63" s="19"/>
      <c r="B63" s="5" t="s">
        <v>16</v>
      </c>
      <c r="C63" s="5" t="str">
        <f t="shared" si="3"/>
        <v>_116</v>
      </c>
      <c r="D63" s="14" t="s">
        <v>76</v>
      </c>
      <c r="E63" s="5" t="str">
        <f t="shared" si="4"/>
        <v>45FSD-1100X2200</v>
      </c>
      <c r="F63" s="5">
        <v>1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20"/>
    </row>
    <row r="64" spans="1:19" x14ac:dyDescent="0.4">
      <c r="A64" s="19"/>
      <c r="B64" s="5" t="s">
        <v>16</v>
      </c>
      <c r="C64" s="5" t="str">
        <f t="shared" si="3"/>
        <v>_117</v>
      </c>
      <c r="D64" s="14" t="s">
        <v>77</v>
      </c>
      <c r="E64" s="5" t="str">
        <f t="shared" si="4"/>
        <v>45FSD-1100X2200</v>
      </c>
      <c r="F64" s="5">
        <v>1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20"/>
    </row>
    <row r="65" spans="1:19" x14ac:dyDescent="0.4">
      <c r="A65" s="19"/>
      <c r="B65" s="5" t="s">
        <v>16</v>
      </c>
      <c r="C65" s="5" t="str">
        <f t="shared" si="3"/>
        <v>_118</v>
      </c>
      <c r="D65" s="14" t="s">
        <v>78</v>
      </c>
      <c r="E65" s="5" t="str">
        <f t="shared" si="4"/>
        <v>45FSD-1100X2200</v>
      </c>
      <c r="F65" s="5">
        <v>1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20"/>
    </row>
    <row r="66" spans="1:19" x14ac:dyDescent="0.4">
      <c r="A66" s="19"/>
      <c r="B66" s="5" t="s">
        <v>16</v>
      </c>
      <c r="C66" s="5" t="str">
        <f t="shared" si="3"/>
        <v>_119</v>
      </c>
      <c r="D66" s="14" t="s">
        <v>79</v>
      </c>
      <c r="E66" s="5" t="str">
        <f t="shared" si="4"/>
        <v>45FSD-1100X2200</v>
      </c>
      <c r="F66" s="5">
        <v>1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20"/>
    </row>
    <row r="67" spans="1:19" x14ac:dyDescent="0.4">
      <c r="A67" s="19"/>
      <c r="B67" s="5" t="s">
        <v>16</v>
      </c>
      <c r="C67" s="5" t="str">
        <f t="shared" si="3"/>
        <v>_120</v>
      </c>
      <c r="D67" s="14" t="s">
        <v>80</v>
      </c>
      <c r="E67" s="5" t="str">
        <f t="shared" si="4"/>
        <v>45FSD-1100X2200</v>
      </c>
      <c r="F67" s="5">
        <v>1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20"/>
    </row>
    <row r="68" spans="1:19" x14ac:dyDescent="0.4">
      <c r="A68" s="19"/>
      <c r="B68" s="5" t="s">
        <v>16</v>
      </c>
      <c r="C68" s="5" t="str">
        <f t="shared" si="3"/>
        <v>_121</v>
      </c>
      <c r="D68" s="14" t="s">
        <v>81</v>
      </c>
      <c r="E68" s="5" t="str">
        <f t="shared" si="4"/>
        <v>45FSD-1100X2200</v>
      </c>
      <c r="F68" s="5">
        <v>1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20"/>
    </row>
    <row r="69" spans="1:19" x14ac:dyDescent="0.4">
      <c r="A69" s="19"/>
      <c r="B69" s="5" t="s">
        <v>16</v>
      </c>
      <c r="C69" s="5" t="str">
        <f t="shared" si="3"/>
        <v>_122</v>
      </c>
      <c r="D69" s="14" t="s">
        <v>82</v>
      </c>
      <c r="E69" s="5" t="str">
        <f t="shared" si="4"/>
        <v>45FSD-1100X2200</v>
      </c>
      <c r="F69" s="5">
        <v>1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20"/>
    </row>
    <row r="70" spans="1:19" x14ac:dyDescent="0.4">
      <c r="A70" s="19"/>
      <c r="B70" s="5" t="s">
        <v>16</v>
      </c>
      <c r="C70" s="5" t="str">
        <f t="shared" si="3"/>
        <v>_123</v>
      </c>
      <c r="D70" s="14" t="s">
        <v>83</v>
      </c>
      <c r="E70" s="5" t="str">
        <f t="shared" si="4"/>
        <v>45FSD-2000X2200</v>
      </c>
      <c r="F70" s="5">
        <v>1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20"/>
    </row>
    <row r="71" spans="1:19" x14ac:dyDescent="0.4">
      <c r="A71" s="19"/>
      <c r="B71" s="5" t="s">
        <v>16</v>
      </c>
      <c r="C71" s="5" t="str">
        <f t="shared" si="3"/>
        <v>_124</v>
      </c>
      <c r="D71" s="14" t="s">
        <v>84</v>
      </c>
      <c r="E71" s="5" t="str">
        <f t="shared" si="4"/>
        <v>45FSD-1100X2200</v>
      </c>
      <c r="F71" s="5">
        <v>1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20"/>
    </row>
    <row r="72" spans="1:19" x14ac:dyDescent="0.4">
      <c r="A72" s="19"/>
      <c r="B72" s="5" t="s">
        <v>16</v>
      </c>
      <c r="C72" s="5" t="str">
        <f t="shared" si="3"/>
        <v>_125</v>
      </c>
      <c r="D72" s="14" t="s">
        <v>85</v>
      </c>
      <c r="E72" s="5" t="str">
        <f t="shared" si="4"/>
        <v>45FSD-1100X2200</v>
      </c>
      <c r="F72" s="5">
        <v>1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20"/>
    </row>
    <row r="73" spans="1:19" x14ac:dyDescent="0.4">
      <c r="A73" s="19"/>
      <c r="B73" s="5" t="s">
        <v>16</v>
      </c>
      <c r="C73" s="5" t="str">
        <f t="shared" si="3"/>
        <v>_126</v>
      </c>
      <c r="D73" s="14" t="s">
        <v>86</v>
      </c>
      <c r="E73" s="5" t="str">
        <f t="shared" si="4"/>
        <v>NSD-1100X2200</v>
      </c>
      <c r="F73" s="5">
        <v>1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20"/>
    </row>
    <row r="74" spans="1:19" x14ac:dyDescent="0.4">
      <c r="A74" s="19"/>
      <c r="B74" s="5" t="s">
        <v>16</v>
      </c>
      <c r="C74" s="5" t="str">
        <f t="shared" si="3"/>
        <v>_127</v>
      </c>
      <c r="D74" s="14" t="s">
        <v>87</v>
      </c>
      <c r="E74" s="5" t="str">
        <f t="shared" si="4"/>
        <v>NSD-1100X2200</v>
      </c>
      <c r="F74" s="5">
        <v>1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20"/>
    </row>
    <row r="75" spans="1:19" x14ac:dyDescent="0.4">
      <c r="A75" s="19"/>
      <c r="B75" s="5" t="s">
        <v>16</v>
      </c>
      <c r="C75" s="5" t="str">
        <f t="shared" si="3"/>
        <v>_128</v>
      </c>
      <c r="D75" s="14" t="s">
        <v>172</v>
      </c>
      <c r="E75" s="5" t="str">
        <f t="shared" si="4"/>
        <v>45FSD-1100X2200</v>
      </c>
      <c r="F75" s="5">
        <v>1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20"/>
    </row>
    <row r="76" spans="1:19" x14ac:dyDescent="0.4">
      <c r="A76" s="19"/>
      <c r="B76" s="5" t="s">
        <v>16</v>
      </c>
      <c r="C76" s="5" t="str">
        <f t="shared" si="3"/>
        <v>_129</v>
      </c>
      <c r="D76" s="14" t="s">
        <v>88</v>
      </c>
      <c r="E76" s="5" t="str">
        <f t="shared" si="4"/>
        <v>45FSD-1100X2200</v>
      </c>
      <c r="F76" s="5">
        <v>1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20"/>
    </row>
    <row r="77" spans="1:19" x14ac:dyDescent="0.4">
      <c r="A77" s="19"/>
      <c r="B77" s="5" t="s">
        <v>16</v>
      </c>
      <c r="C77" s="5" t="str">
        <f t="shared" si="3"/>
        <v>_130</v>
      </c>
      <c r="D77" s="14" t="s">
        <v>89</v>
      </c>
      <c r="E77" s="5" t="str">
        <f t="shared" si="4"/>
        <v>45FSD-1100X2200</v>
      </c>
      <c r="F77" s="5">
        <v>1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20"/>
    </row>
    <row r="78" spans="1:19" ht="18" thickBot="1" x14ac:dyDescent="0.45">
      <c r="A78" s="21"/>
      <c r="B78" s="22"/>
      <c r="C78" s="22"/>
      <c r="D78" s="23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4"/>
    </row>
    <row r="79" spans="1:19" ht="18.600000000000001" thickTop="1" thickBot="1" x14ac:dyDescent="0.45"/>
    <row r="80" spans="1:19" ht="18" thickTop="1" x14ac:dyDescent="0.4">
      <c r="A80" s="15"/>
      <c r="B80" s="16"/>
      <c r="C80" s="16"/>
      <c r="D80" s="17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8"/>
    </row>
    <row r="81" spans="1:19" x14ac:dyDescent="0.4">
      <c r="A81" s="19"/>
      <c r="B81" s="5"/>
      <c r="C81" s="5"/>
      <c r="D81" s="1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20"/>
    </row>
    <row r="82" spans="1:19" x14ac:dyDescent="0.4">
      <c r="A82" s="19"/>
      <c r="B82" s="5"/>
      <c r="C82" s="5"/>
      <c r="D82" s="14"/>
      <c r="E82" s="5"/>
      <c r="F82" s="5"/>
      <c r="G82" s="5"/>
      <c r="H82" s="5"/>
      <c r="I82" s="6" t="str">
        <f>B83</f>
        <v>GF</v>
      </c>
      <c r="J82" s="5"/>
      <c r="K82" s="5"/>
      <c r="L82" s="5"/>
      <c r="M82" s="6" t="str">
        <f>A83</f>
        <v>Warehouse</v>
      </c>
      <c r="N82" s="4" t="s">
        <v>5</v>
      </c>
      <c r="O82" s="5"/>
      <c r="P82" s="5"/>
      <c r="Q82" s="5"/>
      <c r="R82" s="5"/>
      <c r="S82" s="20"/>
    </row>
    <row r="83" spans="1:19" x14ac:dyDescent="0.4">
      <c r="A83" s="19" t="s">
        <v>92</v>
      </c>
      <c r="B83" s="5" t="s">
        <v>21</v>
      </c>
      <c r="C83" s="5" t="str">
        <f>RIGHT(D83,4)</f>
        <v>_G01</v>
      </c>
      <c r="D83" s="14" t="s">
        <v>93</v>
      </c>
      <c r="E83" s="5" t="str">
        <f>LEFT(D83,LEN(D83)-4)</f>
        <v>45FSD-1100X2200</v>
      </c>
      <c r="F83" s="5">
        <v>1</v>
      </c>
      <c r="G83" s="5"/>
      <c r="H83" s="5"/>
      <c r="I83" s="6" t="s">
        <v>57</v>
      </c>
      <c r="J83" s="6"/>
      <c r="K83" s="6">
        <f>COUNTIF($E$83:$E$106,I83)</f>
        <v>3</v>
      </c>
      <c r="L83" s="5"/>
      <c r="M83" s="5"/>
      <c r="N83" s="6" t="s">
        <v>57</v>
      </c>
      <c r="O83" s="6"/>
      <c r="P83" s="6">
        <f>SUMIF($I$83:$I$141,N83,$K$83:$K$141)</f>
        <v>3</v>
      </c>
      <c r="Q83" s="5"/>
      <c r="R83" s="5"/>
      <c r="S83" s="20"/>
    </row>
    <row r="84" spans="1:19" x14ac:dyDescent="0.4">
      <c r="A84" s="19"/>
      <c r="B84" s="5" t="s">
        <v>21</v>
      </c>
      <c r="C84" s="5" t="str">
        <f t="shared" ref="C84:C106" si="6">RIGHT(D84,4)</f>
        <v>_G02</v>
      </c>
      <c r="D84" s="14" t="s">
        <v>23</v>
      </c>
      <c r="E84" s="5" t="str">
        <f t="shared" ref="E84:E106" si="7">LEFT(D84,LEN(D84)-4)</f>
        <v>45FSD-1100X2200</v>
      </c>
      <c r="F84" s="5">
        <v>1</v>
      </c>
      <c r="G84" s="5"/>
      <c r="H84" s="5"/>
      <c r="I84" s="6" t="s">
        <v>153</v>
      </c>
      <c r="J84" s="6"/>
      <c r="K84" s="6">
        <f t="shared" ref="K84:K91" si="8">COUNTIF($E$83:$E$106,I84)</f>
        <v>0</v>
      </c>
      <c r="L84" s="5"/>
      <c r="M84" s="5"/>
      <c r="N84" s="6" t="s">
        <v>153</v>
      </c>
      <c r="O84" s="6"/>
      <c r="P84" s="6">
        <f t="shared" ref="P84:P91" si="9">SUMIF($I$83:$I$141,N84,$K$83:$K$141)</f>
        <v>0</v>
      </c>
      <c r="Q84" s="5"/>
      <c r="R84" s="5"/>
      <c r="S84" s="20"/>
    </row>
    <row r="85" spans="1:19" x14ac:dyDescent="0.4">
      <c r="A85" s="19"/>
      <c r="B85" s="5" t="s">
        <v>21</v>
      </c>
      <c r="C85" s="5" t="str">
        <f t="shared" si="6"/>
        <v>_G03</v>
      </c>
      <c r="D85" s="14" t="s">
        <v>94</v>
      </c>
      <c r="E85" s="5" t="str">
        <f t="shared" si="7"/>
        <v>NSD-2500X2200</v>
      </c>
      <c r="F85" s="5">
        <v>1</v>
      </c>
      <c r="G85" s="5"/>
      <c r="H85" s="5"/>
      <c r="I85" s="6" t="s">
        <v>60</v>
      </c>
      <c r="J85" s="6"/>
      <c r="K85" s="6">
        <f t="shared" si="8"/>
        <v>6</v>
      </c>
      <c r="L85" s="5"/>
      <c r="M85" s="5"/>
      <c r="N85" s="6" t="s">
        <v>60</v>
      </c>
      <c r="O85" s="6"/>
      <c r="P85" s="6">
        <f t="shared" si="9"/>
        <v>6</v>
      </c>
      <c r="Q85" s="5"/>
      <c r="R85" s="5"/>
      <c r="S85" s="20"/>
    </row>
    <row r="86" spans="1:19" x14ac:dyDescent="0.4">
      <c r="A86" s="19"/>
      <c r="B86" s="5" t="s">
        <v>21</v>
      </c>
      <c r="C86" s="5" t="str">
        <f t="shared" si="6"/>
        <v>_G04</v>
      </c>
      <c r="D86" s="14" t="s">
        <v>95</v>
      </c>
      <c r="E86" s="5" t="str">
        <f t="shared" si="7"/>
        <v>90FSD-1100X2200</v>
      </c>
      <c r="F86" s="5">
        <v>1</v>
      </c>
      <c r="G86" s="5"/>
      <c r="H86" s="5"/>
      <c r="I86" s="6" t="s">
        <v>58</v>
      </c>
      <c r="J86" s="6"/>
      <c r="K86" s="6">
        <f t="shared" si="8"/>
        <v>5</v>
      </c>
      <c r="L86" s="5"/>
      <c r="M86" s="5"/>
      <c r="N86" s="6" t="s">
        <v>58</v>
      </c>
      <c r="O86" s="6"/>
      <c r="P86" s="6">
        <f t="shared" si="9"/>
        <v>5</v>
      </c>
      <c r="Q86" s="5"/>
      <c r="R86" s="5"/>
      <c r="S86" s="20"/>
    </row>
    <row r="87" spans="1:19" x14ac:dyDescent="0.4">
      <c r="A87" s="19"/>
      <c r="B87" s="5" t="s">
        <v>21</v>
      </c>
      <c r="C87" s="5" t="str">
        <f t="shared" si="6"/>
        <v>_G05</v>
      </c>
      <c r="D87" s="14" t="s">
        <v>96</v>
      </c>
      <c r="E87" s="5" t="str">
        <f t="shared" si="7"/>
        <v>NSD-2500X2200</v>
      </c>
      <c r="F87" s="5">
        <v>1</v>
      </c>
      <c r="G87" s="5"/>
      <c r="H87" s="5"/>
      <c r="I87" s="6" t="s">
        <v>90</v>
      </c>
      <c r="J87" s="6"/>
      <c r="K87" s="6">
        <f t="shared" si="8"/>
        <v>0</v>
      </c>
      <c r="L87" s="5"/>
      <c r="M87" s="5"/>
      <c r="N87" s="6" t="s">
        <v>90</v>
      </c>
      <c r="O87" s="6"/>
      <c r="P87" s="6">
        <f t="shared" si="9"/>
        <v>0</v>
      </c>
      <c r="Q87" s="5"/>
      <c r="R87" s="5"/>
      <c r="S87" s="20"/>
    </row>
    <row r="88" spans="1:19" x14ac:dyDescent="0.4">
      <c r="A88" s="19"/>
      <c r="B88" s="5" t="s">
        <v>21</v>
      </c>
      <c r="C88" s="5" t="str">
        <f t="shared" si="6"/>
        <v>_G06</v>
      </c>
      <c r="D88" s="14" t="s">
        <v>97</v>
      </c>
      <c r="E88" s="5" t="str">
        <f t="shared" si="7"/>
        <v>90FSD-1100X2200</v>
      </c>
      <c r="F88" s="5">
        <v>1</v>
      </c>
      <c r="G88" s="5"/>
      <c r="H88" s="5"/>
      <c r="I88" s="6" t="s">
        <v>59</v>
      </c>
      <c r="J88" s="6"/>
      <c r="K88" s="6">
        <f t="shared" si="8"/>
        <v>2</v>
      </c>
      <c r="L88" s="5"/>
      <c r="M88" s="5"/>
      <c r="N88" s="6" t="s">
        <v>59</v>
      </c>
      <c r="O88" s="6"/>
      <c r="P88" s="6">
        <f t="shared" si="9"/>
        <v>2</v>
      </c>
      <c r="Q88" s="5"/>
      <c r="R88" s="5"/>
      <c r="S88" s="20"/>
    </row>
    <row r="89" spans="1:19" x14ac:dyDescent="0.4">
      <c r="A89" s="19"/>
      <c r="B89" s="5" t="s">
        <v>21</v>
      </c>
      <c r="C89" s="5" t="str">
        <f t="shared" si="6"/>
        <v>_G07</v>
      </c>
      <c r="D89" s="14" t="s">
        <v>98</v>
      </c>
      <c r="E89" s="5" t="str">
        <f t="shared" si="7"/>
        <v>45FSD-1100X2200</v>
      </c>
      <c r="F89" s="5">
        <v>1</v>
      </c>
      <c r="G89" s="5"/>
      <c r="H89" s="5"/>
      <c r="I89" s="6" t="s">
        <v>61</v>
      </c>
      <c r="J89" s="6"/>
      <c r="K89" s="6">
        <f t="shared" si="8"/>
        <v>6</v>
      </c>
      <c r="L89" s="5"/>
      <c r="M89" s="5"/>
      <c r="N89" s="6" t="s">
        <v>61</v>
      </c>
      <c r="O89" s="6"/>
      <c r="P89" s="6">
        <f t="shared" si="9"/>
        <v>6</v>
      </c>
      <c r="Q89" s="5"/>
      <c r="R89" s="5"/>
      <c r="S89" s="20"/>
    </row>
    <row r="90" spans="1:19" x14ac:dyDescent="0.4">
      <c r="A90" s="19"/>
      <c r="B90" s="5" t="s">
        <v>21</v>
      </c>
      <c r="C90" s="5" t="str">
        <f t="shared" si="6"/>
        <v>_G08</v>
      </c>
      <c r="D90" s="14" t="s">
        <v>29</v>
      </c>
      <c r="E90" s="5" t="str">
        <f t="shared" si="7"/>
        <v>NSD-2500X2200</v>
      </c>
      <c r="F90" s="5">
        <v>1</v>
      </c>
      <c r="G90" s="5"/>
      <c r="H90" s="5"/>
      <c r="I90" s="6" t="s">
        <v>152</v>
      </c>
      <c r="J90" s="6"/>
      <c r="K90" s="6">
        <f t="shared" si="8"/>
        <v>0</v>
      </c>
      <c r="L90" s="5"/>
      <c r="M90" s="5"/>
      <c r="N90" s="6" t="s">
        <v>152</v>
      </c>
      <c r="O90" s="6"/>
      <c r="P90" s="6">
        <f t="shared" si="9"/>
        <v>0</v>
      </c>
      <c r="Q90" s="5"/>
      <c r="R90" s="5"/>
      <c r="S90" s="20"/>
    </row>
    <row r="91" spans="1:19" x14ac:dyDescent="0.4">
      <c r="A91" s="19"/>
      <c r="B91" s="5" t="s">
        <v>21</v>
      </c>
      <c r="C91" s="5" t="str">
        <f t="shared" si="6"/>
        <v>_G09</v>
      </c>
      <c r="D91" s="14" t="s">
        <v>99</v>
      </c>
      <c r="E91" s="5" t="str">
        <f t="shared" si="7"/>
        <v>90FSD-1100X2200</v>
      </c>
      <c r="F91" s="5">
        <v>1</v>
      </c>
      <c r="G91" s="5"/>
      <c r="H91" s="5"/>
      <c r="I91" s="6" t="s">
        <v>151</v>
      </c>
      <c r="J91" s="6"/>
      <c r="K91" s="6">
        <f t="shared" si="8"/>
        <v>2</v>
      </c>
      <c r="L91" s="5"/>
      <c r="M91" s="5"/>
      <c r="N91" s="6" t="s">
        <v>151</v>
      </c>
      <c r="O91" s="6"/>
      <c r="P91" s="6">
        <f t="shared" si="9"/>
        <v>2</v>
      </c>
      <c r="Q91" s="5"/>
      <c r="R91" s="5"/>
      <c r="S91" s="20"/>
    </row>
    <row r="92" spans="1:19" x14ac:dyDescent="0.4">
      <c r="A92" s="19"/>
      <c r="B92" s="5" t="s">
        <v>21</v>
      </c>
      <c r="C92" s="5" t="str">
        <f t="shared" si="6"/>
        <v>_G10</v>
      </c>
      <c r="D92" s="14" t="s">
        <v>100</v>
      </c>
      <c r="E92" s="5" t="str">
        <f t="shared" si="7"/>
        <v>NSD-1100X2200</v>
      </c>
      <c r="F92" s="5">
        <v>1</v>
      </c>
      <c r="G92" s="5"/>
      <c r="H92" s="5"/>
      <c r="I92" s="6"/>
      <c r="J92" s="6"/>
      <c r="K92" s="6"/>
      <c r="L92" s="5"/>
      <c r="M92" s="5"/>
      <c r="N92" s="6"/>
      <c r="O92" s="6"/>
      <c r="P92" s="6"/>
      <c r="Q92" s="5"/>
      <c r="R92" s="5"/>
      <c r="S92" s="20"/>
    </row>
    <row r="93" spans="1:19" x14ac:dyDescent="0.4">
      <c r="A93" s="19"/>
      <c r="B93" s="5" t="s">
        <v>21</v>
      </c>
      <c r="C93" s="5" t="str">
        <f t="shared" si="6"/>
        <v>_G11</v>
      </c>
      <c r="D93" s="14" t="s">
        <v>101</v>
      </c>
      <c r="E93" s="5" t="str">
        <f t="shared" si="7"/>
        <v>90FSD-1100X2200</v>
      </c>
      <c r="F93" s="5">
        <v>1</v>
      </c>
      <c r="G93" s="5"/>
      <c r="H93" s="5"/>
      <c r="I93" s="6"/>
      <c r="J93" s="6"/>
      <c r="K93" s="6"/>
      <c r="L93" s="5"/>
      <c r="M93" s="5"/>
      <c r="N93" s="6"/>
      <c r="O93" s="6"/>
      <c r="P93" s="6"/>
      <c r="Q93" s="5"/>
      <c r="R93" s="5"/>
      <c r="S93" s="20"/>
    </row>
    <row r="94" spans="1:19" x14ac:dyDescent="0.4">
      <c r="A94" s="19"/>
      <c r="B94" s="5" t="s">
        <v>21</v>
      </c>
      <c r="C94" s="5" t="str">
        <f t="shared" si="6"/>
        <v>_G12</v>
      </c>
      <c r="D94" s="14" t="s">
        <v>102</v>
      </c>
      <c r="E94" s="5" t="str">
        <f t="shared" si="7"/>
        <v>NSD-2500X2200</v>
      </c>
      <c r="F94" s="5">
        <v>1</v>
      </c>
      <c r="G94" s="5"/>
      <c r="H94" s="5"/>
      <c r="I94" s="6"/>
      <c r="J94" s="6"/>
      <c r="K94" s="6"/>
      <c r="L94" s="5"/>
      <c r="M94" s="5"/>
      <c r="N94" s="6"/>
      <c r="O94" s="6"/>
      <c r="P94" s="6"/>
      <c r="Q94" s="5"/>
      <c r="R94" s="5"/>
      <c r="S94" s="20"/>
    </row>
    <row r="95" spans="1:19" x14ac:dyDescent="0.4">
      <c r="A95" s="19"/>
      <c r="B95" s="5" t="s">
        <v>21</v>
      </c>
      <c r="C95" s="5" t="str">
        <f t="shared" si="6"/>
        <v>_G13</v>
      </c>
      <c r="D95" s="14" t="s">
        <v>103</v>
      </c>
      <c r="E95" s="5" t="str">
        <f t="shared" si="7"/>
        <v>90FSD-1100X2200</v>
      </c>
      <c r="F95" s="5">
        <v>1</v>
      </c>
      <c r="G95" s="5"/>
      <c r="H95" s="5"/>
      <c r="I95" s="6"/>
      <c r="J95" s="6"/>
      <c r="K95" s="6"/>
      <c r="L95" s="5"/>
      <c r="M95" s="5"/>
      <c r="N95" s="6"/>
      <c r="O95" s="6"/>
      <c r="P95" s="6"/>
      <c r="Q95" s="5"/>
      <c r="R95" s="5"/>
      <c r="S95" s="20"/>
    </row>
    <row r="96" spans="1:19" x14ac:dyDescent="0.4">
      <c r="A96" s="19"/>
      <c r="B96" s="5" t="s">
        <v>21</v>
      </c>
      <c r="C96" s="5" t="str">
        <f t="shared" si="6"/>
        <v>_G14</v>
      </c>
      <c r="D96" s="14" t="s">
        <v>104</v>
      </c>
      <c r="E96" s="5" t="str">
        <f t="shared" si="7"/>
        <v>shutter</v>
      </c>
      <c r="F96" s="5">
        <v>1</v>
      </c>
      <c r="G96" s="5"/>
      <c r="H96" s="5"/>
      <c r="I96" s="6"/>
      <c r="J96" s="6"/>
      <c r="K96" s="6"/>
      <c r="L96" s="5"/>
      <c r="M96" s="5"/>
      <c r="N96" s="6"/>
      <c r="O96" s="6"/>
      <c r="P96" s="6"/>
      <c r="Q96" s="5"/>
      <c r="R96" s="5"/>
      <c r="S96" s="20"/>
    </row>
    <row r="97" spans="1:19" x14ac:dyDescent="0.4">
      <c r="A97" s="19"/>
      <c r="B97" s="5" t="s">
        <v>21</v>
      </c>
      <c r="C97" s="5" t="str">
        <f t="shared" si="6"/>
        <v>_G15</v>
      </c>
      <c r="D97" s="14" t="s">
        <v>105</v>
      </c>
      <c r="E97" s="5" t="str">
        <f t="shared" si="7"/>
        <v>NSD-1100X2200</v>
      </c>
      <c r="F97" s="5">
        <v>1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20"/>
    </row>
    <row r="98" spans="1:19" x14ac:dyDescent="0.4">
      <c r="A98" s="19"/>
      <c r="B98" s="5" t="s">
        <v>21</v>
      </c>
      <c r="C98" s="5" t="str">
        <f t="shared" si="6"/>
        <v>_G16</v>
      </c>
      <c r="D98" s="14" t="s">
        <v>37</v>
      </c>
      <c r="E98" s="5" t="str">
        <f t="shared" si="7"/>
        <v>90FSD-1100X2200</v>
      </c>
      <c r="F98" s="5">
        <v>1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20"/>
    </row>
    <row r="99" spans="1:19" x14ac:dyDescent="0.4">
      <c r="A99" s="19"/>
      <c r="B99" s="5" t="s">
        <v>21</v>
      </c>
      <c r="C99" s="5" t="str">
        <f t="shared" si="6"/>
        <v>_G17</v>
      </c>
      <c r="D99" s="14" t="s">
        <v>106</v>
      </c>
      <c r="E99" s="5" t="str">
        <f t="shared" si="7"/>
        <v>45FSD-2500X2200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20"/>
    </row>
    <row r="100" spans="1:19" x14ac:dyDescent="0.4">
      <c r="A100" s="19"/>
      <c r="B100" s="5" t="s">
        <v>21</v>
      </c>
      <c r="C100" s="5" t="str">
        <f t="shared" si="6"/>
        <v>_G18</v>
      </c>
      <c r="D100" s="14" t="s">
        <v>107</v>
      </c>
      <c r="E100" s="5" t="str">
        <f t="shared" si="7"/>
        <v>NSD-2500X2200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20"/>
    </row>
    <row r="101" spans="1:19" x14ac:dyDescent="0.4">
      <c r="A101" s="19"/>
      <c r="B101" s="5" t="s">
        <v>21</v>
      </c>
      <c r="C101" s="5" t="str">
        <f t="shared" si="6"/>
        <v>_G19</v>
      </c>
      <c r="D101" s="14" t="s">
        <v>108</v>
      </c>
      <c r="E101" s="5" t="str">
        <f t="shared" si="7"/>
        <v>45FSD-2500X2200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20"/>
    </row>
    <row r="102" spans="1:19" x14ac:dyDescent="0.4">
      <c r="A102" s="19"/>
      <c r="B102" s="5" t="s">
        <v>21</v>
      </c>
      <c r="C102" s="5" t="str">
        <f t="shared" si="6"/>
        <v>_G20</v>
      </c>
      <c r="D102" s="14" t="s">
        <v>41</v>
      </c>
      <c r="E102" s="5" t="str">
        <f t="shared" si="7"/>
        <v>45FSD-1100X2200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20"/>
    </row>
    <row r="103" spans="1:19" x14ac:dyDescent="0.4">
      <c r="A103" s="19"/>
      <c r="B103" s="5" t="s">
        <v>21</v>
      </c>
      <c r="C103" s="5" t="str">
        <f t="shared" si="6"/>
        <v>_G21</v>
      </c>
      <c r="D103" s="14" t="s">
        <v>109</v>
      </c>
      <c r="E103" s="5" t="str">
        <f t="shared" si="7"/>
        <v>45FSD-1100X2200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20"/>
    </row>
    <row r="104" spans="1:19" x14ac:dyDescent="0.4">
      <c r="A104" s="19"/>
      <c r="B104" s="5" t="s">
        <v>21</v>
      </c>
      <c r="C104" s="5" t="str">
        <f t="shared" si="6"/>
        <v>_G22</v>
      </c>
      <c r="D104" s="14" t="s">
        <v>110</v>
      </c>
      <c r="E104" s="5" t="str">
        <f t="shared" si="7"/>
        <v>shutter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20"/>
    </row>
    <row r="105" spans="1:19" x14ac:dyDescent="0.4">
      <c r="A105" s="19"/>
      <c r="B105" s="5" t="s">
        <v>21</v>
      </c>
      <c r="C105" s="5" t="str">
        <f t="shared" si="6"/>
        <v>_G23</v>
      </c>
      <c r="D105" s="14" t="s">
        <v>44</v>
      </c>
      <c r="E105" s="5" t="str">
        <f t="shared" si="7"/>
        <v>NSD-1100X2200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20"/>
    </row>
    <row r="106" spans="1:19" x14ac:dyDescent="0.4">
      <c r="A106" s="19"/>
      <c r="B106" s="5" t="s">
        <v>21</v>
      </c>
      <c r="C106" s="5" t="str">
        <f t="shared" si="6"/>
        <v>_G24</v>
      </c>
      <c r="D106" s="14" t="s">
        <v>45</v>
      </c>
      <c r="E106" s="5" t="str">
        <f t="shared" si="7"/>
        <v>NSD-2500X2200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20"/>
    </row>
    <row r="107" spans="1:19" x14ac:dyDescent="0.4">
      <c r="A107" s="19"/>
      <c r="B107" s="5"/>
      <c r="C107" s="5"/>
      <c r="D107" s="1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20"/>
    </row>
    <row r="108" spans="1:19" x14ac:dyDescent="0.4">
      <c r="A108" s="19"/>
      <c r="B108" s="5"/>
      <c r="C108" s="5"/>
      <c r="D108" s="1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20"/>
    </row>
    <row r="109" spans="1:19" x14ac:dyDescent="0.4">
      <c r="A109" s="19"/>
      <c r="B109" s="5"/>
      <c r="C109" s="5"/>
      <c r="D109" s="1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20"/>
    </row>
    <row r="110" spans="1:19" x14ac:dyDescent="0.4">
      <c r="A110" s="19"/>
      <c r="B110" s="5"/>
      <c r="C110" s="5"/>
      <c r="D110" s="14"/>
      <c r="E110" s="5"/>
      <c r="F110" s="5"/>
      <c r="G110" s="5"/>
      <c r="H110" s="5"/>
      <c r="I110" s="6" t="str">
        <f>B111</f>
        <v>1F</v>
      </c>
      <c r="J110" s="5"/>
      <c r="K110" s="5"/>
      <c r="L110" s="5"/>
      <c r="M110" s="5"/>
      <c r="N110" s="5"/>
      <c r="O110" s="5"/>
      <c r="P110" s="5"/>
      <c r="Q110" s="5"/>
      <c r="R110" s="5"/>
      <c r="S110" s="20"/>
    </row>
    <row r="111" spans="1:19" x14ac:dyDescent="0.4">
      <c r="A111" s="19"/>
      <c r="B111" s="5" t="s">
        <v>4</v>
      </c>
      <c r="C111" s="5" t="str">
        <f t="shared" ref="C111:C140" si="10">RIGHT(D111,4)</f>
        <v/>
      </c>
      <c r="D111" s="14"/>
      <c r="E111" s="5"/>
      <c r="F111" s="5">
        <v>1</v>
      </c>
      <c r="G111" s="5"/>
      <c r="H111" s="5"/>
      <c r="I111" s="6" t="s">
        <v>57</v>
      </c>
      <c r="J111" s="6"/>
      <c r="K111" s="6"/>
      <c r="L111" s="5"/>
      <c r="M111" s="5"/>
      <c r="N111" s="5"/>
      <c r="O111" s="5"/>
      <c r="P111" s="5"/>
      <c r="Q111" s="5"/>
      <c r="R111" s="5"/>
      <c r="S111" s="20"/>
    </row>
    <row r="112" spans="1:19" x14ac:dyDescent="0.4">
      <c r="A112" s="19"/>
      <c r="B112" s="5" t="s">
        <v>16</v>
      </c>
      <c r="C112" s="5" t="str">
        <f t="shared" si="10"/>
        <v/>
      </c>
      <c r="D112" s="14"/>
      <c r="E112" s="5"/>
      <c r="F112" s="5">
        <v>1</v>
      </c>
      <c r="G112" s="5"/>
      <c r="H112" s="5"/>
      <c r="I112" s="6" t="s">
        <v>153</v>
      </c>
      <c r="J112" s="6"/>
      <c r="K112" s="6"/>
      <c r="L112" s="5"/>
      <c r="M112" s="5"/>
      <c r="N112" s="5"/>
      <c r="O112" s="5"/>
      <c r="P112" s="5"/>
      <c r="Q112" s="5"/>
      <c r="R112" s="5"/>
      <c r="S112" s="20"/>
    </row>
    <row r="113" spans="1:19" x14ac:dyDescent="0.4">
      <c r="A113" s="19"/>
      <c r="B113" s="5" t="s">
        <v>16</v>
      </c>
      <c r="C113" s="5" t="str">
        <f t="shared" si="10"/>
        <v/>
      </c>
      <c r="D113" s="14"/>
      <c r="E113" s="5"/>
      <c r="F113" s="5">
        <v>1</v>
      </c>
      <c r="G113" s="5"/>
      <c r="H113" s="5"/>
      <c r="I113" s="6" t="s">
        <v>60</v>
      </c>
      <c r="J113" s="6"/>
      <c r="K113" s="6"/>
      <c r="L113" s="5"/>
      <c r="M113" s="5"/>
      <c r="N113" s="5"/>
      <c r="O113" s="5"/>
      <c r="P113" s="5"/>
      <c r="Q113" s="5"/>
      <c r="R113" s="5"/>
      <c r="S113" s="20"/>
    </row>
    <row r="114" spans="1:19" x14ac:dyDescent="0.4">
      <c r="A114" s="19"/>
      <c r="B114" s="5" t="s">
        <v>16</v>
      </c>
      <c r="C114" s="5" t="str">
        <f t="shared" si="10"/>
        <v/>
      </c>
      <c r="D114" s="14"/>
      <c r="E114" s="5"/>
      <c r="F114" s="5">
        <v>1</v>
      </c>
      <c r="G114" s="5"/>
      <c r="H114" s="5"/>
      <c r="I114" s="6" t="s">
        <v>58</v>
      </c>
      <c r="J114" s="6"/>
      <c r="K114" s="6"/>
      <c r="L114" s="5"/>
      <c r="M114" s="5"/>
      <c r="N114" s="5"/>
      <c r="O114" s="5"/>
      <c r="P114" s="5"/>
      <c r="Q114" s="5"/>
      <c r="R114" s="5"/>
      <c r="S114" s="20"/>
    </row>
    <row r="115" spans="1:19" x14ac:dyDescent="0.4">
      <c r="A115" s="19"/>
      <c r="B115" s="5" t="s">
        <v>16</v>
      </c>
      <c r="C115" s="5" t="str">
        <f t="shared" si="10"/>
        <v/>
      </c>
      <c r="D115" s="14"/>
      <c r="E115" s="5"/>
      <c r="F115" s="5">
        <v>1</v>
      </c>
      <c r="G115" s="5"/>
      <c r="H115" s="5"/>
      <c r="I115" s="6" t="s">
        <v>90</v>
      </c>
      <c r="J115" s="6"/>
      <c r="K115" s="6"/>
      <c r="L115" s="5"/>
      <c r="M115" s="5"/>
      <c r="N115" s="5"/>
      <c r="O115" s="5"/>
      <c r="P115" s="5"/>
      <c r="Q115" s="5"/>
      <c r="R115" s="5"/>
      <c r="S115" s="20"/>
    </row>
    <row r="116" spans="1:19" x14ac:dyDescent="0.4">
      <c r="A116" s="19"/>
      <c r="B116" s="5" t="s">
        <v>16</v>
      </c>
      <c r="C116" s="5" t="str">
        <f t="shared" si="10"/>
        <v/>
      </c>
      <c r="D116" s="14"/>
      <c r="E116" s="5"/>
      <c r="F116" s="5">
        <v>1</v>
      </c>
      <c r="G116" s="5"/>
      <c r="H116" s="5"/>
      <c r="I116" s="6" t="s">
        <v>59</v>
      </c>
      <c r="J116" s="6"/>
      <c r="K116" s="6"/>
      <c r="L116" s="5"/>
      <c r="M116" s="5"/>
      <c r="N116" s="5"/>
      <c r="O116" s="5"/>
      <c r="P116" s="5"/>
      <c r="Q116" s="5"/>
      <c r="R116" s="5"/>
      <c r="S116" s="20"/>
    </row>
    <row r="117" spans="1:19" x14ac:dyDescent="0.4">
      <c r="A117" s="19"/>
      <c r="B117" s="5" t="s">
        <v>16</v>
      </c>
      <c r="C117" s="5" t="str">
        <f t="shared" si="10"/>
        <v/>
      </c>
      <c r="D117" s="14"/>
      <c r="E117" s="5"/>
      <c r="F117" s="5">
        <v>1</v>
      </c>
      <c r="G117" s="5"/>
      <c r="H117" s="5"/>
      <c r="I117" s="6" t="s">
        <v>61</v>
      </c>
      <c r="J117" s="6"/>
      <c r="K117" s="6"/>
      <c r="L117" s="5"/>
      <c r="M117" s="5"/>
      <c r="N117" s="5"/>
      <c r="O117" s="5"/>
      <c r="P117" s="5"/>
      <c r="Q117" s="5"/>
      <c r="R117" s="5"/>
      <c r="S117" s="20"/>
    </row>
    <row r="118" spans="1:19" x14ac:dyDescent="0.4">
      <c r="A118" s="19"/>
      <c r="B118" s="5" t="s">
        <v>16</v>
      </c>
      <c r="C118" s="5" t="str">
        <f t="shared" si="10"/>
        <v/>
      </c>
      <c r="D118" s="14"/>
      <c r="E118" s="5"/>
      <c r="F118" s="5">
        <v>1</v>
      </c>
      <c r="G118" s="5"/>
      <c r="H118" s="5"/>
      <c r="I118" s="6" t="s">
        <v>152</v>
      </c>
      <c r="J118" s="6"/>
      <c r="K118" s="6"/>
      <c r="L118" s="5"/>
      <c r="M118" s="5"/>
      <c r="N118" s="5"/>
      <c r="O118" s="5"/>
      <c r="P118" s="5"/>
      <c r="Q118" s="5"/>
      <c r="R118" s="5"/>
      <c r="S118" s="20"/>
    </row>
    <row r="119" spans="1:19" x14ac:dyDescent="0.4">
      <c r="A119" s="19"/>
      <c r="B119" s="5" t="s">
        <v>16</v>
      </c>
      <c r="C119" s="5" t="str">
        <f t="shared" si="10"/>
        <v/>
      </c>
      <c r="D119" s="14"/>
      <c r="E119" s="5"/>
      <c r="F119" s="5">
        <v>1</v>
      </c>
      <c r="G119" s="5"/>
      <c r="H119" s="5"/>
      <c r="I119" s="6" t="s">
        <v>151</v>
      </c>
      <c r="J119" s="6"/>
      <c r="K119" s="6"/>
      <c r="L119" s="5"/>
      <c r="M119" s="5"/>
      <c r="N119" s="5"/>
      <c r="O119" s="5"/>
      <c r="P119" s="5"/>
      <c r="Q119" s="5"/>
      <c r="R119" s="5"/>
      <c r="S119" s="20"/>
    </row>
    <row r="120" spans="1:19" x14ac:dyDescent="0.4">
      <c r="A120" s="19"/>
      <c r="B120" s="5" t="s">
        <v>16</v>
      </c>
      <c r="C120" s="5" t="str">
        <f t="shared" si="10"/>
        <v/>
      </c>
      <c r="D120" s="14"/>
      <c r="E120" s="5"/>
      <c r="F120" s="5">
        <v>1</v>
      </c>
      <c r="G120" s="5"/>
      <c r="H120" s="5"/>
      <c r="I120" s="6"/>
      <c r="J120" s="6"/>
      <c r="K120" s="6"/>
      <c r="L120" s="5"/>
      <c r="M120" s="5"/>
      <c r="N120" s="5"/>
      <c r="O120" s="5"/>
      <c r="P120" s="5"/>
      <c r="Q120" s="5"/>
      <c r="R120" s="5"/>
      <c r="S120" s="20"/>
    </row>
    <row r="121" spans="1:19" x14ac:dyDescent="0.4">
      <c r="A121" s="19"/>
      <c r="B121" s="5" t="s">
        <v>16</v>
      </c>
      <c r="C121" s="5" t="str">
        <f t="shared" si="10"/>
        <v/>
      </c>
      <c r="D121" s="14"/>
      <c r="E121" s="5"/>
      <c r="F121" s="5">
        <v>1</v>
      </c>
      <c r="G121" s="5"/>
      <c r="H121" s="5"/>
      <c r="I121" s="6"/>
      <c r="J121" s="6"/>
      <c r="K121" s="6"/>
      <c r="L121" s="5"/>
      <c r="M121" s="5"/>
      <c r="N121" s="5"/>
      <c r="O121" s="5"/>
      <c r="P121" s="5"/>
      <c r="Q121" s="5"/>
      <c r="R121" s="5"/>
      <c r="S121" s="20"/>
    </row>
    <row r="122" spans="1:19" x14ac:dyDescent="0.4">
      <c r="A122" s="19"/>
      <c r="B122" s="5" t="s">
        <v>16</v>
      </c>
      <c r="C122" s="5" t="str">
        <f t="shared" si="10"/>
        <v/>
      </c>
      <c r="D122" s="14"/>
      <c r="E122" s="5"/>
      <c r="F122" s="5">
        <v>1</v>
      </c>
      <c r="G122" s="5"/>
      <c r="H122" s="5"/>
      <c r="I122" s="6"/>
      <c r="J122" s="6"/>
      <c r="K122" s="6"/>
      <c r="L122" s="5"/>
      <c r="M122" s="5"/>
      <c r="N122" s="5"/>
      <c r="O122" s="5"/>
      <c r="P122" s="5"/>
      <c r="Q122" s="5"/>
      <c r="R122" s="5"/>
      <c r="S122" s="20"/>
    </row>
    <row r="123" spans="1:19" x14ac:dyDescent="0.4">
      <c r="A123" s="19"/>
      <c r="B123" s="5" t="s">
        <v>16</v>
      </c>
      <c r="C123" s="5" t="str">
        <f t="shared" si="10"/>
        <v/>
      </c>
      <c r="D123" s="14"/>
      <c r="E123" s="5"/>
      <c r="F123" s="5">
        <v>1</v>
      </c>
      <c r="G123" s="5"/>
      <c r="H123" s="5"/>
      <c r="I123" s="6"/>
      <c r="J123" s="6"/>
      <c r="K123" s="6"/>
      <c r="L123" s="5"/>
      <c r="M123" s="5"/>
      <c r="N123" s="5"/>
      <c r="O123" s="5"/>
      <c r="P123" s="5"/>
      <c r="Q123" s="5"/>
      <c r="R123" s="5"/>
      <c r="S123" s="20"/>
    </row>
    <row r="124" spans="1:19" x14ac:dyDescent="0.4">
      <c r="A124" s="19"/>
      <c r="B124" s="5" t="s">
        <v>16</v>
      </c>
      <c r="C124" s="5" t="str">
        <f t="shared" si="10"/>
        <v/>
      </c>
      <c r="D124" s="14"/>
      <c r="E124" s="5"/>
      <c r="F124" s="5">
        <v>1</v>
      </c>
      <c r="G124" s="5"/>
      <c r="H124" s="5"/>
      <c r="I124" s="6"/>
      <c r="J124" s="6"/>
      <c r="K124" s="6"/>
      <c r="L124" s="5"/>
      <c r="M124" s="5"/>
      <c r="N124" s="5"/>
      <c r="O124" s="5"/>
      <c r="P124" s="5"/>
      <c r="Q124" s="5"/>
      <c r="R124" s="5"/>
      <c r="S124" s="20"/>
    </row>
    <row r="125" spans="1:19" x14ac:dyDescent="0.4">
      <c r="A125" s="19"/>
      <c r="B125" s="5" t="s">
        <v>16</v>
      </c>
      <c r="C125" s="5" t="str">
        <f t="shared" si="10"/>
        <v/>
      </c>
      <c r="D125" s="14"/>
      <c r="E125" s="5"/>
      <c r="F125" s="5">
        <v>1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20"/>
    </row>
    <row r="126" spans="1:19" x14ac:dyDescent="0.4">
      <c r="A126" s="19"/>
      <c r="B126" s="5" t="s">
        <v>16</v>
      </c>
      <c r="C126" s="5" t="str">
        <f t="shared" si="10"/>
        <v/>
      </c>
      <c r="D126" s="14"/>
      <c r="E126" s="5"/>
      <c r="F126" s="5">
        <v>1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20"/>
    </row>
    <row r="127" spans="1:19" x14ac:dyDescent="0.4">
      <c r="A127" s="19"/>
      <c r="B127" s="5" t="s">
        <v>16</v>
      </c>
      <c r="C127" s="5" t="str">
        <f t="shared" si="10"/>
        <v/>
      </c>
      <c r="D127" s="14"/>
      <c r="E127" s="5"/>
      <c r="F127" s="5">
        <v>1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20"/>
    </row>
    <row r="128" spans="1:19" x14ac:dyDescent="0.4">
      <c r="A128" s="19"/>
      <c r="B128" s="5" t="s">
        <v>16</v>
      </c>
      <c r="C128" s="5" t="str">
        <f t="shared" si="10"/>
        <v/>
      </c>
      <c r="D128" s="14"/>
      <c r="E128" s="5"/>
      <c r="F128" s="5">
        <v>1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20"/>
    </row>
    <row r="129" spans="1:19" x14ac:dyDescent="0.4">
      <c r="A129" s="19"/>
      <c r="B129" s="5" t="s">
        <v>16</v>
      </c>
      <c r="C129" s="5" t="str">
        <f t="shared" si="10"/>
        <v/>
      </c>
      <c r="D129" s="14"/>
      <c r="E129" s="5"/>
      <c r="F129" s="5">
        <v>1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20"/>
    </row>
    <row r="130" spans="1:19" x14ac:dyDescent="0.4">
      <c r="A130" s="19"/>
      <c r="B130" s="5" t="s">
        <v>16</v>
      </c>
      <c r="C130" s="5" t="str">
        <f t="shared" si="10"/>
        <v/>
      </c>
      <c r="D130" s="14"/>
      <c r="E130" s="5"/>
      <c r="F130" s="5">
        <v>1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20"/>
    </row>
    <row r="131" spans="1:19" x14ac:dyDescent="0.4">
      <c r="A131" s="19"/>
      <c r="B131" s="5" t="s">
        <v>16</v>
      </c>
      <c r="C131" s="5" t="str">
        <f t="shared" si="10"/>
        <v/>
      </c>
      <c r="D131" s="14"/>
      <c r="E131" s="5"/>
      <c r="F131" s="5">
        <v>1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20"/>
    </row>
    <row r="132" spans="1:19" x14ac:dyDescent="0.4">
      <c r="A132" s="19"/>
      <c r="B132" s="5" t="s">
        <v>16</v>
      </c>
      <c r="C132" s="5" t="str">
        <f t="shared" si="10"/>
        <v/>
      </c>
      <c r="D132" s="14"/>
      <c r="E132" s="5"/>
      <c r="F132" s="5">
        <v>1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20"/>
    </row>
    <row r="133" spans="1:19" x14ac:dyDescent="0.4">
      <c r="A133" s="19"/>
      <c r="B133" s="5" t="s">
        <v>16</v>
      </c>
      <c r="C133" s="5" t="str">
        <f t="shared" si="10"/>
        <v/>
      </c>
      <c r="D133" s="14"/>
      <c r="E133" s="5"/>
      <c r="F133" s="5">
        <v>1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20"/>
    </row>
    <row r="134" spans="1:19" x14ac:dyDescent="0.4">
      <c r="A134" s="19"/>
      <c r="B134" s="5" t="s">
        <v>16</v>
      </c>
      <c r="C134" s="5" t="str">
        <f t="shared" si="10"/>
        <v/>
      </c>
      <c r="D134" s="14"/>
      <c r="E134" s="5"/>
      <c r="F134" s="5">
        <v>1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20"/>
    </row>
    <row r="135" spans="1:19" x14ac:dyDescent="0.4">
      <c r="A135" s="19"/>
      <c r="B135" s="5" t="s">
        <v>16</v>
      </c>
      <c r="C135" s="5" t="str">
        <f t="shared" si="10"/>
        <v/>
      </c>
      <c r="D135" s="14"/>
      <c r="E135" s="5"/>
      <c r="F135" s="5">
        <v>1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20"/>
    </row>
    <row r="136" spans="1:19" x14ac:dyDescent="0.4">
      <c r="A136" s="19"/>
      <c r="B136" s="5" t="s">
        <v>16</v>
      </c>
      <c r="C136" s="5" t="str">
        <f t="shared" si="10"/>
        <v/>
      </c>
      <c r="D136" s="14"/>
      <c r="E136" s="5"/>
      <c r="F136" s="5">
        <v>1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20"/>
    </row>
    <row r="137" spans="1:19" x14ac:dyDescent="0.4">
      <c r="A137" s="19"/>
      <c r="B137" s="5" t="s">
        <v>16</v>
      </c>
      <c r="C137" s="5" t="str">
        <f t="shared" si="10"/>
        <v/>
      </c>
      <c r="D137" s="14"/>
      <c r="E137" s="5"/>
      <c r="F137" s="5">
        <v>1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20"/>
    </row>
    <row r="138" spans="1:19" x14ac:dyDescent="0.4">
      <c r="A138" s="19"/>
      <c r="B138" s="5" t="s">
        <v>16</v>
      </c>
      <c r="C138" s="5" t="str">
        <f t="shared" si="10"/>
        <v/>
      </c>
      <c r="D138" s="14"/>
      <c r="E138" s="5"/>
      <c r="F138" s="5">
        <v>1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20"/>
    </row>
    <row r="139" spans="1:19" x14ac:dyDescent="0.4">
      <c r="A139" s="19"/>
      <c r="B139" s="5" t="s">
        <v>16</v>
      </c>
      <c r="C139" s="5" t="str">
        <f t="shared" si="10"/>
        <v/>
      </c>
      <c r="D139" s="14"/>
      <c r="E139" s="5"/>
      <c r="F139" s="5">
        <v>1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20"/>
    </row>
    <row r="140" spans="1:19" x14ac:dyDescent="0.4">
      <c r="A140" s="19"/>
      <c r="B140" s="5" t="s">
        <v>16</v>
      </c>
      <c r="C140" s="5" t="str">
        <f t="shared" si="10"/>
        <v/>
      </c>
      <c r="D140" s="14"/>
      <c r="E140" s="5"/>
      <c r="F140" s="5">
        <v>1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20"/>
    </row>
    <row r="141" spans="1:19" ht="18" thickBot="1" x14ac:dyDescent="0.45">
      <c r="A141" s="21"/>
      <c r="B141" s="22"/>
      <c r="C141" s="22"/>
      <c r="D141" s="23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4"/>
    </row>
    <row r="142" spans="1:19" ht="18" thickTop="1" x14ac:dyDescent="0.4"/>
    <row r="143" spans="1:19" ht="18" thickBot="1" x14ac:dyDescent="0.45"/>
    <row r="144" spans="1:19" ht="18" thickTop="1" x14ac:dyDescent="0.4">
      <c r="A144" s="15"/>
      <c r="B144" s="16"/>
      <c r="C144" s="16"/>
      <c r="D144" s="17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8"/>
    </row>
    <row r="145" spans="1:19" x14ac:dyDescent="0.4">
      <c r="A145" s="19"/>
      <c r="B145" s="5"/>
      <c r="C145" s="5"/>
      <c r="D145" s="1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20"/>
    </row>
    <row r="146" spans="1:19" x14ac:dyDescent="0.4">
      <c r="A146" s="19"/>
      <c r="B146" s="5"/>
      <c r="C146" s="5"/>
      <c r="D146" s="14"/>
      <c r="E146" s="5"/>
      <c r="F146" s="5"/>
      <c r="G146" s="5"/>
      <c r="H146" s="5"/>
      <c r="I146" s="6" t="str">
        <f>B147</f>
        <v>GF</v>
      </c>
      <c r="J146" s="5"/>
      <c r="K146" s="5"/>
      <c r="L146" s="5"/>
      <c r="M146" s="6" t="str">
        <f>A147</f>
        <v>Fire Brigade</v>
      </c>
      <c r="N146" s="4" t="s">
        <v>5</v>
      </c>
      <c r="O146" s="5"/>
      <c r="P146" s="5"/>
      <c r="Q146" s="5"/>
      <c r="R146" s="5"/>
      <c r="S146" s="20"/>
    </row>
    <row r="147" spans="1:19" x14ac:dyDescent="0.4">
      <c r="A147" s="19" t="s">
        <v>111</v>
      </c>
      <c r="B147" s="5" t="s">
        <v>21</v>
      </c>
      <c r="C147" s="5" t="str">
        <f>RIGHT(D147,4)</f>
        <v>_G01</v>
      </c>
      <c r="D147" s="14" t="s">
        <v>22</v>
      </c>
      <c r="E147" s="5" t="str">
        <f>LEFT(D147,LEN(D147)-4)</f>
        <v>NSD-1100X2200</v>
      </c>
      <c r="F147" s="5">
        <v>1</v>
      </c>
      <c r="G147" s="5"/>
      <c r="H147" s="5"/>
      <c r="I147" s="6" t="s">
        <v>57</v>
      </c>
      <c r="J147" s="6"/>
      <c r="K147" s="6">
        <f>COUNTIF($E$147:$E$170,I147)</f>
        <v>7</v>
      </c>
      <c r="L147" s="5"/>
      <c r="M147" s="5"/>
      <c r="N147" s="6" t="s">
        <v>57</v>
      </c>
      <c r="O147" s="6"/>
      <c r="P147" s="6">
        <f>SUMIF($I$147:$I$205,N147,$K$147:$K$205)</f>
        <v>7</v>
      </c>
      <c r="Q147" s="5"/>
      <c r="R147" s="5"/>
      <c r="S147" s="20"/>
    </row>
    <row r="148" spans="1:19" x14ac:dyDescent="0.4">
      <c r="A148" s="19"/>
      <c r="B148" s="5" t="s">
        <v>21</v>
      </c>
      <c r="C148" s="5" t="str">
        <f t="shared" ref="C148:C169" si="11">RIGHT(D148,4)</f>
        <v>_G02</v>
      </c>
      <c r="D148" s="14" t="s">
        <v>112</v>
      </c>
      <c r="E148" s="5" t="str">
        <f t="shared" ref="E148:E169" si="12">LEFT(D148,LEN(D148)-4)</f>
        <v>shutter</v>
      </c>
      <c r="F148" s="5">
        <v>1</v>
      </c>
      <c r="G148" s="5"/>
      <c r="H148" s="5"/>
      <c r="I148" s="6" t="s">
        <v>153</v>
      </c>
      <c r="J148" s="6"/>
      <c r="K148" s="6">
        <f t="shared" ref="K148:K155" si="13">COUNTIF($E$147:$E$170,I148)</f>
        <v>0</v>
      </c>
      <c r="L148" s="5"/>
      <c r="M148" s="5"/>
      <c r="N148" s="6" t="s">
        <v>153</v>
      </c>
      <c r="O148" s="6"/>
      <c r="P148" s="6">
        <f t="shared" ref="P148:P155" si="14">SUMIF($I$147:$I$205,N148,$K$147:$K$205)</f>
        <v>0</v>
      </c>
      <c r="Q148" s="5"/>
      <c r="R148" s="5"/>
      <c r="S148" s="20"/>
    </row>
    <row r="149" spans="1:19" x14ac:dyDescent="0.4">
      <c r="A149" s="19"/>
      <c r="B149" s="5" t="s">
        <v>21</v>
      </c>
      <c r="C149" s="5" t="str">
        <f t="shared" si="11"/>
        <v>_G03</v>
      </c>
      <c r="D149" s="14" t="s">
        <v>113</v>
      </c>
      <c r="E149" s="5" t="str">
        <f t="shared" si="12"/>
        <v>NSD-1100X2200</v>
      </c>
      <c r="F149" s="5">
        <v>1</v>
      </c>
      <c r="G149" s="5"/>
      <c r="H149" s="5"/>
      <c r="I149" s="6" t="s">
        <v>60</v>
      </c>
      <c r="J149" s="6"/>
      <c r="K149" s="6">
        <f t="shared" si="13"/>
        <v>2</v>
      </c>
      <c r="L149" s="5"/>
      <c r="M149" s="5"/>
      <c r="N149" s="6" t="s">
        <v>60</v>
      </c>
      <c r="O149" s="6"/>
      <c r="P149" s="6">
        <f t="shared" si="14"/>
        <v>2</v>
      </c>
      <c r="Q149" s="5"/>
      <c r="R149" s="5"/>
      <c r="S149" s="20"/>
    </row>
    <row r="150" spans="1:19" x14ac:dyDescent="0.4">
      <c r="A150" s="19"/>
      <c r="B150" s="5" t="s">
        <v>21</v>
      </c>
      <c r="C150" s="5" t="str">
        <f t="shared" si="11"/>
        <v>_G04</v>
      </c>
      <c r="D150" s="14" t="s">
        <v>114</v>
      </c>
      <c r="E150" s="5" t="str">
        <f t="shared" si="12"/>
        <v>shutter</v>
      </c>
      <c r="F150" s="5">
        <v>1</v>
      </c>
      <c r="G150" s="5"/>
      <c r="H150" s="5"/>
      <c r="I150" s="6" t="s">
        <v>58</v>
      </c>
      <c r="J150" s="6"/>
      <c r="K150" s="6">
        <f t="shared" si="13"/>
        <v>1</v>
      </c>
      <c r="L150" s="5"/>
      <c r="M150" s="5"/>
      <c r="N150" s="6" t="s">
        <v>58</v>
      </c>
      <c r="O150" s="6"/>
      <c r="P150" s="6">
        <f t="shared" si="14"/>
        <v>1</v>
      </c>
      <c r="Q150" s="5"/>
      <c r="R150" s="5"/>
      <c r="S150" s="20"/>
    </row>
    <row r="151" spans="1:19" x14ac:dyDescent="0.4">
      <c r="A151" s="19"/>
      <c r="B151" s="5" t="s">
        <v>21</v>
      </c>
      <c r="C151" s="5" t="str">
        <f t="shared" si="11"/>
        <v>_G05</v>
      </c>
      <c r="D151" s="14" t="s">
        <v>115</v>
      </c>
      <c r="E151" s="5" t="str">
        <f t="shared" si="12"/>
        <v>NSD-1100X2200</v>
      </c>
      <c r="F151" s="5">
        <v>1</v>
      </c>
      <c r="G151" s="5"/>
      <c r="H151" s="5"/>
      <c r="I151" s="6" t="s">
        <v>90</v>
      </c>
      <c r="J151" s="6"/>
      <c r="K151" s="6">
        <f t="shared" si="13"/>
        <v>0</v>
      </c>
      <c r="L151" s="5"/>
      <c r="M151" s="5"/>
      <c r="N151" s="6" t="s">
        <v>90</v>
      </c>
      <c r="O151" s="6"/>
      <c r="P151" s="6">
        <f t="shared" si="14"/>
        <v>0</v>
      </c>
      <c r="Q151" s="5"/>
      <c r="R151" s="5"/>
      <c r="S151" s="20"/>
    </row>
    <row r="152" spans="1:19" x14ac:dyDescent="0.4">
      <c r="A152" s="19"/>
      <c r="B152" s="5" t="s">
        <v>21</v>
      </c>
      <c r="C152" s="5" t="str">
        <f t="shared" si="11"/>
        <v>_G06</v>
      </c>
      <c r="D152" s="14" t="s">
        <v>116</v>
      </c>
      <c r="E152" s="5" t="str">
        <f t="shared" si="12"/>
        <v>NSD-1100X2200</v>
      </c>
      <c r="F152" s="5">
        <v>1</v>
      </c>
      <c r="G152" s="5"/>
      <c r="H152" s="5"/>
      <c r="I152" s="6" t="s">
        <v>59</v>
      </c>
      <c r="J152" s="6"/>
      <c r="K152" s="6">
        <f t="shared" si="13"/>
        <v>0</v>
      </c>
      <c r="L152" s="5"/>
      <c r="M152" s="5"/>
      <c r="N152" s="6" t="s">
        <v>59</v>
      </c>
      <c r="O152" s="6"/>
      <c r="P152" s="6">
        <f t="shared" si="14"/>
        <v>0</v>
      </c>
      <c r="Q152" s="5"/>
      <c r="R152" s="5"/>
      <c r="S152" s="20"/>
    </row>
    <row r="153" spans="1:19" x14ac:dyDescent="0.4">
      <c r="A153" s="19"/>
      <c r="B153" s="5" t="s">
        <v>21</v>
      </c>
      <c r="C153" s="5" t="str">
        <f t="shared" si="11"/>
        <v>_G07</v>
      </c>
      <c r="D153" s="14" t="s">
        <v>117</v>
      </c>
      <c r="E153" s="5" t="str">
        <f t="shared" si="12"/>
        <v>NSD-1100X2200</v>
      </c>
      <c r="F153" s="5">
        <v>1</v>
      </c>
      <c r="G153" s="5"/>
      <c r="H153" s="5"/>
      <c r="I153" s="6" t="s">
        <v>61</v>
      </c>
      <c r="J153" s="6"/>
      <c r="K153" s="6">
        <f t="shared" si="13"/>
        <v>6</v>
      </c>
      <c r="L153" s="5"/>
      <c r="M153" s="5"/>
      <c r="N153" s="6" t="s">
        <v>61</v>
      </c>
      <c r="O153" s="6"/>
      <c r="P153" s="6">
        <f t="shared" si="14"/>
        <v>11</v>
      </c>
      <c r="Q153" s="5"/>
      <c r="R153" s="5"/>
      <c r="S153" s="20"/>
    </row>
    <row r="154" spans="1:19" x14ac:dyDescent="0.4">
      <c r="A154" s="19"/>
      <c r="B154" s="5" t="s">
        <v>21</v>
      </c>
      <c r="C154" s="5" t="str">
        <f t="shared" si="11"/>
        <v>_G08</v>
      </c>
      <c r="D154" s="14" t="s">
        <v>118</v>
      </c>
      <c r="E154" s="5" t="str">
        <f t="shared" si="12"/>
        <v>45FSD-1100X2200</v>
      </c>
      <c r="F154" s="5">
        <v>1</v>
      </c>
      <c r="G154" s="5"/>
      <c r="H154" s="5"/>
      <c r="I154" s="6" t="s">
        <v>152</v>
      </c>
      <c r="J154" s="6"/>
      <c r="K154" s="6">
        <f t="shared" si="13"/>
        <v>1</v>
      </c>
      <c r="L154" s="5"/>
      <c r="M154" s="5"/>
      <c r="N154" s="6" t="s">
        <v>152</v>
      </c>
      <c r="O154" s="6"/>
      <c r="P154" s="6">
        <f t="shared" si="14"/>
        <v>1</v>
      </c>
      <c r="Q154" s="5"/>
      <c r="R154" s="5"/>
      <c r="S154" s="20"/>
    </row>
    <row r="155" spans="1:19" x14ac:dyDescent="0.4">
      <c r="A155" s="19"/>
      <c r="B155" s="5" t="s">
        <v>21</v>
      </c>
      <c r="C155" s="5" t="str">
        <f t="shared" si="11"/>
        <v>_G09</v>
      </c>
      <c r="D155" s="14" t="s">
        <v>30</v>
      </c>
      <c r="E155" s="5" t="str">
        <f t="shared" si="12"/>
        <v>NSD-2500X2200</v>
      </c>
      <c r="F155" s="5">
        <v>1</v>
      </c>
      <c r="G155" s="5"/>
      <c r="H155" s="5"/>
      <c r="I155" s="6" t="s">
        <v>151</v>
      </c>
      <c r="J155" s="6"/>
      <c r="K155" s="6">
        <f t="shared" si="13"/>
        <v>6</v>
      </c>
      <c r="L155" s="5"/>
      <c r="M155" s="5"/>
      <c r="N155" s="6" t="s">
        <v>151</v>
      </c>
      <c r="O155" s="6"/>
      <c r="P155" s="6">
        <f t="shared" si="14"/>
        <v>6</v>
      </c>
      <c r="Q155" s="5"/>
      <c r="R155" s="5"/>
      <c r="S155" s="20"/>
    </row>
    <row r="156" spans="1:19" x14ac:dyDescent="0.4">
      <c r="A156" s="19"/>
      <c r="B156" s="5" t="s">
        <v>21</v>
      </c>
      <c r="C156" s="5" t="str">
        <f t="shared" si="11"/>
        <v>_G10</v>
      </c>
      <c r="D156" s="14" t="s">
        <v>119</v>
      </c>
      <c r="E156" s="5" t="str">
        <f t="shared" si="12"/>
        <v>90FSD-2500X2200</v>
      </c>
      <c r="F156" s="5">
        <v>1</v>
      </c>
      <c r="G156" s="5"/>
      <c r="H156" s="5"/>
      <c r="I156" s="6"/>
      <c r="J156" s="6"/>
      <c r="K156" s="6"/>
      <c r="L156" s="5"/>
      <c r="M156" s="5"/>
      <c r="N156" s="6"/>
      <c r="O156" s="6"/>
      <c r="P156" s="6"/>
      <c r="Q156" s="5"/>
      <c r="R156" s="5"/>
      <c r="S156" s="20"/>
    </row>
    <row r="157" spans="1:19" x14ac:dyDescent="0.4">
      <c r="A157" s="19"/>
      <c r="B157" s="5" t="s">
        <v>21</v>
      </c>
      <c r="C157" s="5" t="str">
        <f t="shared" si="11"/>
        <v>_G11</v>
      </c>
      <c r="D157" s="14" t="s">
        <v>101</v>
      </c>
      <c r="E157" s="5" t="str">
        <f t="shared" si="12"/>
        <v>90FSD-1100X2200</v>
      </c>
      <c r="F157" s="5">
        <v>1</v>
      </c>
      <c r="G157" s="5"/>
      <c r="H157" s="5"/>
      <c r="I157" s="6"/>
      <c r="J157" s="6"/>
      <c r="K157" s="6"/>
      <c r="L157" s="5"/>
      <c r="M157" s="5"/>
      <c r="N157" s="6"/>
      <c r="O157" s="6"/>
      <c r="P157" s="6"/>
      <c r="Q157" s="5"/>
      <c r="R157" s="5"/>
      <c r="S157" s="20"/>
    </row>
    <row r="158" spans="1:19" x14ac:dyDescent="0.4">
      <c r="A158" s="19"/>
      <c r="B158" s="5" t="s">
        <v>21</v>
      </c>
      <c r="C158" s="5" t="str">
        <f t="shared" si="11"/>
        <v>_G12</v>
      </c>
      <c r="D158" s="14" t="s">
        <v>120</v>
      </c>
      <c r="E158" s="5" t="str">
        <f t="shared" si="12"/>
        <v>90FSD-1100X2200</v>
      </c>
      <c r="F158" s="5">
        <v>1</v>
      </c>
      <c r="G158" s="5"/>
      <c r="H158" s="5"/>
      <c r="I158" s="6"/>
      <c r="J158" s="6"/>
      <c r="K158" s="6"/>
      <c r="L158" s="5"/>
      <c r="M158" s="5"/>
      <c r="N158" s="6"/>
      <c r="O158" s="6"/>
      <c r="P158" s="6"/>
      <c r="Q158" s="5"/>
      <c r="R158" s="5"/>
      <c r="S158" s="20"/>
    </row>
    <row r="159" spans="1:19" x14ac:dyDescent="0.4">
      <c r="A159" s="19"/>
      <c r="B159" s="5" t="s">
        <v>21</v>
      </c>
      <c r="C159" s="5" t="str">
        <f t="shared" si="11"/>
        <v>_G13</v>
      </c>
      <c r="D159" s="14" t="s">
        <v>103</v>
      </c>
      <c r="E159" s="5" t="str">
        <f t="shared" si="12"/>
        <v>90FSD-1100X2200</v>
      </c>
      <c r="F159" s="5">
        <v>1</v>
      </c>
      <c r="G159" s="5"/>
      <c r="H159" s="5"/>
      <c r="I159" s="6"/>
      <c r="J159" s="6"/>
      <c r="K159" s="6"/>
      <c r="L159" s="5"/>
      <c r="M159" s="5"/>
      <c r="N159" s="6"/>
      <c r="O159" s="6"/>
      <c r="P159" s="6"/>
      <c r="Q159" s="5"/>
      <c r="R159" s="5"/>
      <c r="S159" s="20"/>
    </row>
    <row r="160" spans="1:19" x14ac:dyDescent="0.4">
      <c r="A160" s="19"/>
      <c r="B160" s="5" t="s">
        <v>21</v>
      </c>
      <c r="C160" s="5" t="str">
        <f t="shared" si="11"/>
        <v>_G14</v>
      </c>
      <c r="D160" s="14" t="s">
        <v>121</v>
      </c>
      <c r="E160" s="5" t="str">
        <f t="shared" si="12"/>
        <v>90FSD-1100X2200</v>
      </c>
      <c r="F160" s="5">
        <v>1</v>
      </c>
      <c r="G160" s="5"/>
      <c r="H160" s="5"/>
      <c r="I160" s="6"/>
      <c r="J160" s="6"/>
      <c r="K160" s="6"/>
      <c r="L160" s="5"/>
      <c r="M160" s="5"/>
      <c r="N160" s="6"/>
      <c r="O160" s="6"/>
      <c r="P160" s="6"/>
      <c r="Q160" s="5"/>
      <c r="R160" s="5"/>
      <c r="S160" s="20"/>
    </row>
    <row r="161" spans="1:19" x14ac:dyDescent="0.4">
      <c r="A161" s="19"/>
      <c r="B161" s="5" t="s">
        <v>21</v>
      </c>
      <c r="C161" s="5" t="str">
        <f t="shared" si="11"/>
        <v>_G15</v>
      </c>
      <c r="D161" s="14" t="s">
        <v>122</v>
      </c>
      <c r="E161" s="5" t="str">
        <f t="shared" si="12"/>
        <v>90FSD-1100X2200</v>
      </c>
      <c r="F161" s="5">
        <v>1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20"/>
    </row>
    <row r="162" spans="1:19" x14ac:dyDescent="0.4">
      <c r="A162" s="19"/>
      <c r="B162" s="5" t="s">
        <v>21</v>
      </c>
      <c r="C162" s="5" t="str">
        <f t="shared" si="11"/>
        <v>_G16</v>
      </c>
      <c r="D162" s="14" t="s">
        <v>37</v>
      </c>
      <c r="E162" s="5" t="str">
        <f t="shared" si="12"/>
        <v>90FSD-1100X2200</v>
      </c>
      <c r="F162" s="5">
        <v>1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20"/>
    </row>
    <row r="163" spans="1:19" x14ac:dyDescent="0.4">
      <c r="A163" s="19"/>
      <c r="B163" s="5" t="s">
        <v>21</v>
      </c>
      <c r="C163" s="5" t="str">
        <f t="shared" si="11"/>
        <v>_G17</v>
      </c>
      <c r="D163" s="14" t="s">
        <v>123</v>
      </c>
      <c r="E163" s="5" t="str">
        <f t="shared" si="12"/>
        <v>shutter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20"/>
    </row>
    <row r="164" spans="1:19" x14ac:dyDescent="0.4">
      <c r="A164" s="19"/>
      <c r="B164" s="5" t="s">
        <v>21</v>
      </c>
      <c r="C164" s="5" t="str">
        <f t="shared" si="11"/>
        <v>_G18</v>
      </c>
      <c r="D164" s="14" t="s">
        <v>107</v>
      </c>
      <c r="E164" s="5" t="str">
        <f t="shared" si="12"/>
        <v>NSD-2500X2200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20"/>
    </row>
    <row r="165" spans="1:19" x14ac:dyDescent="0.4">
      <c r="A165" s="19"/>
      <c r="B165" s="5" t="s">
        <v>21</v>
      </c>
      <c r="C165" s="5" t="str">
        <f t="shared" si="11"/>
        <v>_G19</v>
      </c>
      <c r="D165" s="14" t="s">
        <v>124</v>
      </c>
      <c r="E165" s="5" t="str">
        <f t="shared" si="12"/>
        <v>shutter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20"/>
    </row>
    <row r="166" spans="1:19" x14ac:dyDescent="0.4">
      <c r="A166" s="19"/>
      <c r="B166" s="5" t="s">
        <v>21</v>
      </c>
      <c r="C166" s="5" t="str">
        <f t="shared" si="11"/>
        <v>_G20</v>
      </c>
      <c r="D166" s="14" t="s">
        <v>125</v>
      </c>
      <c r="E166" s="5" t="str">
        <f t="shared" si="12"/>
        <v>NSD-1100X2200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20"/>
    </row>
    <row r="167" spans="1:19" x14ac:dyDescent="0.4">
      <c r="A167" s="19"/>
      <c r="B167" s="5" t="s">
        <v>21</v>
      </c>
      <c r="C167" s="5" t="str">
        <f t="shared" si="11"/>
        <v>_G21</v>
      </c>
      <c r="D167" s="14" t="s">
        <v>126</v>
      </c>
      <c r="E167" s="5" t="str">
        <f t="shared" si="12"/>
        <v>shutter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20"/>
    </row>
    <row r="168" spans="1:19" x14ac:dyDescent="0.4">
      <c r="A168" s="19"/>
      <c r="B168" s="5" t="s">
        <v>21</v>
      </c>
      <c r="C168" s="5" t="str">
        <f t="shared" si="11"/>
        <v>_G22</v>
      </c>
      <c r="D168" s="14" t="s">
        <v>110</v>
      </c>
      <c r="E168" s="5" t="str">
        <f t="shared" si="12"/>
        <v>shutter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20"/>
    </row>
    <row r="169" spans="1:19" x14ac:dyDescent="0.4">
      <c r="A169" s="19"/>
      <c r="B169" s="5" t="s">
        <v>21</v>
      </c>
      <c r="C169" s="5" t="str">
        <f t="shared" si="11"/>
        <v>_G23</v>
      </c>
      <c r="D169" s="14" t="s">
        <v>44</v>
      </c>
      <c r="E169" s="5" t="str">
        <f t="shared" si="12"/>
        <v>NSD-1100X2200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20"/>
    </row>
    <row r="170" spans="1:19" x14ac:dyDescent="0.4">
      <c r="A170" s="19"/>
      <c r="B170" s="5"/>
      <c r="C170" s="5"/>
      <c r="D170" s="1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20"/>
    </row>
    <row r="171" spans="1:19" x14ac:dyDescent="0.4">
      <c r="A171" s="19"/>
      <c r="B171" s="5"/>
      <c r="C171" s="5"/>
      <c r="D171" s="1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20"/>
    </row>
    <row r="172" spans="1:19" x14ac:dyDescent="0.4">
      <c r="A172" s="19"/>
      <c r="B172" s="5"/>
      <c r="C172" s="5"/>
      <c r="D172" s="1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20"/>
    </row>
    <row r="173" spans="1:19" x14ac:dyDescent="0.4">
      <c r="A173" s="19"/>
      <c r="B173" s="5"/>
      <c r="C173" s="5"/>
      <c r="D173" s="1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20"/>
    </row>
    <row r="174" spans="1:19" x14ac:dyDescent="0.4">
      <c r="A174" s="19"/>
      <c r="B174" s="5"/>
      <c r="C174" s="5"/>
      <c r="D174" s="14"/>
      <c r="E174" s="5"/>
      <c r="F174" s="5"/>
      <c r="G174" s="5"/>
      <c r="H174" s="5"/>
      <c r="I174" s="6" t="str">
        <f>B175</f>
        <v>1F</v>
      </c>
      <c r="J174" s="5"/>
      <c r="K174" s="5"/>
      <c r="L174" s="5"/>
      <c r="M174" s="5"/>
      <c r="N174" s="5"/>
      <c r="O174" s="5"/>
      <c r="P174" s="5"/>
      <c r="Q174" s="5"/>
      <c r="R174" s="5"/>
      <c r="S174" s="20"/>
    </row>
    <row r="175" spans="1:19" x14ac:dyDescent="0.4">
      <c r="A175" s="19"/>
      <c r="B175" s="5" t="s">
        <v>4</v>
      </c>
      <c r="C175" s="5" t="str">
        <f t="shared" ref="C175:C179" si="15">RIGHT(D175,4)</f>
        <v>_101</v>
      </c>
      <c r="D175" s="14" t="s">
        <v>62</v>
      </c>
      <c r="E175" s="5" t="str">
        <f t="shared" ref="E175:E179" si="16">LEFT(D175,LEN(D175)-4)</f>
        <v>90FSD-1100X2200</v>
      </c>
      <c r="F175" s="5">
        <v>1</v>
      </c>
      <c r="G175" s="5"/>
      <c r="H175" s="5"/>
      <c r="I175" s="6" t="s">
        <v>57</v>
      </c>
      <c r="J175" s="6"/>
      <c r="K175" s="6">
        <f>COUNTIF($E$175:$E$181,I175)</f>
        <v>0</v>
      </c>
      <c r="L175" s="5"/>
      <c r="M175" s="5"/>
      <c r="N175" s="5"/>
      <c r="O175" s="5"/>
      <c r="P175" s="5"/>
      <c r="Q175" s="5"/>
      <c r="R175" s="5"/>
      <c r="S175" s="20"/>
    </row>
    <row r="176" spans="1:19" x14ac:dyDescent="0.4">
      <c r="A176" s="19"/>
      <c r="B176" s="5" t="s">
        <v>16</v>
      </c>
      <c r="C176" s="5" t="str">
        <f t="shared" si="15"/>
        <v>_102</v>
      </c>
      <c r="D176" s="14" t="s">
        <v>127</v>
      </c>
      <c r="E176" s="5" t="str">
        <f t="shared" si="16"/>
        <v>90FSD-1100X2200</v>
      </c>
      <c r="F176" s="5">
        <v>1</v>
      </c>
      <c r="G176" s="5"/>
      <c r="H176" s="5"/>
      <c r="I176" s="6" t="s">
        <v>153</v>
      </c>
      <c r="J176" s="6"/>
      <c r="K176" s="6">
        <f t="shared" ref="K176:K183" si="17">COUNTIF($E$175:$E$181,I176)</f>
        <v>0</v>
      </c>
      <c r="L176" s="5"/>
      <c r="M176" s="5"/>
      <c r="N176" s="5"/>
      <c r="O176" s="5"/>
      <c r="P176" s="5"/>
      <c r="Q176" s="5"/>
      <c r="R176" s="5"/>
      <c r="S176" s="20"/>
    </row>
    <row r="177" spans="1:19" x14ac:dyDescent="0.4">
      <c r="A177" s="19"/>
      <c r="B177" s="5" t="s">
        <v>16</v>
      </c>
      <c r="C177" s="5" t="str">
        <f t="shared" si="15"/>
        <v>_103</v>
      </c>
      <c r="D177" s="14" t="s">
        <v>128</v>
      </c>
      <c r="E177" s="5" t="str">
        <f t="shared" si="16"/>
        <v>90FSD-1100X2200</v>
      </c>
      <c r="F177" s="5">
        <v>1</v>
      </c>
      <c r="G177" s="5"/>
      <c r="H177" s="5"/>
      <c r="I177" s="6" t="s">
        <v>60</v>
      </c>
      <c r="J177" s="6"/>
      <c r="K177" s="6">
        <f t="shared" si="17"/>
        <v>0</v>
      </c>
      <c r="L177" s="5"/>
      <c r="M177" s="5"/>
      <c r="N177" s="5"/>
      <c r="O177" s="5"/>
      <c r="P177" s="5"/>
      <c r="Q177" s="5"/>
      <c r="R177" s="5"/>
      <c r="S177" s="20"/>
    </row>
    <row r="178" spans="1:19" x14ac:dyDescent="0.4">
      <c r="A178" s="19"/>
      <c r="B178" s="5" t="s">
        <v>16</v>
      </c>
      <c r="C178" s="5" t="str">
        <f t="shared" si="15"/>
        <v>_104</v>
      </c>
      <c r="D178" s="14" t="s">
        <v>129</v>
      </c>
      <c r="E178" s="5" t="str">
        <f t="shared" si="16"/>
        <v>90FSD-1100X2200</v>
      </c>
      <c r="F178" s="5">
        <v>1</v>
      </c>
      <c r="G178" s="5"/>
      <c r="H178" s="5"/>
      <c r="I178" s="6" t="s">
        <v>58</v>
      </c>
      <c r="J178" s="6"/>
      <c r="K178" s="6">
        <f t="shared" si="17"/>
        <v>0</v>
      </c>
      <c r="L178" s="5"/>
      <c r="M178" s="5"/>
      <c r="N178" s="5"/>
      <c r="O178" s="5"/>
      <c r="P178" s="5"/>
      <c r="Q178" s="5"/>
      <c r="R178" s="5"/>
      <c r="S178" s="20"/>
    </row>
    <row r="179" spans="1:19" x14ac:dyDescent="0.4">
      <c r="A179" s="19"/>
      <c r="B179" s="5" t="s">
        <v>16</v>
      </c>
      <c r="C179" s="5" t="str">
        <f t="shared" si="15"/>
        <v>_105</v>
      </c>
      <c r="D179" s="14" t="s">
        <v>130</v>
      </c>
      <c r="E179" s="5" t="str">
        <f t="shared" si="16"/>
        <v>90FSD-1100X2200</v>
      </c>
      <c r="F179" s="5">
        <v>1</v>
      </c>
      <c r="G179" s="5"/>
      <c r="H179" s="5"/>
      <c r="I179" s="6" t="s">
        <v>90</v>
      </c>
      <c r="J179" s="6"/>
      <c r="K179" s="6">
        <f t="shared" si="17"/>
        <v>0</v>
      </c>
      <c r="L179" s="5"/>
      <c r="M179" s="5"/>
      <c r="N179" s="5"/>
      <c r="O179" s="5"/>
      <c r="P179" s="5"/>
      <c r="Q179" s="5"/>
      <c r="R179" s="5"/>
      <c r="S179" s="20"/>
    </row>
    <row r="180" spans="1:19" x14ac:dyDescent="0.4">
      <c r="A180" s="19"/>
      <c r="B180" s="5"/>
      <c r="C180" s="5"/>
      <c r="D180" s="14"/>
      <c r="E180" s="5"/>
      <c r="F180" s="5"/>
      <c r="G180" s="5"/>
      <c r="H180" s="5"/>
      <c r="I180" s="6" t="s">
        <v>59</v>
      </c>
      <c r="J180" s="6"/>
      <c r="K180" s="6">
        <f t="shared" si="17"/>
        <v>0</v>
      </c>
      <c r="L180" s="5"/>
      <c r="M180" s="5"/>
      <c r="N180" s="5"/>
      <c r="O180" s="5"/>
      <c r="P180" s="5"/>
      <c r="Q180" s="5"/>
      <c r="R180" s="5"/>
      <c r="S180" s="20"/>
    </row>
    <row r="181" spans="1:19" x14ac:dyDescent="0.4">
      <c r="A181" s="19"/>
      <c r="B181" s="5"/>
      <c r="C181" s="5"/>
      <c r="D181" s="14"/>
      <c r="E181" s="5"/>
      <c r="F181" s="5"/>
      <c r="G181" s="5"/>
      <c r="H181" s="5"/>
      <c r="I181" s="6" t="s">
        <v>61</v>
      </c>
      <c r="J181" s="6"/>
      <c r="K181" s="6">
        <f t="shared" si="17"/>
        <v>5</v>
      </c>
      <c r="L181" s="5"/>
      <c r="M181" s="5"/>
      <c r="N181" s="5"/>
      <c r="O181" s="5"/>
      <c r="P181" s="5"/>
      <c r="Q181" s="5"/>
      <c r="R181" s="5"/>
      <c r="S181" s="20"/>
    </row>
    <row r="182" spans="1:19" x14ac:dyDescent="0.4">
      <c r="A182" s="19"/>
      <c r="B182" s="5"/>
      <c r="C182" s="5"/>
      <c r="D182" s="14"/>
      <c r="E182" s="5"/>
      <c r="F182" s="5"/>
      <c r="G182" s="5"/>
      <c r="H182" s="5"/>
      <c r="I182" s="6" t="s">
        <v>152</v>
      </c>
      <c r="J182" s="6"/>
      <c r="K182" s="6">
        <f t="shared" si="17"/>
        <v>0</v>
      </c>
      <c r="L182" s="5"/>
      <c r="M182" s="5"/>
      <c r="N182" s="5"/>
      <c r="O182" s="5"/>
      <c r="P182" s="5"/>
      <c r="Q182" s="5"/>
      <c r="R182" s="5"/>
      <c r="S182" s="20"/>
    </row>
    <row r="183" spans="1:19" x14ac:dyDescent="0.4">
      <c r="A183" s="19"/>
      <c r="B183" s="5"/>
      <c r="C183" s="5"/>
      <c r="D183" s="14"/>
      <c r="E183" s="5"/>
      <c r="F183" s="5"/>
      <c r="G183" s="5"/>
      <c r="H183" s="5"/>
      <c r="I183" s="6" t="s">
        <v>151</v>
      </c>
      <c r="J183" s="6"/>
      <c r="K183" s="6">
        <f t="shared" si="17"/>
        <v>0</v>
      </c>
      <c r="L183" s="5"/>
      <c r="M183" s="5"/>
      <c r="N183" s="5"/>
      <c r="O183" s="5"/>
      <c r="P183" s="5"/>
      <c r="Q183" s="5"/>
      <c r="R183" s="5"/>
      <c r="S183" s="20"/>
    </row>
    <row r="184" spans="1:19" x14ac:dyDescent="0.4">
      <c r="A184" s="19"/>
      <c r="B184" s="5"/>
      <c r="C184" s="5"/>
      <c r="D184" s="14"/>
      <c r="E184" s="5"/>
      <c r="F184" s="5"/>
      <c r="G184" s="5"/>
      <c r="H184" s="5"/>
      <c r="I184" s="6"/>
      <c r="J184" s="6"/>
      <c r="K184" s="6"/>
      <c r="L184" s="5"/>
      <c r="M184" s="5"/>
      <c r="N184" s="5"/>
      <c r="O184" s="5"/>
      <c r="P184" s="5"/>
      <c r="Q184" s="5"/>
      <c r="R184" s="5"/>
      <c r="S184" s="20"/>
    </row>
    <row r="185" spans="1:19" x14ac:dyDescent="0.4">
      <c r="A185" s="19"/>
      <c r="B185" s="5"/>
      <c r="C185" s="5"/>
      <c r="D185" s="14"/>
      <c r="E185" s="5"/>
      <c r="F185" s="5"/>
      <c r="G185" s="5"/>
      <c r="H185" s="5"/>
      <c r="I185" s="6"/>
      <c r="J185" s="6"/>
      <c r="K185" s="6"/>
      <c r="L185" s="5"/>
      <c r="M185" s="5"/>
      <c r="N185" s="5"/>
      <c r="O185" s="5"/>
      <c r="P185" s="5"/>
      <c r="Q185" s="5"/>
      <c r="R185" s="5"/>
      <c r="S185" s="20"/>
    </row>
    <row r="186" spans="1:19" x14ac:dyDescent="0.4">
      <c r="A186" s="19"/>
      <c r="B186" s="5"/>
      <c r="C186" s="5"/>
      <c r="D186" s="14"/>
      <c r="E186" s="5"/>
      <c r="F186" s="5"/>
      <c r="G186" s="5"/>
      <c r="H186" s="5"/>
      <c r="I186" s="6"/>
      <c r="J186" s="6"/>
      <c r="K186" s="6"/>
      <c r="L186" s="5"/>
      <c r="M186" s="5"/>
      <c r="N186" s="5"/>
      <c r="O186" s="5"/>
      <c r="P186" s="5"/>
      <c r="Q186" s="5"/>
      <c r="R186" s="5"/>
      <c r="S186" s="20"/>
    </row>
    <row r="187" spans="1:19" x14ac:dyDescent="0.4">
      <c r="A187" s="19"/>
      <c r="B187" s="5"/>
      <c r="C187" s="5"/>
      <c r="D187" s="14"/>
      <c r="E187" s="5"/>
      <c r="F187" s="5"/>
      <c r="G187" s="5"/>
      <c r="H187" s="5"/>
      <c r="I187" s="6"/>
      <c r="J187" s="6"/>
      <c r="K187" s="6"/>
      <c r="L187" s="5"/>
      <c r="M187" s="5"/>
      <c r="N187" s="5"/>
      <c r="O187" s="5"/>
      <c r="P187" s="5"/>
      <c r="Q187" s="5"/>
      <c r="R187" s="5"/>
      <c r="S187" s="20"/>
    </row>
    <row r="188" spans="1:19" x14ac:dyDescent="0.4">
      <c r="A188" s="19"/>
      <c r="B188" s="5"/>
      <c r="C188" s="5"/>
      <c r="D188" s="14"/>
      <c r="E188" s="5"/>
      <c r="F188" s="5"/>
      <c r="G188" s="5"/>
      <c r="H188" s="5"/>
      <c r="I188" s="6"/>
      <c r="J188" s="6"/>
      <c r="K188" s="6"/>
      <c r="L188" s="5"/>
      <c r="M188" s="5"/>
      <c r="N188" s="5"/>
      <c r="O188" s="5"/>
      <c r="P188" s="5"/>
      <c r="Q188" s="5"/>
      <c r="R188" s="5"/>
      <c r="S188" s="20"/>
    </row>
    <row r="189" spans="1:19" x14ac:dyDescent="0.4">
      <c r="A189" s="19"/>
      <c r="B189" s="5"/>
      <c r="C189" s="5"/>
      <c r="D189" s="1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20"/>
    </row>
    <row r="190" spans="1:19" x14ac:dyDescent="0.4">
      <c r="A190" s="19"/>
      <c r="B190" s="5"/>
      <c r="C190" s="5"/>
      <c r="D190" s="1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20"/>
    </row>
    <row r="191" spans="1:19" x14ac:dyDescent="0.4">
      <c r="A191" s="19"/>
      <c r="B191" s="5"/>
      <c r="C191" s="5"/>
      <c r="D191" s="1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20"/>
    </row>
    <row r="192" spans="1:19" x14ac:dyDescent="0.4">
      <c r="A192" s="19"/>
      <c r="B192" s="5"/>
      <c r="C192" s="5"/>
      <c r="D192" s="1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20"/>
    </row>
    <row r="193" spans="1:19" x14ac:dyDescent="0.4">
      <c r="A193" s="19"/>
      <c r="B193" s="5"/>
      <c r="C193" s="5"/>
      <c r="D193" s="1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20"/>
    </row>
    <row r="194" spans="1:19" x14ac:dyDescent="0.4">
      <c r="A194" s="19"/>
      <c r="B194" s="5"/>
      <c r="C194" s="5"/>
      <c r="D194" s="1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20"/>
    </row>
    <row r="195" spans="1:19" x14ac:dyDescent="0.4">
      <c r="A195" s="19"/>
      <c r="B195" s="5"/>
      <c r="C195" s="5"/>
      <c r="D195" s="1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20"/>
    </row>
    <row r="196" spans="1:19" x14ac:dyDescent="0.4">
      <c r="A196" s="19"/>
      <c r="B196" s="5"/>
      <c r="C196" s="5"/>
      <c r="D196" s="1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20"/>
    </row>
    <row r="197" spans="1:19" x14ac:dyDescent="0.4">
      <c r="A197" s="19"/>
      <c r="B197" s="5"/>
      <c r="C197" s="5"/>
      <c r="D197" s="1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20"/>
    </row>
    <row r="198" spans="1:19" x14ac:dyDescent="0.4">
      <c r="A198" s="19"/>
      <c r="B198" s="5"/>
      <c r="C198" s="5"/>
      <c r="D198" s="1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20"/>
    </row>
    <row r="199" spans="1:19" x14ac:dyDescent="0.4">
      <c r="A199" s="19"/>
      <c r="B199" s="5"/>
      <c r="C199" s="5"/>
      <c r="D199" s="1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20"/>
    </row>
    <row r="200" spans="1:19" x14ac:dyDescent="0.4">
      <c r="A200" s="19"/>
      <c r="B200" s="5"/>
      <c r="C200" s="5"/>
      <c r="D200" s="1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20"/>
    </row>
    <row r="201" spans="1:19" x14ac:dyDescent="0.4">
      <c r="A201" s="19"/>
      <c r="B201" s="5"/>
      <c r="C201" s="5"/>
      <c r="D201" s="1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20"/>
    </row>
    <row r="202" spans="1:19" x14ac:dyDescent="0.4">
      <c r="A202" s="19"/>
      <c r="B202" s="5"/>
      <c r="C202" s="5"/>
      <c r="D202" s="1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20"/>
    </row>
    <row r="203" spans="1:19" x14ac:dyDescent="0.4">
      <c r="A203" s="19"/>
      <c r="B203" s="5"/>
      <c r="C203" s="5"/>
      <c r="D203" s="1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20"/>
    </row>
    <row r="204" spans="1:19" x14ac:dyDescent="0.4">
      <c r="A204" s="19"/>
      <c r="B204" s="5"/>
      <c r="C204" s="5"/>
      <c r="D204" s="1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20"/>
    </row>
    <row r="205" spans="1:19" ht="18" thickBot="1" x14ac:dyDescent="0.45">
      <c r="A205" s="21"/>
      <c r="B205" s="22"/>
      <c r="C205" s="22"/>
      <c r="D205" s="23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4"/>
    </row>
    <row r="206" spans="1:19" ht="18" thickTop="1" x14ac:dyDescent="0.4"/>
    <row r="207" spans="1:19" ht="18" thickBot="1" x14ac:dyDescent="0.45"/>
    <row r="208" spans="1:19" ht="18" thickTop="1" x14ac:dyDescent="0.4">
      <c r="A208" s="15"/>
      <c r="B208" s="16"/>
      <c r="C208" s="16"/>
      <c r="D208" s="17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8"/>
    </row>
    <row r="209" spans="1:19" x14ac:dyDescent="0.4">
      <c r="A209" s="19"/>
      <c r="B209" s="5"/>
      <c r="C209" s="5"/>
      <c r="D209" s="1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20"/>
    </row>
    <row r="210" spans="1:19" x14ac:dyDescent="0.4">
      <c r="A210" s="19"/>
      <c r="B210" s="5"/>
      <c r="C210" s="5"/>
      <c r="D210" s="14"/>
      <c r="E210" s="5"/>
      <c r="F210" s="5"/>
      <c r="G210" s="5"/>
      <c r="H210" s="5"/>
      <c r="I210" s="6" t="str">
        <f>B211</f>
        <v>GF</v>
      </c>
      <c r="J210" s="5"/>
      <c r="K210" s="5"/>
      <c r="L210" s="5"/>
      <c r="M210" s="6" t="str">
        <f>A211</f>
        <v>WTB</v>
      </c>
      <c r="N210" s="4" t="s">
        <v>5</v>
      </c>
      <c r="O210" s="5"/>
      <c r="P210" s="5"/>
      <c r="Q210" s="5"/>
      <c r="R210" s="5"/>
      <c r="S210" s="20"/>
    </row>
    <row r="211" spans="1:19" x14ac:dyDescent="0.4">
      <c r="A211" s="19" t="s">
        <v>131</v>
      </c>
      <c r="B211" s="5" t="s">
        <v>21</v>
      </c>
      <c r="C211" s="5" t="str">
        <f>RIGHT(D211,4)</f>
        <v>_G01</v>
      </c>
      <c r="D211" s="14" t="s">
        <v>22</v>
      </c>
      <c r="E211" s="5" t="str">
        <f>LEFT(D211,LEN(D211)-4)</f>
        <v>NSD-1100X2200</v>
      </c>
      <c r="F211" s="5">
        <v>1</v>
      </c>
      <c r="G211" s="5"/>
      <c r="H211" s="5"/>
      <c r="I211" s="6" t="s">
        <v>57</v>
      </c>
      <c r="J211" s="6"/>
      <c r="K211" s="6">
        <f>COUNTIF($E$211:$E$223,I211)</f>
        <v>3</v>
      </c>
      <c r="L211" s="5"/>
      <c r="M211" s="5"/>
      <c r="N211" s="6" t="s">
        <v>57</v>
      </c>
      <c r="O211" s="6"/>
      <c r="P211" s="6">
        <f>SUMIF($I$211:$I$269,N211,$K$211:$K$269)</f>
        <v>3</v>
      </c>
      <c r="Q211" s="5"/>
      <c r="R211" s="5"/>
      <c r="S211" s="20"/>
    </row>
    <row r="212" spans="1:19" x14ac:dyDescent="0.4">
      <c r="A212" s="19"/>
      <c r="B212" s="5" t="s">
        <v>21</v>
      </c>
      <c r="C212" s="5" t="str">
        <f t="shared" ref="C212:C223" si="18">RIGHT(D212,4)</f>
        <v>_G02</v>
      </c>
      <c r="D212" s="14" t="s">
        <v>132</v>
      </c>
      <c r="E212" s="5" t="str">
        <f t="shared" ref="E212:E223" si="19">LEFT(D212,LEN(D212)-4)</f>
        <v>NSD-1100X2200</v>
      </c>
      <c r="F212" s="5">
        <v>1</v>
      </c>
      <c r="G212" s="5"/>
      <c r="H212" s="5"/>
      <c r="I212" s="6" t="s">
        <v>153</v>
      </c>
      <c r="J212" s="6"/>
      <c r="K212" s="6">
        <f t="shared" ref="K212:K219" si="20">COUNTIF($E$211:$E$223,I212)</f>
        <v>1</v>
      </c>
      <c r="L212" s="5"/>
      <c r="M212" s="5"/>
      <c r="N212" s="6" t="s">
        <v>153</v>
      </c>
      <c r="O212" s="6"/>
      <c r="P212" s="6">
        <f t="shared" ref="P212:P219" si="21">SUMIF($I$211:$I$269,N212,$K$211:$K$269)</f>
        <v>1</v>
      </c>
      <c r="Q212" s="5"/>
      <c r="R212" s="5"/>
      <c r="S212" s="20"/>
    </row>
    <row r="213" spans="1:19" x14ac:dyDescent="0.4">
      <c r="A213" s="19"/>
      <c r="B213" s="5" t="s">
        <v>21</v>
      </c>
      <c r="C213" s="5" t="str">
        <f t="shared" si="18"/>
        <v>_G03</v>
      </c>
      <c r="D213" s="14" t="s">
        <v>133</v>
      </c>
      <c r="E213" s="5" t="str">
        <f t="shared" si="19"/>
        <v>shutter</v>
      </c>
      <c r="F213" s="5">
        <v>1</v>
      </c>
      <c r="G213" s="5"/>
      <c r="H213" s="5"/>
      <c r="I213" s="6" t="s">
        <v>60</v>
      </c>
      <c r="J213" s="6"/>
      <c r="K213" s="6">
        <f t="shared" si="20"/>
        <v>2</v>
      </c>
      <c r="L213" s="5"/>
      <c r="M213" s="5"/>
      <c r="N213" s="6" t="s">
        <v>60</v>
      </c>
      <c r="O213" s="6"/>
      <c r="P213" s="6">
        <f t="shared" si="21"/>
        <v>2</v>
      </c>
      <c r="Q213" s="5"/>
      <c r="R213" s="5"/>
      <c r="S213" s="20"/>
    </row>
    <row r="214" spans="1:19" x14ac:dyDescent="0.4">
      <c r="A214" s="19"/>
      <c r="B214" s="5" t="s">
        <v>21</v>
      </c>
      <c r="C214" s="5" t="str">
        <f t="shared" si="18"/>
        <v>_G04</v>
      </c>
      <c r="D214" s="14" t="s">
        <v>134</v>
      </c>
      <c r="E214" s="5" t="str">
        <f t="shared" si="19"/>
        <v>45FSD-2500X2200</v>
      </c>
      <c r="F214" s="5">
        <v>1</v>
      </c>
      <c r="G214" s="5"/>
      <c r="H214" s="5"/>
      <c r="I214" s="6" t="s">
        <v>58</v>
      </c>
      <c r="J214" s="6"/>
      <c r="K214" s="6">
        <f t="shared" si="20"/>
        <v>1</v>
      </c>
      <c r="L214" s="5"/>
      <c r="M214" s="5"/>
      <c r="N214" s="6" t="s">
        <v>58</v>
      </c>
      <c r="O214" s="6"/>
      <c r="P214" s="6">
        <f t="shared" si="21"/>
        <v>1</v>
      </c>
      <c r="Q214" s="5"/>
      <c r="R214" s="5"/>
      <c r="S214" s="20"/>
    </row>
    <row r="215" spans="1:19" x14ac:dyDescent="0.4">
      <c r="A215" s="19"/>
      <c r="B215" s="5" t="s">
        <v>21</v>
      </c>
      <c r="C215" s="5" t="str">
        <f t="shared" si="18"/>
        <v>_G05</v>
      </c>
      <c r="D215" s="14" t="s">
        <v>135</v>
      </c>
      <c r="E215" s="5" t="str">
        <f t="shared" si="19"/>
        <v>90FSD-1100X2200</v>
      </c>
      <c r="F215" s="5">
        <v>1</v>
      </c>
      <c r="G215" s="5"/>
      <c r="H215" s="5"/>
      <c r="I215" s="6" t="s">
        <v>90</v>
      </c>
      <c r="J215" s="6"/>
      <c r="K215" s="6">
        <f t="shared" si="20"/>
        <v>0</v>
      </c>
      <c r="L215" s="5"/>
      <c r="M215" s="5"/>
      <c r="N215" s="6" t="s">
        <v>90</v>
      </c>
      <c r="O215" s="6"/>
      <c r="P215" s="6">
        <f t="shared" si="21"/>
        <v>0</v>
      </c>
      <c r="Q215" s="5"/>
      <c r="R215" s="5"/>
      <c r="S215" s="20"/>
    </row>
    <row r="216" spans="1:19" x14ac:dyDescent="0.4">
      <c r="A216" s="19"/>
      <c r="B216" s="5" t="s">
        <v>21</v>
      </c>
      <c r="C216" s="5" t="str">
        <f t="shared" si="18"/>
        <v>_G06</v>
      </c>
      <c r="D216" s="14" t="s">
        <v>136</v>
      </c>
      <c r="E216" s="5" t="str">
        <f t="shared" si="19"/>
        <v>45FSD-1100X2200</v>
      </c>
      <c r="F216" s="5">
        <v>1</v>
      </c>
      <c r="G216" s="5"/>
      <c r="H216" s="5"/>
      <c r="I216" s="6" t="s">
        <v>59</v>
      </c>
      <c r="J216" s="6"/>
      <c r="K216" s="6">
        <f t="shared" si="20"/>
        <v>2</v>
      </c>
      <c r="L216" s="5"/>
      <c r="M216" s="5"/>
      <c r="N216" s="6" t="s">
        <v>59</v>
      </c>
      <c r="O216" s="6"/>
      <c r="P216" s="6">
        <f t="shared" si="21"/>
        <v>2</v>
      </c>
      <c r="Q216" s="5"/>
      <c r="R216" s="5"/>
      <c r="S216" s="20"/>
    </row>
    <row r="217" spans="1:19" x14ac:dyDescent="0.4">
      <c r="A217" s="19"/>
      <c r="B217" s="5" t="s">
        <v>21</v>
      </c>
      <c r="C217" s="5" t="str">
        <f t="shared" si="18"/>
        <v>_G07</v>
      </c>
      <c r="D217" s="14" t="s">
        <v>137</v>
      </c>
      <c r="E217" s="5" t="str">
        <f t="shared" si="19"/>
        <v>NSD-2000X2200</v>
      </c>
      <c r="F217" s="5">
        <v>1</v>
      </c>
      <c r="G217" s="5"/>
      <c r="H217" s="5"/>
      <c r="I217" s="6" t="s">
        <v>61</v>
      </c>
      <c r="J217" s="6"/>
      <c r="K217" s="6">
        <f t="shared" si="20"/>
        <v>3</v>
      </c>
      <c r="L217" s="5"/>
      <c r="M217" s="5"/>
      <c r="N217" s="6" t="s">
        <v>61</v>
      </c>
      <c r="O217" s="6"/>
      <c r="P217" s="6">
        <f t="shared" si="21"/>
        <v>3</v>
      </c>
      <c r="Q217" s="5"/>
      <c r="R217" s="5"/>
      <c r="S217" s="20"/>
    </row>
    <row r="218" spans="1:19" x14ac:dyDescent="0.4">
      <c r="A218" s="19"/>
      <c r="B218" s="5" t="s">
        <v>21</v>
      </c>
      <c r="C218" s="5" t="str">
        <f t="shared" si="18"/>
        <v>_G08</v>
      </c>
      <c r="D218" s="14" t="s">
        <v>138</v>
      </c>
      <c r="E218" s="5" t="str">
        <f t="shared" si="19"/>
        <v>90FSD-1100X2200</v>
      </c>
      <c r="F218" s="5">
        <v>1</v>
      </c>
      <c r="G218" s="5"/>
      <c r="H218" s="5"/>
      <c r="I218" s="6" t="s">
        <v>152</v>
      </c>
      <c r="J218" s="6"/>
      <c r="K218" s="6">
        <f t="shared" si="20"/>
        <v>0</v>
      </c>
      <c r="L218" s="5"/>
      <c r="M218" s="5"/>
      <c r="N218" s="6" t="s">
        <v>152</v>
      </c>
      <c r="O218" s="6"/>
      <c r="P218" s="6">
        <f t="shared" si="21"/>
        <v>0</v>
      </c>
      <c r="Q218" s="5"/>
      <c r="R218" s="5"/>
      <c r="S218" s="20"/>
    </row>
    <row r="219" spans="1:19" x14ac:dyDescent="0.4">
      <c r="A219" s="19"/>
      <c r="B219" s="5" t="s">
        <v>21</v>
      </c>
      <c r="C219" s="5" t="str">
        <f t="shared" si="18"/>
        <v>_G09</v>
      </c>
      <c r="D219" s="14" t="s">
        <v>139</v>
      </c>
      <c r="E219" s="5" t="str">
        <f t="shared" si="19"/>
        <v>NSD-1100X2200</v>
      </c>
      <c r="F219" s="5">
        <v>1</v>
      </c>
      <c r="G219" s="5"/>
      <c r="H219" s="5"/>
      <c r="I219" s="6" t="s">
        <v>151</v>
      </c>
      <c r="J219" s="6"/>
      <c r="K219" s="6">
        <f t="shared" si="20"/>
        <v>1</v>
      </c>
      <c r="L219" s="5"/>
      <c r="M219" s="5"/>
      <c r="N219" s="6" t="s">
        <v>151</v>
      </c>
      <c r="O219" s="6"/>
      <c r="P219" s="6">
        <f t="shared" si="21"/>
        <v>1</v>
      </c>
      <c r="Q219" s="5"/>
      <c r="R219" s="5"/>
      <c r="S219" s="20"/>
    </row>
    <row r="220" spans="1:19" x14ac:dyDescent="0.4">
      <c r="A220" s="19"/>
      <c r="B220" s="5" t="s">
        <v>21</v>
      </c>
      <c r="C220" s="5" t="str">
        <f t="shared" si="18"/>
        <v>_G10</v>
      </c>
      <c r="D220" s="14" t="s">
        <v>140</v>
      </c>
      <c r="E220" s="5" t="str">
        <f t="shared" si="19"/>
        <v>90FSD-1100X2200</v>
      </c>
      <c r="F220" s="5">
        <v>1</v>
      </c>
      <c r="G220" s="5"/>
      <c r="H220" s="5"/>
      <c r="I220" s="6"/>
      <c r="J220" s="6"/>
      <c r="K220" s="6"/>
      <c r="L220" s="5"/>
      <c r="M220" s="5"/>
      <c r="N220" s="6"/>
      <c r="O220" s="6"/>
      <c r="P220" s="6"/>
      <c r="Q220" s="5"/>
      <c r="R220" s="5"/>
      <c r="S220" s="20"/>
    </row>
    <row r="221" spans="1:19" x14ac:dyDescent="0.4">
      <c r="A221" s="19"/>
      <c r="B221" s="5" t="s">
        <v>21</v>
      </c>
      <c r="C221" s="5" t="str">
        <f t="shared" si="18"/>
        <v>_G11</v>
      </c>
      <c r="D221" s="14" t="s">
        <v>141</v>
      </c>
      <c r="E221" s="5" t="str">
        <f t="shared" si="19"/>
        <v>NSD-2500X2200</v>
      </c>
      <c r="F221" s="5">
        <v>1</v>
      </c>
      <c r="G221" s="5"/>
      <c r="H221" s="5"/>
      <c r="I221" s="6"/>
      <c r="J221" s="6"/>
      <c r="K221" s="6"/>
      <c r="L221" s="5"/>
      <c r="M221" s="5"/>
      <c r="N221" s="6"/>
      <c r="O221" s="6"/>
      <c r="P221" s="6"/>
      <c r="Q221" s="5"/>
      <c r="R221" s="5"/>
      <c r="S221" s="20"/>
    </row>
    <row r="222" spans="1:19" x14ac:dyDescent="0.4">
      <c r="A222" s="19"/>
      <c r="B222" s="5" t="s">
        <v>21</v>
      </c>
      <c r="C222" s="5" t="str">
        <f t="shared" si="18"/>
        <v>_G12</v>
      </c>
      <c r="D222" s="14" t="s">
        <v>102</v>
      </c>
      <c r="E222" s="5" t="str">
        <f t="shared" si="19"/>
        <v>NSD-2500X2200</v>
      </c>
      <c r="F222" s="5">
        <v>1</v>
      </c>
      <c r="G222" s="5"/>
      <c r="H222" s="5"/>
      <c r="I222" s="6"/>
      <c r="J222" s="6"/>
      <c r="K222" s="6"/>
      <c r="L222" s="5"/>
      <c r="M222" s="5"/>
      <c r="N222" s="6"/>
      <c r="O222" s="6"/>
      <c r="P222" s="6"/>
      <c r="Q222" s="5"/>
      <c r="R222" s="5"/>
      <c r="S222" s="20"/>
    </row>
    <row r="223" spans="1:19" x14ac:dyDescent="0.4">
      <c r="A223" s="19"/>
      <c r="B223" s="5" t="s">
        <v>21</v>
      </c>
      <c r="C223" s="5" t="str">
        <f t="shared" si="18"/>
        <v>_G13</v>
      </c>
      <c r="D223" s="14" t="s">
        <v>142</v>
      </c>
      <c r="E223" s="5" t="str">
        <f t="shared" si="19"/>
        <v>45FSD-2500X2200</v>
      </c>
      <c r="F223" s="5">
        <v>1</v>
      </c>
      <c r="G223" s="5"/>
      <c r="H223" s="5"/>
      <c r="I223" s="6"/>
      <c r="J223" s="6"/>
      <c r="K223" s="6"/>
      <c r="L223" s="5"/>
      <c r="M223" s="5"/>
      <c r="N223" s="6"/>
      <c r="O223" s="6"/>
      <c r="P223" s="6"/>
      <c r="Q223" s="5"/>
      <c r="R223" s="5"/>
      <c r="S223" s="20"/>
    </row>
    <row r="224" spans="1:19" x14ac:dyDescent="0.4">
      <c r="A224" s="19"/>
      <c r="B224" s="5"/>
      <c r="C224" s="5"/>
      <c r="D224" s="14"/>
      <c r="E224" s="5"/>
      <c r="F224" s="5"/>
      <c r="G224" s="5"/>
      <c r="H224" s="5"/>
      <c r="I224" s="6"/>
      <c r="J224" s="6"/>
      <c r="K224" s="6"/>
      <c r="L224" s="5"/>
      <c r="M224" s="5"/>
      <c r="N224" s="6"/>
      <c r="O224" s="6"/>
      <c r="P224" s="6"/>
      <c r="Q224" s="5"/>
      <c r="R224" s="5"/>
      <c r="S224" s="20"/>
    </row>
    <row r="225" spans="1:19" x14ac:dyDescent="0.4">
      <c r="A225" s="19"/>
      <c r="B225" s="5"/>
      <c r="C225" s="5"/>
      <c r="D225" s="1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20"/>
    </row>
    <row r="226" spans="1:19" x14ac:dyDescent="0.4">
      <c r="A226" s="19"/>
      <c r="B226" s="5"/>
      <c r="C226" s="5"/>
      <c r="D226" s="1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20"/>
    </row>
    <row r="227" spans="1:19" x14ac:dyDescent="0.4">
      <c r="A227" s="19"/>
      <c r="B227" s="5"/>
      <c r="C227" s="5"/>
      <c r="D227" s="1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20"/>
    </row>
    <row r="228" spans="1:19" x14ac:dyDescent="0.4">
      <c r="A228" s="19"/>
      <c r="B228" s="5"/>
      <c r="C228" s="5"/>
      <c r="D228" s="1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20"/>
    </row>
    <row r="229" spans="1:19" x14ac:dyDescent="0.4">
      <c r="A229" s="19"/>
      <c r="B229" s="5"/>
      <c r="C229" s="5"/>
      <c r="D229" s="1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20"/>
    </row>
    <row r="230" spans="1:19" x14ac:dyDescent="0.4">
      <c r="A230" s="19"/>
      <c r="B230" s="5"/>
      <c r="C230" s="5"/>
      <c r="D230" s="1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20"/>
    </row>
    <row r="231" spans="1:19" x14ac:dyDescent="0.4">
      <c r="A231" s="19"/>
      <c r="B231" s="5"/>
      <c r="C231" s="5"/>
      <c r="D231" s="1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20"/>
    </row>
    <row r="232" spans="1:19" x14ac:dyDescent="0.4">
      <c r="A232" s="19"/>
      <c r="B232" s="5"/>
      <c r="C232" s="5"/>
      <c r="D232" s="1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20"/>
    </row>
    <row r="233" spans="1:19" x14ac:dyDescent="0.4">
      <c r="A233" s="19"/>
      <c r="B233" s="5"/>
      <c r="C233" s="5"/>
      <c r="D233" s="1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20"/>
    </row>
    <row r="234" spans="1:19" x14ac:dyDescent="0.4">
      <c r="A234" s="19"/>
      <c r="B234" s="5"/>
      <c r="C234" s="5"/>
      <c r="D234" s="1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20"/>
    </row>
    <row r="235" spans="1:19" x14ac:dyDescent="0.4">
      <c r="A235" s="19"/>
      <c r="B235" s="5"/>
      <c r="C235" s="5"/>
      <c r="D235" s="1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20"/>
    </row>
    <row r="236" spans="1:19" x14ac:dyDescent="0.4">
      <c r="A236" s="19"/>
      <c r="B236" s="5"/>
      <c r="C236" s="5"/>
      <c r="D236" s="1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20"/>
    </row>
    <row r="237" spans="1:19" x14ac:dyDescent="0.4">
      <c r="A237" s="19"/>
      <c r="B237" s="5"/>
      <c r="C237" s="5"/>
      <c r="D237" s="1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20"/>
    </row>
    <row r="238" spans="1:19" x14ac:dyDescent="0.4">
      <c r="A238" s="19"/>
      <c r="B238" s="5"/>
      <c r="C238" s="5"/>
      <c r="D238" s="14"/>
      <c r="E238" s="5"/>
      <c r="F238" s="5"/>
      <c r="G238" s="5"/>
      <c r="H238" s="5"/>
      <c r="I238" s="6" t="str">
        <f>B239</f>
        <v>1F</v>
      </c>
      <c r="J238" s="5"/>
      <c r="K238" s="5"/>
      <c r="L238" s="5"/>
      <c r="M238" s="5"/>
      <c r="N238" s="5"/>
      <c r="O238" s="5"/>
      <c r="P238" s="5"/>
      <c r="Q238" s="5"/>
      <c r="R238" s="5"/>
      <c r="S238" s="20"/>
    </row>
    <row r="239" spans="1:19" x14ac:dyDescent="0.4">
      <c r="A239" s="19"/>
      <c r="B239" s="5" t="s">
        <v>4</v>
      </c>
      <c r="C239" s="5" t="str">
        <f t="shared" ref="C239:C243" si="22">RIGHT(D239,4)</f>
        <v/>
      </c>
      <c r="D239" s="14"/>
      <c r="E239" s="5"/>
      <c r="F239" s="5">
        <v>1</v>
      </c>
      <c r="G239" s="5"/>
      <c r="H239" s="5"/>
      <c r="I239" s="6" t="s">
        <v>57</v>
      </c>
      <c r="J239" s="6"/>
      <c r="K239" s="6"/>
      <c r="L239" s="5"/>
      <c r="M239" s="5"/>
      <c r="N239" s="5"/>
      <c r="O239" s="5"/>
      <c r="P239" s="5"/>
      <c r="Q239" s="5"/>
      <c r="R239" s="5"/>
      <c r="S239" s="20"/>
    </row>
    <row r="240" spans="1:19" x14ac:dyDescent="0.4">
      <c r="A240" s="19"/>
      <c r="B240" s="5" t="s">
        <v>16</v>
      </c>
      <c r="C240" s="5" t="str">
        <f t="shared" si="22"/>
        <v/>
      </c>
      <c r="D240" s="14"/>
      <c r="E240" s="5"/>
      <c r="F240" s="5">
        <v>1</v>
      </c>
      <c r="G240" s="5"/>
      <c r="H240" s="5"/>
      <c r="I240" s="6" t="s">
        <v>153</v>
      </c>
      <c r="J240" s="6"/>
      <c r="K240" s="6"/>
      <c r="L240" s="5"/>
      <c r="M240" s="5"/>
      <c r="N240" s="5"/>
      <c r="O240" s="5"/>
      <c r="P240" s="5"/>
      <c r="Q240" s="5"/>
      <c r="R240" s="5"/>
      <c r="S240" s="20"/>
    </row>
    <row r="241" spans="1:19" x14ac:dyDescent="0.4">
      <c r="A241" s="19"/>
      <c r="B241" s="5" t="s">
        <v>16</v>
      </c>
      <c r="C241" s="5" t="str">
        <f t="shared" si="22"/>
        <v/>
      </c>
      <c r="D241" s="14"/>
      <c r="E241" s="5"/>
      <c r="F241" s="5">
        <v>1</v>
      </c>
      <c r="G241" s="5"/>
      <c r="H241" s="5"/>
      <c r="I241" s="6" t="s">
        <v>60</v>
      </c>
      <c r="J241" s="6"/>
      <c r="K241" s="6"/>
      <c r="L241" s="5"/>
      <c r="M241" s="5"/>
      <c r="N241" s="5"/>
      <c r="O241" s="5"/>
      <c r="P241" s="5"/>
      <c r="Q241" s="5"/>
      <c r="R241" s="5"/>
      <c r="S241" s="20"/>
    </row>
    <row r="242" spans="1:19" x14ac:dyDescent="0.4">
      <c r="A242" s="19"/>
      <c r="B242" s="5" t="s">
        <v>16</v>
      </c>
      <c r="C242" s="5" t="str">
        <f t="shared" si="22"/>
        <v/>
      </c>
      <c r="D242" s="14"/>
      <c r="E242" s="5"/>
      <c r="F242" s="5">
        <v>1</v>
      </c>
      <c r="G242" s="5"/>
      <c r="H242" s="5"/>
      <c r="I242" s="6" t="s">
        <v>58</v>
      </c>
      <c r="J242" s="6"/>
      <c r="K242" s="6"/>
      <c r="L242" s="5"/>
      <c r="M242" s="5"/>
      <c r="N242" s="5"/>
      <c r="O242" s="5"/>
      <c r="P242" s="5"/>
      <c r="Q242" s="5"/>
      <c r="R242" s="5"/>
      <c r="S242" s="20"/>
    </row>
    <row r="243" spans="1:19" x14ac:dyDescent="0.4">
      <c r="A243" s="19"/>
      <c r="B243" s="5" t="s">
        <v>16</v>
      </c>
      <c r="C243" s="5" t="str">
        <f t="shared" si="22"/>
        <v/>
      </c>
      <c r="D243" s="14"/>
      <c r="E243" s="5"/>
      <c r="F243" s="5">
        <v>1</v>
      </c>
      <c r="G243" s="5"/>
      <c r="H243" s="5"/>
      <c r="I243" s="6" t="s">
        <v>90</v>
      </c>
      <c r="J243" s="6"/>
      <c r="K243" s="6"/>
      <c r="L243" s="5"/>
      <c r="M243" s="5"/>
      <c r="N243" s="5"/>
      <c r="O243" s="5"/>
      <c r="P243" s="5"/>
      <c r="Q243" s="5"/>
      <c r="R243" s="5"/>
      <c r="S243" s="20"/>
    </row>
    <row r="244" spans="1:19" x14ac:dyDescent="0.4">
      <c r="A244" s="19"/>
      <c r="B244" s="5"/>
      <c r="C244" s="5"/>
      <c r="D244" s="14"/>
      <c r="E244" s="5"/>
      <c r="F244" s="5"/>
      <c r="G244" s="5"/>
      <c r="H244" s="5"/>
      <c r="I244" s="6" t="s">
        <v>59</v>
      </c>
      <c r="J244" s="6"/>
      <c r="K244" s="6"/>
      <c r="L244" s="5"/>
      <c r="M244" s="5"/>
      <c r="N244" s="5"/>
      <c r="O244" s="5"/>
      <c r="P244" s="5"/>
      <c r="Q244" s="5"/>
      <c r="R244" s="5"/>
      <c r="S244" s="20"/>
    </row>
    <row r="245" spans="1:19" x14ac:dyDescent="0.4">
      <c r="A245" s="19"/>
      <c r="B245" s="5"/>
      <c r="C245" s="5"/>
      <c r="D245" s="14"/>
      <c r="E245" s="5"/>
      <c r="F245" s="5"/>
      <c r="G245" s="5"/>
      <c r="H245" s="5"/>
      <c r="I245" s="6" t="s">
        <v>61</v>
      </c>
      <c r="J245" s="6"/>
      <c r="K245" s="6"/>
      <c r="L245" s="5"/>
      <c r="M245" s="5"/>
      <c r="N245" s="5"/>
      <c r="O245" s="5"/>
      <c r="P245" s="5"/>
      <c r="Q245" s="5"/>
      <c r="R245" s="5"/>
      <c r="S245" s="20"/>
    </row>
    <row r="246" spans="1:19" x14ac:dyDescent="0.4">
      <c r="A246" s="19"/>
      <c r="B246" s="5"/>
      <c r="C246" s="5"/>
      <c r="D246" s="14"/>
      <c r="E246" s="5"/>
      <c r="F246" s="5"/>
      <c r="G246" s="5"/>
      <c r="H246" s="5"/>
      <c r="I246" s="6" t="s">
        <v>152</v>
      </c>
      <c r="J246" s="6"/>
      <c r="K246" s="6"/>
      <c r="L246" s="5"/>
      <c r="M246" s="5"/>
      <c r="N246" s="5"/>
      <c r="O246" s="5"/>
      <c r="P246" s="5"/>
      <c r="Q246" s="5"/>
      <c r="R246" s="5"/>
      <c r="S246" s="20"/>
    </row>
    <row r="247" spans="1:19" x14ac:dyDescent="0.4">
      <c r="A247" s="19"/>
      <c r="B247" s="5"/>
      <c r="C247" s="5"/>
      <c r="D247" s="14"/>
      <c r="E247" s="5"/>
      <c r="F247" s="5"/>
      <c r="G247" s="5"/>
      <c r="H247" s="5"/>
      <c r="I247" s="6" t="s">
        <v>151</v>
      </c>
      <c r="J247" s="6"/>
      <c r="K247" s="6"/>
      <c r="L247" s="5"/>
      <c r="M247" s="5"/>
      <c r="N247" s="5"/>
      <c r="O247" s="5"/>
      <c r="P247" s="5"/>
      <c r="Q247" s="5"/>
      <c r="R247" s="5"/>
      <c r="S247" s="20"/>
    </row>
    <row r="248" spans="1:19" x14ac:dyDescent="0.4">
      <c r="A248" s="19"/>
      <c r="B248" s="5"/>
      <c r="C248" s="5"/>
      <c r="D248" s="14"/>
      <c r="E248" s="5"/>
      <c r="F248" s="5"/>
      <c r="G248" s="5"/>
      <c r="H248" s="5"/>
      <c r="I248" s="6"/>
      <c r="J248" s="6"/>
      <c r="K248" s="6"/>
      <c r="L248" s="5"/>
      <c r="M248" s="5"/>
      <c r="N248" s="5"/>
      <c r="O248" s="5"/>
      <c r="P248" s="5"/>
      <c r="Q248" s="5"/>
      <c r="R248" s="5"/>
      <c r="S248" s="20"/>
    </row>
    <row r="249" spans="1:19" x14ac:dyDescent="0.4">
      <c r="A249" s="19"/>
      <c r="B249" s="5"/>
      <c r="C249" s="5"/>
      <c r="D249" s="14"/>
      <c r="E249" s="5"/>
      <c r="F249" s="5"/>
      <c r="G249" s="5"/>
      <c r="H249" s="5"/>
      <c r="I249" s="6"/>
      <c r="J249" s="6"/>
      <c r="K249" s="6"/>
      <c r="L249" s="5"/>
      <c r="M249" s="5"/>
      <c r="N249" s="5"/>
      <c r="O249" s="5"/>
      <c r="P249" s="5"/>
      <c r="Q249" s="5"/>
      <c r="R249" s="5"/>
      <c r="S249" s="20"/>
    </row>
    <row r="250" spans="1:19" x14ac:dyDescent="0.4">
      <c r="A250" s="19"/>
      <c r="B250" s="5"/>
      <c r="C250" s="5"/>
      <c r="D250" s="14"/>
      <c r="E250" s="5"/>
      <c r="F250" s="5"/>
      <c r="G250" s="5"/>
      <c r="H250" s="5"/>
      <c r="I250" s="6"/>
      <c r="J250" s="6"/>
      <c r="K250" s="6"/>
      <c r="L250" s="5"/>
      <c r="M250" s="5"/>
      <c r="N250" s="5"/>
      <c r="O250" s="5"/>
      <c r="P250" s="5"/>
      <c r="Q250" s="5"/>
      <c r="R250" s="5"/>
      <c r="S250" s="20"/>
    </row>
    <row r="251" spans="1:19" x14ac:dyDescent="0.4">
      <c r="A251" s="19"/>
      <c r="B251" s="5"/>
      <c r="C251" s="5"/>
      <c r="D251" s="14"/>
      <c r="E251" s="5"/>
      <c r="F251" s="5"/>
      <c r="G251" s="5"/>
      <c r="H251" s="5"/>
      <c r="I251" s="6"/>
      <c r="J251" s="6"/>
      <c r="K251" s="6"/>
      <c r="L251" s="5"/>
      <c r="M251" s="5"/>
      <c r="N251" s="5"/>
      <c r="O251" s="5"/>
      <c r="P251" s="5"/>
      <c r="Q251" s="5"/>
      <c r="R251" s="5"/>
      <c r="S251" s="20"/>
    </row>
    <row r="252" spans="1:19" x14ac:dyDescent="0.4">
      <c r="A252" s="19"/>
      <c r="B252" s="5"/>
      <c r="C252" s="5"/>
      <c r="D252" s="14"/>
      <c r="E252" s="5"/>
      <c r="F252" s="5"/>
      <c r="G252" s="5"/>
      <c r="H252" s="5"/>
      <c r="I252" s="6"/>
      <c r="J252" s="6"/>
      <c r="K252" s="6"/>
      <c r="L252" s="5"/>
      <c r="M252" s="5"/>
      <c r="N252" s="5"/>
      <c r="O252" s="5"/>
      <c r="P252" s="5"/>
      <c r="Q252" s="5"/>
      <c r="R252" s="5"/>
      <c r="S252" s="20"/>
    </row>
    <row r="253" spans="1:19" x14ac:dyDescent="0.4">
      <c r="A253" s="19"/>
      <c r="B253" s="5"/>
      <c r="C253" s="5"/>
      <c r="D253" s="1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20"/>
    </row>
    <row r="254" spans="1:19" x14ac:dyDescent="0.4">
      <c r="A254" s="19"/>
      <c r="B254" s="5"/>
      <c r="C254" s="5"/>
      <c r="D254" s="1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20"/>
    </row>
    <row r="255" spans="1:19" x14ac:dyDescent="0.4">
      <c r="A255" s="19"/>
      <c r="B255" s="5"/>
      <c r="C255" s="5"/>
      <c r="D255" s="1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20"/>
    </row>
    <row r="256" spans="1:19" x14ac:dyDescent="0.4">
      <c r="A256" s="19"/>
      <c r="B256" s="5"/>
      <c r="C256" s="5"/>
      <c r="D256" s="1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20"/>
    </row>
    <row r="257" spans="1:19" x14ac:dyDescent="0.4">
      <c r="A257" s="19"/>
      <c r="B257" s="5"/>
      <c r="C257" s="5"/>
      <c r="D257" s="1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20"/>
    </row>
    <row r="258" spans="1:19" x14ac:dyDescent="0.4">
      <c r="A258" s="19"/>
      <c r="B258" s="5"/>
      <c r="C258" s="5"/>
      <c r="D258" s="1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20"/>
    </row>
    <row r="259" spans="1:19" x14ac:dyDescent="0.4">
      <c r="A259" s="19"/>
      <c r="B259" s="5"/>
      <c r="C259" s="5"/>
      <c r="D259" s="1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20"/>
    </row>
    <row r="260" spans="1:19" x14ac:dyDescent="0.4">
      <c r="A260" s="19"/>
      <c r="B260" s="5"/>
      <c r="C260" s="5"/>
      <c r="D260" s="1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20"/>
    </row>
    <row r="261" spans="1:19" x14ac:dyDescent="0.4">
      <c r="A261" s="19"/>
      <c r="B261" s="5"/>
      <c r="C261" s="5"/>
      <c r="D261" s="1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20"/>
    </row>
    <row r="262" spans="1:19" x14ac:dyDescent="0.4">
      <c r="A262" s="19"/>
      <c r="B262" s="5"/>
      <c r="C262" s="5"/>
      <c r="D262" s="1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20"/>
    </row>
    <row r="263" spans="1:19" x14ac:dyDescent="0.4">
      <c r="A263" s="19"/>
      <c r="B263" s="5"/>
      <c r="C263" s="5"/>
      <c r="D263" s="1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20"/>
    </row>
    <row r="264" spans="1:19" x14ac:dyDescent="0.4">
      <c r="A264" s="19"/>
      <c r="B264" s="5"/>
      <c r="C264" s="5"/>
      <c r="D264" s="1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20"/>
    </row>
    <row r="265" spans="1:19" x14ac:dyDescent="0.4">
      <c r="A265" s="19"/>
      <c r="B265" s="5"/>
      <c r="C265" s="5"/>
      <c r="D265" s="1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20"/>
    </row>
    <row r="266" spans="1:19" x14ac:dyDescent="0.4">
      <c r="A266" s="19"/>
      <c r="B266" s="5"/>
      <c r="C266" s="5"/>
      <c r="D266" s="1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20"/>
    </row>
    <row r="267" spans="1:19" x14ac:dyDescent="0.4">
      <c r="A267" s="19"/>
      <c r="B267" s="5"/>
      <c r="C267" s="5"/>
      <c r="D267" s="1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20"/>
    </row>
    <row r="268" spans="1:19" x14ac:dyDescent="0.4">
      <c r="A268" s="19"/>
      <c r="B268" s="5"/>
      <c r="C268" s="5"/>
      <c r="D268" s="1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20"/>
    </row>
    <row r="269" spans="1:19" ht="18" thickBot="1" x14ac:dyDescent="0.45">
      <c r="A269" s="21"/>
      <c r="B269" s="22"/>
      <c r="C269" s="22"/>
      <c r="D269" s="23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4"/>
    </row>
    <row r="270" spans="1:19" ht="18" thickTop="1" x14ac:dyDescent="0.4"/>
    <row r="271" spans="1:19" ht="18" thickBot="1" x14ac:dyDescent="0.45"/>
    <row r="272" spans="1:19" ht="18" thickTop="1" x14ac:dyDescent="0.4">
      <c r="A272" s="15"/>
      <c r="B272" s="16"/>
      <c r="C272" s="16"/>
      <c r="D272" s="17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8"/>
    </row>
    <row r="273" spans="1:19" x14ac:dyDescent="0.4">
      <c r="A273" s="19"/>
      <c r="B273" s="5"/>
      <c r="C273" s="5"/>
      <c r="D273" s="1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20"/>
    </row>
    <row r="274" spans="1:19" x14ac:dyDescent="0.4">
      <c r="A274" s="19"/>
      <c r="B274" s="5"/>
      <c r="C274" s="5"/>
      <c r="D274" s="14"/>
      <c r="E274" s="5"/>
      <c r="F274" s="5"/>
      <c r="G274" s="5"/>
      <c r="H274" s="5"/>
      <c r="I274" s="6" t="str">
        <f>B275</f>
        <v>GF</v>
      </c>
      <c r="J274" s="5"/>
      <c r="K274" s="5"/>
      <c r="L274" s="5"/>
      <c r="M274" s="6" t="str">
        <f>A275</f>
        <v>Main Gate</v>
      </c>
      <c r="N274" s="4" t="s">
        <v>5</v>
      </c>
      <c r="O274" s="5"/>
      <c r="P274" s="5"/>
      <c r="Q274" s="5"/>
      <c r="R274" s="5"/>
      <c r="S274" s="20"/>
    </row>
    <row r="275" spans="1:19" x14ac:dyDescent="0.4">
      <c r="A275" s="19" t="s">
        <v>143</v>
      </c>
      <c r="B275" s="5" t="s">
        <v>21</v>
      </c>
      <c r="C275" s="5" t="str">
        <f>RIGHT(D275,4)</f>
        <v>_G01</v>
      </c>
      <c r="D275" s="14" t="s">
        <v>144</v>
      </c>
      <c r="E275" s="5" t="str">
        <f>LEFT(D275,LEN(D275)-4)</f>
        <v>NSD-2500X2200</v>
      </c>
      <c r="F275" s="5">
        <v>1</v>
      </c>
      <c r="G275" s="5"/>
      <c r="H275" s="5"/>
      <c r="I275" s="6" t="s">
        <v>57</v>
      </c>
      <c r="J275" s="6"/>
      <c r="K275" s="6">
        <f>COUNTIF($E$275:$E$289,I275)</f>
        <v>6</v>
      </c>
      <c r="L275" s="5"/>
      <c r="M275" s="5"/>
      <c r="N275" s="6" t="s">
        <v>57</v>
      </c>
      <c r="O275" s="6"/>
      <c r="P275" s="6">
        <f>SUMIF($I$275:$I$333,N275,$K$275:$K$333)</f>
        <v>6</v>
      </c>
      <c r="Q275" s="5"/>
      <c r="R275" s="5"/>
      <c r="S275" s="20"/>
    </row>
    <row r="276" spans="1:19" x14ac:dyDescent="0.4">
      <c r="A276" s="19"/>
      <c r="B276" s="5" t="s">
        <v>21</v>
      </c>
      <c r="C276" s="5" t="str">
        <f t="shared" ref="C276:C289" si="23">RIGHT(D276,4)</f>
        <v>_G02</v>
      </c>
      <c r="D276" s="14" t="s">
        <v>132</v>
      </c>
      <c r="E276" s="5" t="str">
        <f t="shared" ref="E276:E289" si="24">LEFT(D276,LEN(D276)-4)</f>
        <v>NSD-1100X2200</v>
      </c>
      <c r="F276" s="5">
        <v>1</v>
      </c>
      <c r="G276" s="5"/>
      <c r="H276" s="5"/>
      <c r="I276" s="6" t="s">
        <v>153</v>
      </c>
      <c r="J276" s="6"/>
      <c r="K276" s="6">
        <f t="shared" ref="K276:K283" si="25">COUNTIF($E$275:$E$289,I276)</f>
        <v>0</v>
      </c>
      <c r="L276" s="5"/>
      <c r="M276" s="5"/>
      <c r="N276" s="6" t="s">
        <v>153</v>
      </c>
      <c r="O276" s="6"/>
      <c r="P276" s="6">
        <f t="shared" ref="P276:P283" si="26">SUMIF($I$275:$I$333,N276,$K$275:$K$333)</f>
        <v>0</v>
      </c>
      <c r="Q276" s="5"/>
      <c r="R276" s="5"/>
      <c r="S276" s="20"/>
    </row>
    <row r="277" spans="1:19" x14ac:dyDescent="0.4">
      <c r="A277" s="19"/>
      <c r="B277" s="5" t="s">
        <v>21</v>
      </c>
      <c r="C277" s="5" t="str">
        <f t="shared" si="23"/>
        <v>_G03</v>
      </c>
      <c r="D277" s="14" t="s">
        <v>24</v>
      </c>
      <c r="E277" s="5" t="str">
        <f t="shared" si="24"/>
        <v>45FSD-1100X2200</v>
      </c>
      <c r="F277" s="5">
        <v>1</v>
      </c>
      <c r="G277" s="5"/>
      <c r="H277" s="5"/>
      <c r="I277" s="6" t="s">
        <v>60</v>
      </c>
      <c r="J277" s="6"/>
      <c r="K277" s="6">
        <f t="shared" si="25"/>
        <v>1</v>
      </c>
      <c r="L277" s="5"/>
      <c r="M277" s="5"/>
      <c r="N277" s="6" t="s">
        <v>60</v>
      </c>
      <c r="O277" s="6"/>
      <c r="P277" s="6">
        <f t="shared" si="26"/>
        <v>1</v>
      </c>
      <c r="Q277" s="5"/>
      <c r="R277" s="5"/>
      <c r="S277" s="20"/>
    </row>
    <row r="278" spans="1:19" x14ac:dyDescent="0.4">
      <c r="A278" s="19"/>
      <c r="B278" s="5" t="s">
        <v>21</v>
      </c>
      <c r="C278" s="5" t="str">
        <f t="shared" si="23"/>
        <v>_G04</v>
      </c>
      <c r="D278" s="14" t="s">
        <v>95</v>
      </c>
      <c r="E278" s="5" t="str">
        <f t="shared" si="24"/>
        <v>90FSD-1100X2200</v>
      </c>
      <c r="F278" s="5">
        <v>1</v>
      </c>
      <c r="G278" s="5"/>
      <c r="H278" s="5"/>
      <c r="I278" s="6" t="s">
        <v>58</v>
      </c>
      <c r="J278" s="6"/>
      <c r="K278" s="6">
        <f t="shared" si="25"/>
        <v>5</v>
      </c>
      <c r="L278" s="5"/>
      <c r="M278" s="5"/>
      <c r="N278" s="6" t="s">
        <v>58</v>
      </c>
      <c r="O278" s="6"/>
      <c r="P278" s="6">
        <f t="shared" si="26"/>
        <v>5</v>
      </c>
      <c r="Q278" s="5"/>
      <c r="R278" s="5"/>
      <c r="S278" s="20"/>
    </row>
    <row r="279" spans="1:19" x14ac:dyDescent="0.4">
      <c r="A279" s="19"/>
      <c r="B279" s="5" t="s">
        <v>21</v>
      </c>
      <c r="C279" s="5" t="str">
        <f t="shared" si="23"/>
        <v>_G05</v>
      </c>
      <c r="D279" s="14" t="s">
        <v>115</v>
      </c>
      <c r="E279" s="5" t="str">
        <f t="shared" si="24"/>
        <v>NSD-1100X2200</v>
      </c>
      <c r="F279" s="5">
        <v>1</v>
      </c>
      <c r="G279" s="5"/>
      <c r="H279" s="5"/>
      <c r="I279" s="6" t="s">
        <v>90</v>
      </c>
      <c r="J279" s="6"/>
      <c r="K279" s="6">
        <f t="shared" si="25"/>
        <v>0</v>
      </c>
      <c r="L279" s="5"/>
      <c r="M279" s="5"/>
      <c r="N279" s="6" t="s">
        <v>90</v>
      </c>
      <c r="O279" s="6"/>
      <c r="P279" s="6">
        <f t="shared" si="26"/>
        <v>0</v>
      </c>
      <c r="Q279" s="5"/>
      <c r="R279" s="5"/>
      <c r="S279" s="20"/>
    </row>
    <row r="280" spans="1:19" x14ac:dyDescent="0.4">
      <c r="A280" s="19"/>
      <c r="B280" s="5" t="s">
        <v>21</v>
      </c>
      <c r="C280" s="5" t="str">
        <f t="shared" si="23"/>
        <v>_G06</v>
      </c>
      <c r="D280" s="14" t="s">
        <v>136</v>
      </c>
      <c r="E280" s="5" t="str">
        <f t="shared" si="24"/>
        <v>45FSD-1100X2200</v>
      </c>
      <c r="F280" s="5">
        <v>1</v>
      </c>
      <c r="G280" s="5"/>
      <c r="H280" s="5"/>
      <c r="I280" s="6" t="s">
        <v>59</v>
      </c>
      <c r="J280" s="6"/>
      <c r="K280" s="6">
        <f t="shared" si="25"/>
        <v>1</v>
      </c>
      <c r="L280" s="5"/>
      <c r="M280" s="5"/>
      <c r="N280" s="6" t="s">
        <v>59</v>
      </c>
      <c r="O280" s="6"/>
      <c r="P280" s="6">
        <f t="shared" si="26"/>
        <v>1</v>
      </c>
      <c r="Q280" s="5"/>
      <c r="R280" s="5"/>
      <c r="S280" s="20"/>
    </row>
    <row r="281" spans="1:19" x14ac:dyDescent="0.4">
      <c r="A281" s="19"/>
      <c r="B281" s="5" t="s">
        <v>21</v>
      </c>
      <c r="C281" s="5" t="str">
        <f t="shared" si="23"/>
        <v>_G07</v>
      </c>
      <c r="D281" s="14" t="s">
        <v>98</v>
      </c>
      <c r="E281" s="5" t="str">
        <f t="shared" si="24"/>
        <v>45FSD-1100X2200</v>
      </c>
      <c r="F281" s="5">
        <v>1</v>
      </c>
      <c r="G281" s="5"/>
      <c r="H281" s="5"/>
      <c r="I281" s="6" t="s">
        <v>61</v>
      </c>
      <c r="J281" s="6"/>
      <c r="K281" s="6">
        <f>COUNTIF($E$275:$E$289,I281)</f>
        <v>2</v>
      </c>
      <c r="L281" s="5"/>
      <c r="M281" s="5"/>
      <c r="N281" s="6" t="s">
        <v>61</v>
      </c>
      <c r="O281" s="6"/>
      <c r="P281" s="6">
        <f t="shared" si="26"/>
        <v>2</v>
      </c>
      <c r="Q281" s="5"/>
      <c r="R281" s="5"/>
      <c r="S281" s="20"/>
    </row>
    <row r="282" spans="1:19" x14ac:dyDescent="0.4">
      <c r="A282" s="19"/>
      <c r="B282" s="5" t="s">
        <v>21</v>
      </c>
      <c r="C282" s="5" t="str">
        <f t="shared" si="23"/>
        <v>_G08</v>
      </c>
      <c r="D282" s="14" t="s">
        <v>138</v>
      </c>
      <c r="E282" s="5" t="str">
        <f t="shared" si="24"/>
        <v>90FSD-1100X2200</v>
      </c>
      <c r="F282" s="5">
        <v>1</v>
      </c>
      <c r="G282" s="5"/>
      <c r="H282" s="5"/>
      <c r="I282" s="6" t="s">
        <v>152</v>
      </c>
      <c r="J282" s="6"/>
      <c r="K282" s="6">
        <f t="shared" si="25"/>
        <v>0</v>
      </c>
      <c r="L282" s="5"/>
      <c r="M282" s="5"/>
      <c r="N282" s="6" t="s">
        <v>152</v>
      </c>
      <c r="O282" s="6"/>
      <c r="P282" s="6">
        <f t="shared" si="26"/>
        <v>0</v>
      </c>
      <c r="Q282" s="5"/>
      <c r="R282" s="5"/>
      <c r="S282" s="20"/>
    </row>
    <row r="283" spans="1:19" x14ac:dyDescent="0.4">
      <c r="A283" s="19"/>
      <c r="B283" s="5" t="s">
        <v>21</v>
      </c>
      <c r="C283" s="5" t="str">
        <f t="shared" si="23"/>
        <v>_G09</v>
      </c>
      <c r="D283" s="14" t="s">
        <v>139</v>
      </c>
      <c r="E283" s="5" t="str">
        <f t="shared" si="24"/>
        <v>NSD-1100X2200</v>
      </c>
      <c r="F283" s="5">
        <v>1</v>
      </c>
      <c r="G283" s="5"/>
      <c r="H283" s="5"/>
      <c r="I283" s="6" t="s">
        <v>151</v>
      </c>
      <c r="J283" s="6"/>
      <c r="K283" s="6">
        <f t="shared" si="25"/>
        <v>0</v>
      </c>
      <c r="L283" s="5"/>
      <c r="M283" s="5"/>
      <c r="N283" s="6" t="s">
        <v>151</v>
      </c>
      <c r="O283" s="6"/>
      <c r="P283" s="6">
        <f t="shared" si="26"/>
        <v>0</v>
      </c>
      <c r="Q283" s="5"/>
      <c r="R283" s="5"/>
      <c r="S283" s="20"/>
    </row>
    <row r="284" spans="1:19" x14ac:dyDescent="0.4">
      <c r="A284" s="19"/>
      <c r="B284" s="5" t="s">
        <v>21</v>
      </c>
      <c r="C284" s="5" t="str">
        <f t="shared" si="23"/>
        <v>_G10</v>
      </c>
      <c r="D284" s="14" t="s">
        <v>31</v>
      </c>
      <c r="E284" s="5" t="str">
        <f t="shared" si="24"/>
        <v>45FSD-1100X2200</v>
      </c>
      <c r="F284" s="5">
        <v>1</v>
      </c>
      <c r="G284" s="5"/>
      <c r="H284" s="5"/>
      <c r="I284" s="6"/>
      <c r="J284" s="6"/>
      <c r="K284" s="6"/>
      <c r="L284" s="5"/>
      <c r="M284" s="5"/>
      <c r="N284" s="6"/>
      <c r="O284" s="6"/>
      <c r="P284" s="6"/>
      <c r="Q284" s="5"/>
      <c r="R284" s="5"/>
      <c r="S284" s="20"/>
    </row>
    <row r="285" spans="1:19" x14ac:dyDescent="0.4">
      <c r="A285" s="19"/>
      <c r="B285" s="5" t="s">
        <v>21</v>
      </c>
      <c r="C285" s="5" t="str">
        <f t="shared" si="23"/>
        <v>_G11</v>
      </c>
      <c r="D285" s="14" t="s">
        <v>32</v>
      </c>
      <c r="E285" s="5" t="str">
        <f t="shared" si="24"/>
        <v>45FSD-1100X2200</v>
      </c>
      <c r="F285" s="5">
        <v>1</v>
      </c>
      <c r="G285" s="5"/>
      <c r="H285" s="5"/>
      <c r="I285" s="6"/>
      <c r="J285" s="6"/>
      <c r="K285" s="6"/>
      <c r="L285" s="5"/>
      <c r="M285" s="5"/>
      <c r="N285" s="6"/>
      <c r="O285" s="6"/>
      <c r="P285" s="6"/>
      <c r="Q285" s="5"/>
      <c r="R285" s="5"/>
      <c r="S285" s="20"/>
    </row>
    <row r="286" spans="1:19" x14ac:dyDescent="0.4">
      <c r="A286" s="19"/>
      <c r="B286" s="5" t="s">
        <v>21</v>
      </c>
      <c r="C286" s="5" t="str">
        <f t="shared" si="23"/>
        <v>_G12</v>
      </c>
      <c r="D286" s="14" t="s">
        <v>145</v>
      </c>
      <c r="E286" s="5" t="str">
        <f t="shared" si="24"/>
        <v>NSD-1100X2200</v>
      </c>
      <c r="F286" s="5">
        <v>1</v>
      </c>
      <c r="G286" s="5"/>
      <c r="H286" s="5"/>
      <c r="I286" s="6"/>
      <c r="J286" s="6"/>
      <c r="K286" s="6"/>
      <c r="L286" s="5"/>
      <c r="M286" s="5"/>
      <c r="N286" s="6"/>
      <c r="O286" s="6"/>
      <c r="P286" s="6"/>
      <c r="Q286" s="5"/>
      <c r="R286" s="5"/>
      <c r="S286" s="20"/>
    </row>
    <row r="287" spans="1:19" x14ac:dyDescent="0.4">
      <c r="A287" s="19"/>
      <c r="B287" s="5" t="s">
        <v>21</v>
      </c>
      <c r="C287" s="5" t="str">
        <f t="shared" si="23"/>
        <v>_G14</v>
      </c>
      <c r="D287" s="14" t="s">
        <v>146</v>
      </c>
      <c r="E287" s="5" t="str">
        <f t="shared" si="24"/>
        <v>NSD-1100X2200</v>
      </c>
      <c r="F287" s="5">
        <v>1</v>
      </c>
      <c r="G287" s="5"/>
      <c r="H287" s="5"/>
      <c r="I287" s="6"/>
      <c r="J287" s="6"/>
      <c r="K287" s="6"/>
      <c r="L287" s="5"/>
      <c r="M287" s="5"/>
      <c r="N287" s="6"/>
      <c r="O287" s="6"/>
      <c r="P287" s="6"/>
      <c r="Q287" s="5"/>
      <c r="R287" s="5"/>
      <c r="S287" s="20"/>
    </row>
    <row r="288" spans="1:19" x14ac:dyDescent="0.4">
      <c r="A288" s="19"/>
      <c r="B288" s="5" t="s">
        <v>21</v>
      </c>
      <c r="C288" s="5" t="str">
        <f t="shared" si="23"/>
        <v>_G15</v>
      </c>
      <c r="D288" s="14" t="s">
        <v>105</v>
      </c>
      <c r="E288" s="5" t="str">
        <f t="shared" si="24"/>
        <v>NSD-1100X2200</v>
      </c>
      <c r="F288" s="5">
        <v>1</v>
      </c>
      <c r="G288" s="5"/>
      <c r="H288" s="5"/>
      <c r="I288" s="6"/>
      <c r="J288" s="6"/>
      <c r="K288" s="6"/>
      <c r="L288" s="5"/>
      <c r="M288" s="5"/>
      <c r="N288" s="6"/>
      <c r="O288" s="6"/>
      <c r="P288" s="6"/>
      <c r="Q288" s="5"/>
      <c r="R288" s="5"/>
      <c r="S288" s="20"/>
    </row>
    <row r="289" spans="1:19" x14ac:dyDescent="0.4">
      <c r="A289" s="19"/>
      <c r="B289" s="5" t="s">
        <v>21</v>
      </c>
      <c r="C289" s="5" t="str">
        <f t="shared" si="23"/>
        <v>_G13</v>
      </c>
      <c r="D289" s="14" t="s">
        <v>142</v>
      </c>
      <c r="E289" s="5" t="str">
        <f t="shared" si="24"/>
        <v>45FSD-2500X2200</v>
      </c>
      <c r="F289" s="5">
        <v>1</v>
      </c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20"/>
    </row>
    <row r="290" spans="1:19" x14ac:dyDescent="0.4">
      <c r="A290" s="19"/>
      <c r="B290" s="5"/>
      <c r="C290" s="5"/>
      <c r="D290" s="1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20"/>
    </row>
    <row r="291" spans="1:19" x14ac:dyDescent="0.4">
      <c r="A291" s="19"/>
      <c r="B291" s="5"/>
      <c r="C291" s="5"/>
      <c r="D291" s="1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20"/>
    </row>
    <row r="292" spans="1:19" x14ac:dyDescent="0.4">
      <c r="A292" s="19"/>
      <c r="B292" s="5"/>
      <c r="C292" s="5"/>
      <c r="D292" s="1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20"/>
    </row>
    <row r="293" spans="1:19" x14ac:dyDescent="0.4">
      <c r="A293" s="19"/>
      <c r="B293" s="5"/>
      <c r="C293" s="5"/>
      <c r="D293" s="1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20"/>
    </row>
    <row r="294" spans="1:19" x14ac:dyDescent="0.4">
      <c r="A294" s="19"/>
      <c r="B294" s="5"/>
      <c r="C294" s="5"/>
      <c r="D294" s="1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20"/>
    </row>
    <row r="295" spans="1:19" x14ac:dyDescent="0.4">
      <c r="A295" s="19"/>
      <c r="B295" s="5"/>
      <c r="C295" s="5"/>
      <c r="D295" s="1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20"/>
    </row>
    <row r="296" spans="1:19" x14ac:dyDescent="0.4">
      <c r="A296" s="19"/>
      <c r="B296" s="5"/>
      <c r="C296" s="5"/>
      <c r="D296" s="1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20"/>
    </row>
    <row r="297" spans="1:19" x14ac:dyDescent="0.4">
      <c r="A297" s="19"/>
      <c r="B297" s="5"/>
      <c r="C297" s="5"/>
      <c r="D297" s="1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20"/>
    </row>
    <row r="298" spans="1:19" x14ac:dyDescent="0.4">
      <c r="A298" s="19"/>
      <c r="B298" s="5"/>
      <c r="C298" s="5"/>
      <c r="D298" s="1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20"/>
    </row>
    <row r="299" spans="1:19" x14ac:dyDescent="0.4">
      <c r="A299" s="19"/>
      <c r="B299" s="5"/>
      <c r="C299" s="5"/>
      <c r="D299" s="1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20"/>
    </row>
    <row r="300" spans="1:19" x14ac:dyDescent="0.4">
      <c r="A300" s="19"/>
      <c r="B300" s="5"/>
      <c r="C300" s="5"/>
      <c r="D300" s="1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20"/>
    </row>
    <row r="301" spans="1:19" x14ac:dyDescent="0.4">
      <c r="A301" s="19"/>
      <c r="B301" s="5"/>
      <c r="C301" s="5"/>
      <c r="D301" s="1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20"/>
    </row>
    <row r="302" spans="1:19" x14ac:dyDescent="0.4">
      <c r="A302" s="19"/>
      <c r="B302" s="5"/>
      <c r="C302" s="5"/>
      <c r="D302" s="14"/>
      <c r="E302" s="5"/>
      <c r="F302" s="5"/>
      <c r="G302" s="5"/>
      <c r="H302" s="5"/>
      <c r="I302" s="6" t="str">
        <f>B303</f>
        <v>1F</v>
      </c>
      <c r="J302" s="5"/>
      <c r="K302" s="5"/>
      <c r="L302" s="5"/>
      <c r="M302" s="5"/>
      <c r="N302" s="5"/>
      <c r="O302" s="5"/>
      <c r="P302" s="5"/>
      <c r="Q302" s="5"/>
      <c r="R302" s="5"/>
      <c r="S302" s="20"/>
    </row>
    <row r="303" spans="1:19" x14ac:dyDescent="0.4">
      <c r="A303" s="19"/>
      <c r="B303" s="5" t="s">
        <v>4</v>
      </c>
      <c r="C303" s="5" t="str">
        <f t="shared" ref="C303:C307" si="27">RIGHT(D303,4)</f>
        <v/>
      </c>
      <c r="D303" s="14"/>
      <c r="E303" s="5"/>
      <c r="F303" s="5">
        <v>1</v>
      </c>
      <c r="G303" s="5"/>
      <c r="H303" s="5"/>
      <c r="I303" s="6" t="s">
        <v>57</v>
      </c>
      <c r="J303" s="6"/>
      <c r="K303" s="6"/>
      <c r="L303" s="5"/>
      <c r="M303" s="5"/>
      <c r="N303" s="5"/>
      <c r="O303" s="5"/>
      <c r="P303" s="5"/>
      <c r="Q303" s="5"/>
      <c r="R303" s="5"/>
      <c r="S303" s="20"/>
    </row>
    <row r="304" spans="1:19" x14ac:dyDescent="0.4">
      <c r="A304" s="19"/>
      <c r="B304" s="5" t="s">
        <v>16</v>
      </c>
      <c r="C304" s="5" t="str">
        <f t="shared" si="27"/>
        <v/>
      </c>
      <c r="D304" s="14"/>
      <c r="E304" s="5"/>
      <c r="F304" s="5">
        <v>1</v>
      </c>
      <c r="G304" s="5"/>
      <c r="H304" s="5"/>
      <c r="I304" s="6" t="s">
        <v>153</v>
      </c>
      <c r="J304" s="6"/>
      <c r="K304" s="6"/>
      <c r="L304" s="5"/>
      <c r="M304" s="5"/>
      <c r="N304" s="5"/>
      <c r="O304" s="5"/>
      <c r="P304" s="5"/>
      <c r="Q304" s="5"/>
      <c r="R304" s="5"/>
      <c r="S304" s="20"/>
    </row>
    <row r="305" spans="1:19" x14ac:dyDescent="0.4">
      <c r="A305" s="19"/>
      <c r="B305" s="5" t="s">
        <v>16</v>
      </c>
      <c r="C305" s="5" t="str">
        <f t="shared" si="27"/>
        <v/>
      </c>
      <c r="D305" s="14"/>
      <c r="E305" s="5"/>
      <c r="F305" s="5">
        <v>1</v>
      </c>
      <c r="G305" s="5"/>
      <c r="H305" s="5"/>
      <c r="I305" s="6" t="s">
        <v>60</v>
      </c>
      <c r="J305" s="6"/>
      <c r="K305" s="6"/>
      <c r="L305" s="5"/>
      <c r="M305" s="5"/>
      <c r="N305" s="5"/>
      <c r="O305" s="5"/>
      <c r="P305" s="5"/>
      <c r="Q305" s="5"/>
      <c r="R305" s="5"/>
      <c r="S305" s="20"/>
    </row>
    <row r="306" spans="1:19" x14ac:dyDescent="0.4">
      <c r="A306" s="19"/>
      <c r="B306" s="5" t="s">
        <v>16</v>
      </c>
      <c r="C306" s="5" t="str">
        <f t="shared" si="27"/>
        <v/>
      </c>
      <c r="D306" s="14"/>
      <c r="E306" s="5"/>
      <c r="F306" s="5">
        <v>1</v>
      </c>
      <c r="G306" s="5"/>
      <c r="H306" s="5"/>
      <c r="I306" s="6" t="s">
        <v>58</v>
      </c>
      <c r="J306" s="6"/>
      <c r="K306" s="6"/>
      <c r="L306" s="5"/>
      <c r="M306" s="5"/>
      <c r="N306" s="5"/>
      <c r="O306" s="5"/>
      <c r="P306" s="5"/>
      <c r="Q306" s="5"/>
      <c r="R306" s="5"/>
      <c r="S306" s="20"/>
    </row>
    <row r="307" spans="1:19" x14ac:dyDescent="0.4">
      <c r="A307" s="19"/>
      <c r="B307" s="5" t="s">
        <v>16</v>
      </c>
      <c r="C307" s="5" t="str">
        <f t="shared" si="27"/>
        <v/>
      </c>
      <c r="D307" s="14"/>
      <c r="E307" s="5"/>
      <c r="F307" s="5">
        <v>1</v>
      </c>
      <c r="G307" s="5"/>
      <c r="H307" s="5"/>
      <c r="I307" s="6" t="s">
        <v>90</v>
      </c>
      <c r="J307" s="6"/>
      <c r="K307" s="6"/>
      <c r="L307" s="5"/>
      <c r="M307" s="5"/>
      <c r="N307" s="5"/>
      <c r="O307" s="5"/>
      <c r="P307" s="5"/>
      <c r="Q307" s="5"/>
      <c r="R307" s="5"/>
      <c r="S307" s="20"/>
    </row>
    <row r="308" spans="1:19" x14ac:dyDescent="0.4">
      <c r="A308" s="19"/>
      <c r="B308" s="5"/>
      <c r="C308" s="5"/>
      <c r="D308" s="14"/>
      <c r="E308" s="5"/>
      <c r="F308" s="5"/>
      <c r="G308" s="5"/>
      <c r="H308" s="5"/>
      <c r="I308" s="6" t="s">
        <v>59</v>
      </c>
      <c r="J308" s="6"/>
      <c r="K308" s="6"/>
      <c r="L308" s="5"/>
      <c r="M308" s="5"/>
      <c r="N308" s="5"/>
      <c r="O308" s="5"/>
      <c r="P308" s="5"/>
      <c r="Q308" s="5"/>
      <c r="R308" s="5"/>
      <c r="S308" s="20"/>
    </row>
    <row r="309" spans="1:19" x14ac:dyDescent="0.4">
      <c r="A309" s="19"/>
      <c r="B309" s="5"/>
      <c r="C309" s="5"/>
      <c r="D309" s="14"/>
      <c r="E309" s="5"/>
      <c r="F309" s="5"/>
      <c r="G309" s="5"/>
      <c r="H309" s="5"/>
      <c r="I309" s="6" t="s">
        <v>61</v>
      </c>
      <c r="J309" s="6"/>
      <c r="K309" s="6"/>
      <c r="L309" s="5"/>
      <c r="M309" s="5"/>
      <c r="N309" s="5"/>
      <c r="O309" s="5"/>
      <c r="P309" s="5"/>
      <c r="Q309" s="5"/>
      <c r="R309" s="5"/>
      <c r="S309" s="20"/>
    </row>
    <row r="310" spans="1:19" x14ac:dyDescent="0.4">
      <c r="A310" s="19"/>
      <c r="B310" s="5"/>
      <c r="C310" s="5"/>
      <c r="D310" s="14"/>
      <c r="E310" s="5"/>
      <c r="F310" s="5"/>
      <c r="G310" s="5"/>
      <c r="H310" s="5"/>
      <c r="I310" s="6" t="s">
        <v>152</v>
      </c>
      <c r="J310" s="6"/>
      <c r="K310" s="6"/>
      <c r="L310" s="5"/>
      <c r="M310" s="5"/>
      <c r="N310" s="5"/>
      <c r="O310" s="5"/>
      <c r="P310" s="5"/>
      <c r="Q310" s="5"/>
      <c r="R310" s="5"/>
      <c r="S310" s="20"/>
    </row>
    <row r="311" spans="1:19" x14ac:dyDescent="0.4">
      <c r="A311" s="19"/>
      <c r="B311" s="5"/>
      <c r="C311" s="5"/>
      <c r="D311" s="14"/>
      <c r="E311" s="5"/>
      <c r="F311" s="5"/>
      <c r="G311" s="5"/>
      <c r="H311" s="5"/>
      <c r="I311" s="6" t="s">
        <v>151</v>
      </c>
      <c r="J311" s="6"/>
      <c r="K311" s="6"/>
      <c r="L311" s="5"/>
      <c r="M311" s="5"/>
      <c r="N311" s="5"/>
      <c r="O311" s="5"/>
      <c r="P311" s="5"/>
      <c r="Q311" s="5"/>
      <c r="R311" s="5"/>
      <c r="S311" s="20"/>
    </row>
    <row r="312" spans="1:19" x14ac:dyDescent="0.4">
      <c r="A312" s="19"/>
      <c r="B312" s="5"/>
      <c r="C312" s="5"/>
      <c r="D312" s="14"/>
      <c r="E312" s="5"/>
      <c r="F312" s="5"/>
      <c r="G312" s="5"/>
      <c r="H312" s="5"/>
      <c r="I312" s="6"/>
      <c r="J312" s="6"/>
      <c r="K312" s="6"/>
      <c r="L312" s="5"/>
      <c r="M312" s="5"/>
      <c r="N312" s="5"/>
      <c r="O312" s="5"/>
      <c r="P312" s="5"/>
      <c r="Q312" s="5"/>
      <c r="R312" s="5"/>
      <c r="S312" s="20"/>
    </row>
    <row r="313" spans="1:19" x14ac:dyDescent="0.4">
      <c r="A313" s="19"/>
      <c r="B313" s="5"/>
      <c r="C313" s="5"/>
      <c r="D313" s="14"/>
      <c r="E313" s="5"/>
      <c r="F313" s="5"/>
      <c r="G313" s="5"/>
      <c r="H313" s="5"/>
      <c r="I313" s="6"/>
      <c r="J313" s="6"/>
      <c r="K313" s="6"/>
      <c r="L313" s="5"/>
      <c r="M313" s="5"/>
      <c r="N313" s="5"/>
      <c r="O313" s="5"/>
      <c r="P313" s="5"/>
      <c r="Q313" s="5"/>
      <c r="R313" s="5"/>
      <c r="S313" s="20"/>
    </row>
    <row r="314" spans="1:19" x14ac:dyDescent="0.4">
      <c r="A314" s="19"/>
      <c r="B314" s="5"/>
      <c r="C314" s="5"/>
      <c r="D314" s="14"/>
      <c r="E314" s="5"/>
      <c r="F314" s="5"/>
      <c r="G314" s="5"/>
      <c r="H314" s="5"/>
      <c r="I314" s="6"/>
      <c r="J314" s="6"/>
      <c r="K314" s="6"/>
      <c r="L314" s="5"/>
      <c r="M314" s="5"/>
      <c r="N314" s="5"/>
      <c r="O314" s="5"/>
      <c r="P314" s="5"/>
      <c r="Q314" s="5"/>
      <c r="R314" s="5"/>
      <c r="S314" s="20"/>
    </row>
    <row r="315" spans="1:19" x14ac:dyDescent="0.4">
      <c r="A315" s="19"/>
      <c r="B315" s="5"/>
      <c r="C315" s="5"/>
      <c r="D315" s="14"/>
      <c r="E315" s="5"/>
      <c r="F315" s="5"/>
      <c r="G315" s="5"/>
      <c r="H315" s="5"/>
      <c r="I315" s="6"/>
      <c r="J315" s="6"/>
      <c r="K315" s="6"/>
      <c r="L315" s="5"/>
      <c r="M315" s="5"/>
      <c r="N315" s="5"/>
      <c r="O315" s="5"/>
      <c r="P315" s="5"/>
      <c r="Q315" s="5"/>
      <c r="R315" s="5"/>
      <c r="S315" s="20"/>
    </row>
    <row r="316" spans="1:19" x14ac:dyDescent="0.4">
      <c r="A316" s="19"/>
      <c r="B316" s="5"/>
      <c r="C316" s="5"/>
      <c r="D316" s="14"/>
      <c r="E316" s="5"/>
      <c r="F316" s="5"/>
      <c r="G316" s="5"/>
      <c r="H316" s="5"/>
      <c r="I316" s="6"/>
      <c r="J316" s="6"/>
      <c r="K316" s="6"/>
      <c r="L316" s="5"/>
      <c r="M316" s="5"/>
      <c r="N316" s="5"/>
      <c r="O316" s="5"/>
      <c r="P316" s="5"/>
      <c r="Q316" s="5"/>
      <c r="R316" s="5"/>
      <c r="S316" s="20"/>
    </row>
    <row r="317" spans="1:19" x14ac:dyDescent="0.4">
      <c r="A317" s="19"/>
      <c r="B317" s="5"/>
      <c r="C317" s="5"/>
      <c r="D317" s="1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20"/>
    </row>
    <row r="318" spans="1:19" x14ac:dyDescent="0.4">
      <c r="A318" s="19"/>
      <c r="B318" s="5"/>
      <c r="C318" s="5"/>
      <c r="D318" s="1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20"/>
    </row>
    <row r="319" spans="1:19" x14ac:dyDescent="0.4">
      <c r="A319" s="19"/>
      <c r="B319" s="5"/>
      <c r="C319" s="5"/>
      <c r="D319" s="1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20"/>
    </row>
    <row r="320" spans="1:19" x14ac:dyDescent="0.4">
      <c r="A320" s="19"/>
      <c r="B320" s="5"/>
      <c r="C320" s="5"/>
      <c r="D320" s="1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20"/>
    </row>
    <row r="321" spans="1:19" x14ac:dyDescent="0.4">
      <c r="A321" s="19"/>
      <c r="B321" s="5"/>
      <c r="C321" s="5"/>
      <c r="D321" s="1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20"/>
    </row>
    <row r="322" spans="1:19" x14ac:dyDescent="0.4">
      <c r="A322" s="19"/>
      <c r="B322" s="5"/>
      <c r="C322" s="5"/>
      <c r="D322" s="1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20"/>
    </row>
    <row r="323" spans="1:19" x14ac:dyDescent="0.4">
      <c r="A323" s="19"/>
      <c r="B323" s="5"/>
      <c r="C323" s="5"/>
      <c r="D323" s="1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20"/>
    </row>
    <row r="324" spans="1:19" x14ac:dyDescent="0.4">
      <c r="A324" s="19"/>
      <c r="B324" s="5"/>
      <c r="C324" s="5"/>
      <c r="D324" s="1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20"/>
    </row>
    <row r="325" spans="1:19" x14ac:dyDescent="0.4">
      <c r="A325" s="19"/>
      <c r="B325" s="5"/>
      <c r="C325" s="5"/>
      <c r="D325" s="1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20"/>
    </row>
    <row r="326" spans="1:19" x14ac:dyDescent="0.4">
      <c r="A326" s="19"/>
      <c r="B326" s="5"/>
      <c r="C326" s="5"/>
      <c r="D326" s="1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20"/>
    </row>
    <row r="327" spans="1:19" x14ac:dyDescent="0.4">
      <c r="A327" s="19"/>
      <c r="B327" s="5"/>
      <c r="C327" s="5"/>
      <c r="D327" s="1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20"/>
    </row>
    <row r="328" spans="1:19" x14ac:dyDescent="0.4">
      <c r="A328" s="19"/>
      <c r="B328" s="5"/>
      <c r="C328" s="5"/>
      <c r="D328" s="1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20"/>
    </row>
    <row r="329" spans="1:19" x14ac:dyDescent="0.4">
      <c r="A329" s="19"/>
      <c r="B329" s="5"/>
      <c r="C329" s="5"/>
      <c r="D329" s="1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20"/>
    </row>
    <row r="330" spans="1:19" x14ac:dyDescent="0.4">
      <c r="A330" s="19"/>
      <c r="B330" s="5"/>
      <c r="C330" s="5"/>
      <c r="D330" s="1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20"/>
    </row>
    <row r="331" spans="1:19" x14ac:dyDescent="0.4">
      <c r="A331" s="19"/>
      <c r="B331" s="5"/>
      <c r="C331" s="5"/>
      <c r="D331" s="1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20"/>
    </row>
    <row r="332" spans="1:19" x14ac:dyDescent="0.4">
      <c r="A332" s="19"/>
      <c r="B332" s="5"/>
      <c r="C332" s="5"/>
      <c r="D332" s="1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20"/>
    </row>
    <row r="333" spans="1:19" ht="18" thickBot="1" x14ac:dyDescent="0.45">
      <c r="A333" s="21"/>
      <c r="B333" s="22"/>
      <c r="C333" s="22"/>
      <c r="D333" s="23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4"/>
    </row>
    <row r="334" spans="1:19" ht="18" thickTop="1" x14ac:dyDescent="0.4"/>
    <row r="335" spans="1:19" ht="18" thickBot="1" x14ac:dyDescent="0.45"/>
    <row r="336" spans="1:19" ht="18" thickTop="1" x14ac:dyDescent="0.4">
      <c r="A336" s="15"/>
      <c r="B336" s="16"/>
      <c r="C336" s="16"/>
      <c r="D336" s="17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8"/>
    </row>
    <row r="337" spans="1:19" x14ac:dyDescent="0.4">
      <c r="A337" s="19"/>
      <c r="B337" s="5"/>
      <c r="C337" s="5"/>
      <c r="D337" s="1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20"/>
    </row>
    <row r="338" spans="1:19" x14ac:dyDescent="0.4">
      <c r="A338" s="19"/>
      <c r="B338" s="5"/>
      <c r="C338" s="5"/>
      <c r="D338" s="14"/>
      <c r="E338" s="5"/>
      <c r="F338" s="5"/>
      <c r="G338" s="5"/>
      <c r="H338" s="5"/>
      <c r="I338" s="6" t="str">
        <f>B339</f>
        <v>GF</v>
      </c>
      <c r="J338" s="5"/>
      <c r="K338" s="5"/>
      <c r="L338" s="5"/>
      <c r="M338" s="6" t="str">
        <f>A339</f>
        <v>Gases Warehouse</v>
      </c>
      <c r="N338" s="4" t="s">
        <v>5</v>
      </c>
      <c r="O338" s="5"/>
      <c r="P338" s="5"/>
      <c r="Q338" s="5"/>
      <c r="R338" s="5"/>
      <c r="S338" s="20"/>
    </row>
    <row r="339" spans="1:19" x14ac:dyDescent="0.4">
      <c r="A339" s="19" t="s">
        <v>147</v>
      </c>
      <c r="B339" s="5" t="s">
        <v>21</v>
      </c>
      <c r="C339" s="5" t="str">
        <f>RIGHT(D339,4)</f>
        <v>_G01</v>
      </c>
      <c r="D339" s="14" t="s">
        <v>144</v>
      </c>
      <c r="E339" s="5" t="str">
        <f>LEFT(D339,LEN(D339)-4)</f>
        <v>NSD-2500X2200</v>
      </c>
      <c r="F339" s="5">
        <v>1</v>
      </c>
      <c r="G339" s="5"/>
      <c r="H339" s="5"/>
      <c r="I339" s="6" t="s">
        <v>57</v>
      </c>
      <c r="J339" s="6"/>
      <c r="K339" s="6">
        <f>COUNTIF($E$339:$E$346,I339)</f>
        <v>2</v>
      </c>
      <c r="L339" s="5"/>
      <c r="M339" s="5"/>
      <c r="N339" s="6" t="s">
        <v>57</v>
      </c>
      <c r="O339" s="6"/>
      <c r="P339" s="6">
        <f>SUMIF($I$339:$I$397,N339,$K$339:$K$397)</f>
        <v>2</v>
      </c>
      <c r="Q339" s="5"/>
      <c r="R339" s="5"/>
      <c r="S339" s="20"/>
    </row>
    <row r="340" spans="1:19" x14ac:dyDescent="0.4">
      <c r="A340" s="19"/>
      <c r="B340" s="5" t="s">
        <v>21</v>
      </c>
      <c r="C340" s="5" t="str">
        <f t="shared" ref="C340:C346" si="28">RIGHT(D340,4)</f>
        <v>_G02</v>
      </c>
      <c r="D340" s="14" t="s">
        <v>148</v>
      </c>
      <c r="E340" s="5" t="str">
        <f t="shared" ref="E340:E346" si="29">LEFT(D340,LEN(D340)-4)</f>
        <v>90FSD-1100X2200</v>
      </c>
      <c r="F340" s="5">
        <v>1</v>
      </c>
      <c r="G340" s="5"/>
      <c r="H340" s="5"/>
      <c r="I340" s="6" t="s">
        <v>153</v>
      </c>
      <c r="J340" s="6"/>
      <c r="K340" s="6">
        <f t="shared" ref="K340:K347" si="30">COUNTIF($E$339:$E$346,I340)</f>
        <v>0</v>
      </c>
      <c r="L340" s="5"/>
      <c r="M340" s="5"/>
      <c r="N340" s="6" t="s">
        <v>153</v>
      </c>
      <c r="O340" s="6"/>
      <c r="P340" s="6">
        <f t="shared" ref="P340:P347" si="31">SUMIF($I$339:$I$397,N340,$K$339:$K$397)</f>
        <v>0</v>
      </c>
      <c r="Q340" s="5"/>
      <c r="R340" s="5"/>
      <c r="S340" s="20"/>
    </row>
    <row r="341" spans="1:19" x14ac:dyDescent="0.4">
      <c r="A341" s="19"/>
      <c r="B341" s="5" t="s">
        <v>21</v>
      </c>
      <c r="C341" s="5" t="str">
        <f t="shared" si="28"/>
        <v>_G03</v>
      </c>
      <c r="D341" s="14" t="s">
        <v>113</v>
      </c>
      <c r="E341" s="5" t="str">
        <f t="shared" si="29"/>
        <v>NSD-1100X2200</v>
      </c>
      <c r="F341" s="5">
        <v>1</v>
      </c>
      <c r="G341" s="5"/>
      <c r="H341" s="5"/>
      <c r="I341" s="6" t="s">
        <v>60</v>
      </c>
      <c r="J341" s="6"/>
      <c r="K341" s="6">
        <f t="shared" si="30"/>
        <v>3</v>
      </c>
      <c r="L341" s="5"/>
      <c r="M341" s="5"/>
      <c r="N341" s="6" t="s">
        <v>60</v>
      </c>
      <c r="O341" s="6"/>
      <c r="P341" s="6">
        <f t="shared" si="31"/>
        <v>3</v>
      </c>
      <c r="Q341" s="5"/>
      <c r="R341" s="5"/>
      <c r="S341" s="20"/>
    </row>
    <row r="342" spans="1:19" x14ac:dyDescent="0.4">
      <c r="A342" s="19"/>
      <c r="B342" s="5" t="s">
        <v>21</v>
      </c>
      <c r="C342" s="5" t="str">
        <f t="shared" si="28"/>
        <v>_G04</v>
      </c>
      <c r="D342" s="14" t="s">
        <v>149</v>
      </c>
      <c r="E342" s="5" t="str">
        <f t="shared" si="29"/>
        <v>NSD-1100X2200</v>
      </c>
      <c r="F342" s="5">
        <v>1</v>
      </c>
      <c r="G342" s="5"/>
      <c r="H342" s="5"/>
      <c r="I342" s="6" t="s">
        <v>58</v>
      </c>
      <c r="J342" s="6"/>
      <c r="K342" s="6">
        <f t="shared" si="30"/>
        <v>0</v>
      </c>
      <c r="L342" s="5"/>
      <c r="M342" s="5"/>
      <c r="N342" s="6" t="s">
        <v>58</v>
      </c>
      <c r="O342" s="6"/>
      <c r="P342" s="6">
        <f t="shared" si="31"/>
        <v>0</v>
      </c>
      <c r="Q342" s="5"/>
      <c r="R342" s="5"/>
      <c r="S342" s="20"/>
    </row>
    <row r="343" spans="1:19" x14ac:dyDescent="0.4">
      <c r="A343" s="19"/>
      <c r="B343" s="5" t="s">
        <v>21</v>
      </c>
      <c r="C343" s="5" t="str">
        <f t="shared" si="28"/>
        <v>_G05</v>
      </c>
      <c r="D343" s="14" t="s">
        <v>135</v>
      </c>
      <c r="E343" s="5" t="str">
        <f t="shared" si="29"/>
        <v>90FSD-1100X2200</v>
      </c>
      <c r="F343" s="5">
        <v>1</v>
      </c>
      <c r="G343" s="5"/>
      <c r="H343" s="5"/>
      <c r="I343" s="6" t="s">
        <v>90</v>
      </c>
      <c r="J343" s="6"/>
      <c r="K343" s="6">
        <f t="shared" si="30"/>
        <v>0</v>
      </c>
      <c r="L343" s="5"/>
      <c r="M343" s="5"/>
      <c r="N343" s="6" t="s">
        <v>90</v>
      </c>
      <c r="O343" s="6"/>
      <c r="P343" s="6">
        <f t="shared" si="31"/>
        <v>0</v>
      </c>
      <c r="Q343" s="5"/>
      <c r="R343" s="5"/>
      <c r="S343" s="20"/>
    </row>
    <row r="344" spans="1:19" x14ac:dyDescent="0.4">
      <c r="A344" s="19"/>
      <c r="B344" s="5" t="s">
        <v>21</v>
      </c>
      <c r="C344" s="5" t="str">
        <f t="shared" si="28"/>
        <v>_G06</v>
      </c>
      <c r="D344" s="14" t="s">
        <v>97</v>
      </c>
      <c r="E344" s="5" t="str">
        <f t="shared" si="29"/>
        <v>90FSD-1100X2200</v>
      </c>
      <c r="F344" s="5">
        <v>1</v>
      </c>
      <c r="G344" s="5"/>
      <c r="H344" s="5"/>
      <c r="I344" s="6" t="s">
        <v>59</v>
      </c>
      <c r="J344" s="6"/>
      <c r="K344" s="6">
        <f t="shared" si="30"/>
        <v>0</v>
      </c>
      <c r="L344" s="5"/>
      <c r="M344" s="5"/>
      <c r="N344" s="6" t="s">
        <v>59</v>
      </c>
      <c r="O344" s="6"/>
      <c r="P344" s="6">
        <f t="shared" si="31"/>
        <v>0</v>
      </c>
      <c r="Q344" s="5"/>
      <c r="R344" s="5"/>
      <c r="S344" s="20"/>
    </row>
    <row r="345" spans="1:19" x14ac:dyDescent="0.4">
      <c r="A345" s="19"/>
      <c r="B345" s="5" t="s">
        <v>21</v>
      </c>
      <c r="C345" s="5" t="str">
        <f t="shared" si="28"/>
        <v>_G07</v>
      </c>
      <c r="D345" s="14" t="s">
        <v>150</v>
      </c>
      <c r="E345" s="5" t="str">
        <f t="shared" si="29"/>
        <v>NSD-2500X2200</v>
      </c>
      <c r="F345" s="5">
        <v>1</v>
      </c>
      <c r="G345" s="5"/>
      <c r="H345" s="5"/>
      <c r="I345" s="6" t="s">
        <v>61</v>
      </c>
      <c r="J345" s="6"/>
      <c r="K345" s="6">
        <f>COUNTIF($E$339:$E$346,I345)</f>
        <v>3</v>
      </c>
      <c r="L345" s="5"/>
      <c r="M345" s="5"/>
      <c r="N345" s="6" t="s">
        <v>61</v>
      </c>
      <c r="O345" s="6"/>
      <c r="P345" s="6">
        <f t="shared" si="31"/>
        <v>3</v>
      </c>
      <c r="Q345" s="5"/>
      <c r="R345" s="5"/>
      <c r="S345" s="20"/>
    </row>
    <row r="346" spans="1:19" x14ac:dyDescent="0.4">
      <c r="A346" s="19"/>
      <c r="B346" s="5" t="s">
        <v>21</v>
      </c>
      <c r="C346" s="5" t="str">
        <f t="shared" si="28"/>
        <v>_G08</v>
      </c>
      <c r="D346" s="14" t="s">
        <v>29</v>
      </c>
      <c r="E346" s="5" t="str">
        <f t="shared" si="29"/>
        <v>NSD-2500X2200</v>
      </c>
      <c r="F346" s="5">
        <v>1</v>
      </c>
      <c r="G346" s="5"/>
      <c r="H346" s="5"/>
      <c r="I346" s="6" t="s">
        <v>152</v>
      </c>
      <c r="J346" s="6"/>
      <c r="K346" s="6">
        <f t="shared" si="30"/>
        <v>0</v>
      </c>
      <c r="L346" s="5"/>
      <c r="M346" s="5"/>
      <c r="N346" s="6" t="s">
        <v>152</v>
      </c>
      <c r="O346" s="6"/>
      <c r="P346" s="6">
        <f t="shared" si="31"/>
        <v>0</v>
      </c>
      <c r="Q346" s="5"/>
      <c r="R346" s="5"/>
      <c r="S346" s="20"/>
    </row>
    <row r="347" spans="1:19" x14ac:dyDescent="0.4">
      <c r="A347" s="19"/>
      <c r="B347" s="5"/>
      <c r="C347" s="5"/>
      <c r="D347" s="14"/>
      <c r="E347" s="5"/>
      <c r="F347" s="5"/>
      <c r="G347" s="5"/>
      <c r="H347" s="5"/>
      <c r="I347" s="6" t="s">
        <v>151</v>
      </c>
      <c r="J347" s="6"/>
      <c r="K347" s="6">
        <f t="shared" si="30"/>
        <v>0</v>
      </c>
      <c r="L347" s="5"/>
      <c r="M347" s="5"/>
      <c r="N347" s="6" t="s">
        <v>151</v>
      </c>
      <c r="O347" s="6"/>
      <c r="P347" s="6">
        <f t="shared" si="31"/>
        <v>0</v>
      </c>
      <c r="Q347" s="5"/>
      <c r="R347" s="5"/>
      <c r="S347" s="20"/>
    </row>
    <row r="348" spans="1:19" x14ac:dyDescent="0.4">
      <c r="A348" s="19"/>
      <c r="B348" s="5"/>
      <c r="C348" s="5"/>
      <c r="D348" s="14"/>
      <c r="E348" s="5"/>
      <c r="F348" s="5"/>
      <c r="G348" s="5"/>
      <c r="H348" s="5"/>
      <c r="I348" s="6"/>
      <c r="J348" s="6"/>
      <c r="K348" s="6"/>
      <c r="L348" s="5"/>
      <c r="M348" s="5"/>
      <c r="N348" s="6"/>
      <c r="O348" s="6"/>
      <c r="P348" s="6"/>
      <c r="Q348" s="5"/>
      <c r="R348" s="5"/>
      <c r="S348" s="20"/>
    </row>
    <row r="349" spans="1:19" x14ac:dyDescent="0.4">
      <c r="A349" s="19"/>
      <c r="B349" s="5"/>
      <c r="C349" s="5"/>
      <c r="D349" s="14"/>
      <c r="E349" s="5"/>
      <c r="F349" s="5"/>
      <c r="G349" s="5"/>
      <c r="H349" s="5"/>
      <c r="I349" s="6"/>
      <c r="J349" s="6"/>
      <c r="K349" s="6"/>
      <c r="L349" s="5"/>
      <c r="M349" s="5"/>
      <c r="N349" s="6"/>
      <c r="O349" s="6"/>
      <c r="P349" s="6"/>
      <c r="Q349" s="5"/>
      <c r="R349" s="5"/>
      <c r="S349" s="20"/>
    </row>
    <row r="350" spans="1:19" x14ac:dyDescent="0.4">
      <c r="A350" s="19"/>
      <c r="B350" s="5"/>
      <c r="C350" s="5"/>
      <c r="D350" s="14"/>
      <c r="E350" s="5"/>
      <c r="F350" s="5"/>
      <c r="G350" s="5"/>
      <c r="H350" s="5"/>
      <c r="I350" s="6"/>
      <c r="J350" s="6"/>
      <c r="K350" s="6"/>
      <c r="L350" s="5"/>
      <c r="M350" s="5"/>
      <c r="N350" s="6"/>
      <c r="O350" s="6"/>
      <c r="P350" s="6"/>
      <c r="Q350" s="5"/>
      <c r="R350" s="5"/>
      <c r="S350" s="20"/>
    </row>
    <row r="351" spans="1:19" x14ac:dyDescent="0.4">
      <c r="A351" s="19"/>
      <c r="B351" s="5"/>
      <c r="C351" s="5"/>
      <c r="D351" s="14"/>
      <c r="E351" s="5"/>
      <c r="F351" s="5"/>
      <c r="G351" s="5"/>
      <c r="H351" s="5"/>
      <c r="I351" s="6"/>
      <c r="J351" s="6"/>
      <c r="K351" s="6"/>
      <c r="L351" s="5"/>
      <c r="M351" s="5"/>
      <c r="N351" s="6"/>
      <c r="O351" s="6"/>
      <c r="P351" s="6"/>
      <c r="Q351" s="5"/>
      <c r="R351" s="5"/>
      <c r="S351" s="20"/>
    </row>
    <row r="352" spans="1:19" x14ac:dyDescent="0.4">
      <c r="A352" s="19"/>
      <c r="B352" s="5"/>
      <c r="C352" s="5"/>
      <c r="D352" s="14"/>
      <c r="E352" s="5"/>
      <c r="F352" s="5"/>
      <c r="G352" s="5"/>
      <c r="H352" s="5"/>
      <c r="I352" s="6"/>
      <c r="J352" s="6"/>
      <c r="K352" s="6"/>
      <c r="L352" s="5"/>
      <c r="M352" s="5"/>
      <c r="N352" s="6"/>
      <c r="O352" s="6"/>
      <c r="P352" s="6"/>
      <c r="Q352" s="5"/>
      <c r="R352" s="5"/>
      <c r="S352" s="20"/>
    </row>
    <row r="353" spans="1:19" x14ac:dyDescent="0.4">
      <c r="A353" s="19"/>
      <c r="B353" s="5"/>
      <c r="C353" s="5"/>
      <c r="D353" s="1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20"/>
    </row>
    <row r="354" spans="1:19" x14ac:dyDescent="0.4">
      <c r="A354" s="19"/>
      <c r="B354" s="5"/>
      <c r="C354" s="5"/>
      <c r="D354" s="1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20"/>
    </row>
    <row r="355" spans="1:19" x14ac:dyDescent="0.4">
      <c r="A355" s="19"/>
      <c r="B355" s="5"/>
      <c r="C355" s="5"/>
      <c r="D355" s="1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20"/>
    </row>
    <row r="356" spans="1:19" x14ac:dyDescent="0.4">
      <c r="A356" s="19"/>
      <c r="B356" s="5"/>
      <c r="C356" s="5"/>
      <c r="D356" s="1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20"/>
    </row>
    <row r="357" spans="1:19" x14ac:dyDescent="0.4">
      <c r="A357" s="19"/>
      <c r="B357" s="5"/>
      <c r="C357" s="5"/>
      <c r="D357" s="1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20"/>
    </row>
    <row r="358" spans="1:19" x14ac:dyDescent="0.4">
      <c r="A358" s="19"/>
      <c r="B358" s="5"/>
      <c r="C358" s="5"/>
      <c r="D358" s="1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20"/>
    </row>
    <row r="359" spans="1:19" x14ac:dyDescent="0.4">
      <c r="A359" s="19"/>
      <c r="B359" s="5"/>
      <c r="C359" s="5"/>
      <c r="D359" s="1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20"/>
    </row>
    <row r="360" spans="1:19" x14ac:dyDescent="0.4">
      <c r="A360" s="19"/>
      <c r="B360" s="5"/>
      <c r="C360" s="5"/>
      <c r="D360" s="1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20"/>
    </row>
    <row r="361" spans="1:19" x14ac:dyDescent="0.4">
      <c r="A361" s="19"/>
      <c r="B361" s="5"/>
      <c r="C361" s="5"/>
      <c r="D361" s="1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20"/>
    </row>
    <row r="362" spans="1:19" x14ac:dyDescent="0.4">
      <c r="A362" s="19"/>
      <c r="B362" s="5"/>
      <c r="C362" s="5"/>
      <c r="D362" s="1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20"/>
    </row>
    <row r="363" spans="1:19" x14ac:dyDescent="0.4">
      <c r="A363" s="19"/>
      <c r="B363" s="5"/>
      <c r="C363" s="5"/>
      <c r="D363" s="1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20"/>
    </row>
    <row r="364" spans="1:19" x14ac:dyDescent="0.4">
      <c r="A364" s="19"/>
      <c r="B364" s="5"/>
      <c r="C364" s="5"/>
      <c r="D364" s="1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20"/>
    </row>
    <row r="365" spans="1:19" x14ac:dyDescent="0.4">
      <c r="A365" s="19"/>
      <c r="B365" s="5"/>
      <c r="C365" s="5"/>
      <c r="D365" s="1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20"/>
    </row>
    <row r="366" spans="1:19" x14ac:dyDescent="0.4">
      <c r="A366" s="19"/>
      <c r="B366" s="5"/>
      <c r="C366" s="5"/>
      <c r="D366" s="14"/>
      <c r="E366" s="5"/>
      <c r="F366" s="5"/>
      <c r="G366" s="5"/>
      <c r="H366" s="5"/>
      <c r="I366" s="6" t="str">
        <f>B367</f>
        <v>1F</v>
      </c>
      <c r="J366" s="5"/>
      <c r="K366" s="5"/>
      <c r="L366" s="5"/>
      <c r="M366" s="5"/>
      <c r="N366" s="5"/>
      <c r="O366" s="5"/>
      <c r="P366" s="5"/>
      <c r="Q366" s="5"/>
      <c r="R366" s="5"/>
      <c r="S366" s="20"/>
    </row>
    <row r="367" spans="1:19" x14ac:dyDescent="0.4">
      <c r="A367" s="19"/>
      <c r="B367" s="5" t="s">
        <v>4</v>
      </c>
      <c r="C367" s="5" t="str">
        <f t="shared" ref="C367:C371" si="32">RIGHT(D367,4)</f>
        <v/>
      </c>
      <c r="D367" s="14"/>
      <c r="E367" s="5"/>
      <c r="F367" s="5">
        <v>1</v>
      </c>
      <c r="G367" s="5"/>
      <c r="H367" s="5"/>
      <c r="I367" s="6" t="s">
        <v>57</v>
      </c>
      <c r="J367" s="6"/>
      <c r="K367" s="6"/>
      <c r="L367" s="5"/>
      <c r="M367" s="5"/>
      <c r="N367" s="5"/>
      <c r="O367" s="5"/>
      <c r="P367" s="5"/>
      <c r="Q367" s="5"/>
      <c r="R367" s="5"/>
      <c r="S367" s="20"/>
    </row>
    <row r="368" spans="1:19" x14ac:dyDescent="0.4">
      <c r="A368" s="19"/>
      <c r="B368" s="5" t="s">
        <v>16</v>
      </c>
      <c r="C368" s="5" t="str">
        <f t="shared" si="32"/>
        <v/>
      </c>
      <c r="D368" s="14"/>
      <c r="E368" s="5"/>
      <c r="F368" s="5">
        <v>1</v>
      </c>
      <c r="G368" s="5"/>
      <c r="H368" s="5"/>
      <c r="I368" s="6" t="s">
        <v>153</v>
      </c>
      <c r="J368" s="6"/>
      <c r="K368" s="6"/>
      <c r="L368" s="5"/>
      <c r="M368" s="5"/>
      <c r="N368" s="5"/>
      <c r="O368" s="5"/>
      <c r="P368" s="5"/>
      <c r="Q368" s="5"/>
      <c r="R368" s="5"/>
      <c r="S368" s="20"/>
    </row>
    <row r="369" spans="1:19" x14ac:dyDescent="0.4">
      <c r="A369" s="19"/>
      <c r="B369" s="5" t="s">
        <v>16</v>
      </c>
      <c r="C369" s="5" t="str">
        <f t="shared" si="32"/>
        <v/>
      </c>
      <c r="D369" s="14"/>
      <c r="E369" s="5"/>
      <c r="F369" s="5">
        <v>1</v>
      </c>
      <c r="G369" s="5"/>
      <c r="H369" s="5"/>
      <c r="I369" s="6" t="s">
        <v>60</v>
      </c>
      <c r="J369" s="6"/>
      <c r="K369" s="6"/>
      <c r="L369" s="5"/>
      <c r="M369" s="5"/>
      <c r="N369" s="5"/>
      <c r="O369" s="5"/>
      <c r="P369" s="5"/>
      <c r="Q369" s="5"/>
      <c r="R369" s="5"/>
      <c r="S369" s="20"/>
    </row>
    <row r="370" spans="1:19" x14ac:dyDescent="0.4">
      <c r="A370" s="19"/>
      <c r="B370" s="5" t="s">
        <v>16</v>
      </c>
      <c r="C370" s="5" t="str">
        <f t="shared" si="32"/>
        <v/>
      </c>
      <c r="D370" s="14"/>
      <c r="E370" s="5"/>
      <c r="F370" s="5">
        <v>1</v>
      </c>
      <c r="G370" s="5"/>
      <c r="H370" s="5"/>
      <c r="I370" s="6" t="s">
        <v>58</v>
      </c>
      <c r="J370" s="6"/>
      <c r="K370" s="6"/>
      <c r="L370" s="5"/>
      <c r="M370" s="5"/>
      <c r="N370" s="5"/>
      <c r="O370" s="5"/>
      <c r="P370" s="5"/>
      <c r="Q370" s="5"/>
      <c r="R370" s="5"/>
      <c r="S370" s="20"/>
    </row>
    <row r="371" spans="1:19" x14ac:dyDescent="0.4">
      <c r="A371" s="19"/>
      <c r="B371" s="5" t="s">
        <v>16</v>
      </c>
      <c r="C371" s="5" t="str">
        <f t="shared" si="32"/>
        <v/>
      </c>
      <c r="D371" s="14"/>
      <c r="E371" s="5"/>
      <c r="F371" s="5">
        <v>1</v>
      </c>
      <c r="G371" s="5"/>
      <c r="H371" s="5"/>
      <c r="I371" s="6" t="s">
        <v>90</v>
      </c>
      <c r="J371" s="6"/>
      <c r="K371" s="6"/>
      <c r="L371" s="5"/>
      <c r="M371" s="5"/>
      <c r="N371" s="5"/>
      <c r="O371" s="5"/>
      <c r="P371" s="5"/>
      <c r="Q371" s="5"/>
      <c r="R371" s="5"/>
      <c r="S371" s="20"/>
    </row>
    <row r="372" spans="1:19" x14ac:dyDescent="0.4">
      <c r="A372" s="19"/>
      <c r="B372" s="5"/>
      <c r="C372" s="5"/>
      <c r="D372" s="14"/>
      <c r="E372" s="5"/>
      <c r="F372" s="5"/>
      <c r="G372" s="5"/>
      <c r="H372" s="5"/>
      <c r="I372" s="6" t="s">
        <v>59</v>
      </c>
      <c r="J372" s="6"/>
      <c r="K372" s="6"/>
      <c r="L372" s="5"/>
      <c r="M372" s="5"/>
      <c r="N372" s="5"/>
      <c r="O372" s="5"/>
      <c r="P372" s="5"/>
      <c r="Q372" s="5"/>
      <c r="R372" s="5"/>
      <c r="S372" s="20"/>
    </row>
    <row r="373" spans="1:19" x14ac:dyDescent="0.4">
      <c r="A373" s="19"/>
      <c r="B373" s="5"/>
      <c r="C373" s="5"/>
      <c r="D373" s="14"/>
      <c r="E373" s="5"/>
      <c r="F373" s="5"/>
      <c r="G373" s="5"/>
      <c r="H373" s="5"/>
      <c r="I373" s="6" t="s">
        <v>61</v>
      </c>
      <c r="J373" s="6"/>
      <c r="K373" s="6"/>
      <c r="L373" s="5"/>
      <c r="M373" s="5"/>
      <c r="N373" s="5"/>
      <c r="O373" s="5"/>
      <c r="P373" s="5"/>
      <c r="Q373" s="5"/>
      <c r="R373" s="5"/>
      <c r="S373" s="20"/>
    </row>
    <row r="374" spans="1:19" x14ac:dyDescent="0.4">
      <c r="A374" s="19"/>
      <c r="B374" s="5"/>
      <c r="C374" s="5"/>
      <c r="D374" s="14"/>
      <c r="E374" s="5"/>
      <c r="F374" s="5"/>
      <c r="G374" s="5"/>
      <c r="H374" s="5"/>
      <c r="I374" s="6" t="s">
        <v>152</v>
      </c>
      <c r="J374" s="6"/>
      <c r="K374" s="6"/>
      <c r="L374" s="5"/>
      <c r="M374" s="5"/>
      <c r="N374" s="5"/>
      <c r="O374" s="5"/>
      <c r="P374" s="5"/>
      <c r="Q374" s="5"/>
      <c r="R374" s="5"/>
      <c r="S374" s="20"/>
    </row>
    <row r="375" spans="1:19" x14ac:dyDescent="0.4">
      <c r="A375" s="19"/>
      <c r="B375" s="5"/>
      <c r="C375" s="5"/>
      <c r="D375" s="14"/>
      <c r="E375" s="5"/>
      <c r="F375" s="5"/>
      <c r="G375" s="5"/>
      <c r="H375" s="5"/>
      <c r="I375" s="6" t="s">
        <v>151</v>
      </c>
      <c r="J375" s="6"/>
      <c r="K375" s="6"/>
      <c r="L375" s="5"/>
      <c r="M375" s="5"/>
      <c r="N375" s="5"/>
      <c r="O375" s="5"/>
      <c r="P375" s="5"/>
      <c r="Q375" s="5"/>
      <c r="R375" s="5"/>
      <c r="S375" s="20"/>
    </row>
    <row r="376" spans="1:19" x14ac:dyDescent="0.4">
      <c r="A376" s="19"/>
      <c r="B376" s="5"/>
      <c r="C376" s="5"/>
      <c r="D376" s="14"/>
      <c r="E376" s="5"/>
      <c r="F376" s="5"/>
      <c r="G376" s="5"/>
      <c r="H376" s="5"/>
      <c r="I376" s="6"/>
      <c r="J376" s="6"/>
      <c r="K376" s="6"/>
      <c r="L376" s="5"/>
      <c r="M376" s="5"/>
      <c r="N376" s="5"/>
      <c r="O376" s="5"/>
      <c r="P376" s="5"/>
      <c r="Q376" s="5"/>
      <c r="R376" s="5"/>
      <c r="S376" s="20"/>
    </row>
    <row r="377" spans="1:19" x14ac:dyDescent="0.4">
      <c r="A377" s="19"/>
      <c r="B377" s="5"/>
      <c r="C377" s="5"/>
      <c r="D377" s="14"/>
      <c r="E377" s="5"/>
      <c r="F377" s="5"/>
      <c r="G377" s="5"/>
      <c r="H377" s="5"/>
      <c r="I377" s="6"/>
      <c r="J377" s="6"/>
      <c r="K377" s="6"/>
      <c r="L377" s="5"/>
      <c r="M377" s="5"/>
      <c r="N377" s="5"/>
      <c r="O377" s="5"/>
      <c r="P377" s="5"/>
      <c r="Q377" s="5"/>
      <c r="R377" s="5"/>
      <c r="S377" s="20"/>
    </row>
    <row r="378" spans="1:19" x14ac:dyDescent="0.4">
      <c r="A378" s="19"/>
      <c r="B378" s="5"/>
      <c r="C378" s="5"/>
      <c r="D378" s="14"/>
      <c r="E378" s="5"/>
      <c r="F378" s="5"/>
      <c r="G378" s="5"/>
      <c r="H378" s="5"/>
      <c r="I378" s="6"/>
      <c r="J378" s="6"/>
      <c r="K378" s="6"/>
      <c r="L378" s="5"/>
      <c r="M378" s="5"/>
      <c r="N378" s="5"/>
      <c r="O378" s="5"/>
      <c r="P378" s="5"/>
      <c r="Q378" s="5"/>
      <c r="R378" s="5"/>
      <c r="S378" s="20"/>
    </row>
    <row r="379" spans="1:19" x14ac:dyDescent="0.4">
      <c r="A379" s="19"/>
      <c r="B379" s="5"/>
      <c r="C379" s="5"/>
      <c r="D379" s="14"/>
      <c r="E379" s="5"/>
      <c r="F379" s="5"/>
      <c r="G379" s="5"/>
      <c r="H379" s="5"/>
      <c r="I379" s="6"/>
      <c r="J379" s="6"/>
      <c r="K379" s="6"/>
      <c r="L379" s="5"/>
      <c r="M379" s="5"/>
      <c r="N379" s="5"/>
      <c r="O379" s="5"/>
      <c r="P379" s="5"/>
      <c r="Q379" s="5"/>
      <c r="R379" s="5"/>
      <c r="S379" s="20"/>
    </row>
    <row r="380" spans="1:19" x14ac:dyDescent="0.4">
      <c r="A380" s="19"/>
      <c r="B380" s="5"/>
      <c r="C380" s="5"/>
      <c r="D380" s="14"/>
      <c r="E380" s="5"/>
      <c r="F380" s="5"/>
      <c r="G380" s="5"/>
      <c r="H380" s="5"/>
      <c r="I380" s="6"/>
      <c r="J380" s="6"/>
      <c r="K380" s="6"/>
      <c r="L380" s="5"/>
      <c r="M380" s="5"/>
      <c r="N380" s="5"/>
      <c r="O380" s="5"/>
      <c r="P380" s="5"/>
      <c r="Q380" s="5"/>
      <c r="R380" s="5"/>
      <c r="S380" s="20"/>
    </row>
    <row r="381" spans="1:19" x14ac:dyDescent="0.4">
      <c r="A381" s="19"/>
      <c r="B381" s="5"/>
      <c r="C381" s="5"/>
      <c r="D381" s="1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20"/>
    </row>
    <row r="382" spans="1:19" x14ac:dyDescent="0.4">
      <c r="A382" s="19"/>
      <c r="B382" s="5"/>
      <c r="C382" s="5"/>
      <c r="D382" s="1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20"/>
    </row>
    <row r="383" spans="1:19" x14ac:dyDescent="0.4">
      <c r="A383" s="19"/>
      <c r="B383" s="5"/>
      <c r="C383" s="5"/>
      <c r="D383" s="1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20"/>
    </row>
    <row r="384" spans="1:19" x14ac:dyDescent="0.4">
      <c r="A384" s="19"/>
      <c r="B384" s="5"/>
      <c r="C384" s="5"/>
      <c r="D384" s="1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20"/>
    </row>
    <row r="385" spans="1:19" x14ac:dyDescent="0.4">
      <c r="A385" s="19"/>
      <c r="B385" s="5"/>
      <c r="C385" s="5"/>
      <c r="D385" s="1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20"/>
    </row>
    <row r="386" spans="1:19" x14ac:dyDescent="0.4">
      <c r="A386" s="19"/>
      <c r="B386" s="5"/>
      <c r="C386" s="5"/>
      <c r="D386" s="1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20"/>
    </row>
    <row r="387" spans="1:19" x14ac:dyDescent="0.4">
      <c r="A387" s="19"/>
      <c r="B387" s="5"/>
      <c r="C387" s="5"/>
      <c r="D387" s="1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20"/>
    </row>
    <row r="388" spans="1:19" x14ac:dyDescent="0.4">
      <c r="A388" s="19"/>
      <c r="B388" s="5"/>
      <c r="C388" s="5"/>
      <c r="D388" s="1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20"/>
    </row>
    <row r="389" spans="1:19" x14ac:dyDescent="0.4">
      <c r="A389" s="19"/>
      <c r="B389" s="5"/>
      <c r="C389" s="5"/>
      <c r="D389" s="1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20"/>
    </row>
    <row r="390" spans="1:19" x14ac:dyDescent="0.4">
      <c r="A390" s="19"/>
      <c r="B390" s="5"/>
      <c r="C390" s="5"/>
      <c r="D390" s="1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20"/>
    </row>
    <row r="391" spans="1:19" x14ac:dyDescent="0.4">
      <c r="A391" s="19"/>
      <c r="B391" s="5"/>
      <c r="C391" s="5"/>
      <c r="D391" s="1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20"/>
    </row>
    <row r="392" spans="1:19" x14ac:dyDescent="0.4">
      <c r="A392" s="19"/>
      <c r="B392" s="5"/>
      <c r="C392" s="5"/>
      <c r="D392" s="1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20"/>
    </row>
    <row r="393" spans="1:19" x14ac:dyDescent="0.4">
      <c r="A393" s="19"/>
      <c r="B393" s="5"/>
      <c r="C393" s="5"/>
      <c r="D393" s="1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20"/>
    </row>
    <row r="394" spans="1:19" x14ac:dyDescent="0.4">
      <c r="A394" s="19"/>
      <c r="B394" s="5"/>
      <c r="C394" s="5"/>
      <c r="D394" s="1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20"/>
    </row>
    <row r="395" spans="1:19" x14ac:dyDescent="0.4">
      <c r="A395" s="19"/>
      <c r="B395" s="5"/>
      <c r="C395" s="5"/>
      <c r="D395" s="1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20"/>
    </row>
    <row r="396" spans="1:19" x14ac:dyDescent="0.4">
      <c r="A396" s="19"/>
      <c r="B396" s="5"/>
      <c r="C396" s="5"/>
      <c r="D396" s="1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20"/>
    </row>
    <row r="397" spans="1:19" ht="18" thickBot="1" x14ac:dyDescent="0.45">
      <c r="A397" s="21"/>
      <c r="B397" s="22"/>
      <c r="C397" s="22"/>
      <c r="D397" s="23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4"/>
    </row>
    <row r="398" spans="1:19" ht="18" thickTop="1" x14ac:dyDescent="0.4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325"/>
  <sheetViews>
    <sheetView zoomScaleNormal="100" workbookViewId="0">
      <selection activeCell="J15" sqref="J15"/>
    </sheetView>
  </sheetViews>
  <sheetFormatPr defaultRowHeight="17.399999999999999" x14ac:dyDescent="0.4"/>
  <cols>
    <col min="4" max="4" width="30.19921875" bestFit="1" customWidth="1"/>
    <col min="8" max="8" width="32.5" bestFit="1" customWidth="1"/>
    <col min="13" max="13" width="32.5" bestFit="1" customWidth="1"/>
    <col min="17" max="17" width="32.5" bestFit="1" customWidth="1"/>
  </cols>
  <sheetData>
    <row r="1" spans="2:18" x14ac:dyDescent="0.4">
      <c r="H1">
        <f>7.2*3+4*5</f>
        <v>41.6</v>
      </c>
    </row>
    <row r="2" spans="2:18" ht="18" thickBot="1" x14ac:dyDescent="0.45"/>
    <row r="3" spans="2:18" ht="18" thickTop="1" x14ac:dyDescent="0.4">
      <c r="B3" s="15" t="s">
        <v>154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25"/>
      <c r="N3" s="16"/>
      <c r="O3" s="18"/>
    </row>
    <row r="4" spans="2:18" x14ac:dyDescent="0.4">
      <c r="B4" s="19"/>
      <c r="C4" s="5"/>
      <c r="D4" s="5"/>
      <c r="E4" s="5"/>
      <c r="F4" s="5"/>
      <c r="G4" s="5"/>
      <c r="H4" s="4" t="str">
        <f>B5</f>
        <v>GF</v>
      </c>
      <c r="I4" s="5"/>
      <c r="J4" s="5"/>
      <c r="K4" s="5"/>
      <c r="L4" s="5" t="str">
        <f>B3</f>
        <v>Admin</v>
      </c>
      <c r="M4" s="26" t="s">
        <v>17</v>
      </c>
      <c r="N4" s="26"/>
      <c r="O4" s="20"/>
      <c r="Q4" s="12" t="s">
        <v>5</v>
      </c>
      <c r="R4" s="12"/>
    </row>
    <row r="5" spans="2:18" x14ac:dyDescent="0.4">
      <c r="B5" s="19" t="s">
        <v>8</v>
      </c>
      <c r="C5" s="5" t="s">
        <v>9</v>
      </c>
      <c r="D5" s="5" t="s">
        <v>11</v>
      </c>
      <c r="E5" s="5"/>
      <c r="F5" s="5"/>
      <c r="G5" s="5"/>
      <c r="H5" s="6" t="s">
        <v>11</v>
      </c>
      <c r="I5" s="6"/>
      <c r="J5" s="6">
        <f>COUNTIF(D5:D29,H5)</f>
        <v>8</v>
      </c>
      <c r="K5" s="5"/>
      <c r="L5" s="5"/>
      <c r="M5" s="26" t="s">
        <v>11</v>
      </c>
      <c r="N5" s="26">
        <f>SUMIF(H4:H39,M5,J4:J39)</f>
        <v>11</v>
      </c>
      <c r="O5" s="20"/>
      <c r="Q5" s="12" t="s">
        <v>11</v>
      </c>
      <c r="R5" s="12">
        <f>SUMIF(H:H,M5,J:J)</f>
        <v>28</v>
      </c>
    </row>
    <row r="6" spans="2:18" x14ac:dyDescent="0.4">
      <c r="B6" s="19"/>
      <c r="C6" s="5"/>
      <c r="D6" s="5" t="s">
        <v>12</v>
      </c>
      <c r="E6" s="5"/>
      <c r="F6" s="5"/>
      <c r="G6" s="5"/>
      <c r="H6" s="6" t="s">
        <v>12</v>
      </c>
      <c r="I6" s="6"/>
      <c r="J6" s="6">
        <f>COUNTIF(D5:D29,H6)</f>
        <v>8</v>
      </c>
      <c r="K6" s="5"/>
      <c r="L6" s="5"/>
      <c r="M6" s="26" t="s">
        <v>12</v>
      </c>
      <c r="N6" s="26">
        <f>SUMIF(H4:H39,M6,J4:J39)</f>
        <v>16</v>
      </c>
      <c r="O6" s="20"/>
      <c r="Q6" s="12" t="s">
        <v>12</v>
      </c>
      <c r="R6" s="12">
        <f t="shared" ref="R6:R11" si="0">SUMIF(H:H,M6,J:J)</f>
        <v>21</v>
      </c>
    </row>
    <row r="7" spans="2:18" x14ac:dyDescent="0.4">
      <c r="B7" s="19"/>
      <c r="C7" s="5"/>
      <c r="D7" s="5" t="s">
        <v>11</v>
      </c>
      <c r="E7" s="5"/>
      <c r="F7" s="5"/>
      <c r="G7" s="5"/>
      <c r="H7" s="6" t="s">
        <v>13</v>
      </c>
      <c r="I7" s="6"/>
      <c r="J7" s="6">
        <f>COUNTIF(D5:D29,H7)</f>
        <v>0</v>
      </c>
      <c r="K7" s="5"/>
      <c r="L7" s="5"/>
      <c r="M7" s="26" t="s">
        <v>13</v>
      </c>
      <c r="N7" s="26">
        <f>SUMIF(H4:H39,M7,J4:J39)</f>
        <v>5</v>
      </c>
      <c r="O7" s="20"/>
      <c r="Q7" s="12" t="s">
        <v>13</v>
      </c>
      <c r="R7" s="12">
        <f t="shared" si="0"/>
        <v>8</v>
      </c>
    </row>
    <row r="8" spans="2:18" x14ac:dyDescent="0.4">
      <c r="B8" s="19"/>
      <c r="C8" s="5"/>
      <c r="D8" s="5" t="s">
        <v>11</v>
      </c>
      <c r="E8" s="5"/>
      <c r="F8" s="5"/>
      <c r="G8" s="5"/>
      <c r="H8" s="6" t="s">
        <v>155</v>
      </c>
      <c r="I8" s="6"/>
      <c r="J8" s="6">
        <f>COUNTIF(D5:D29,H8)</f>
        <v>0</v>
      </c>
      <c r="K8" s="5"/>
      <c r="L8" s="5"/>
      <c r="M8" s="26" t="s">
        <v>155</v>
      </c>
      <c r="N8" s="26">
        <f>SUMIF(H4:H39,M8,J4:J39)</f>
        <v>1</v>
      </c>
      <c r="O8" s="20"/>
      <c r="Q8" s="12" t="s">
        <v>155</v>
      </c>
      <c r="R8" s="12">
        <f t="shared" si="0"/>
        <v>11</v>
      </c>
    </row>
    <row r="9" spans="2:18" x14ac:dyDescent="0.4">
      <c r="B9" s="19"/>
      <c r="C9" s="5"/>
      <c r="D9" s="5" t="s">
        <v>12</v>
      </c>
      <c r="E9" s="5"/>
      <c r="F9" s="5"/>
      <c r="G9" s="5"/>
      <c r="H9" s="6" t="s">
        <v>10</v>
      </c>
      <c r="I9" s="6"/>
      <c r="J9" s="6">
        <f>COUNTIF(D5:D29,H9)</f>
        <v>0</v>
      </c>
      <c r="K9" s="5"/>
      <c r="L9" s="5"/>
      <c r="M9" s="26" t="s">
        <v>10</v>
      </c>
      <c r="N9" s="26">
        <f>SUMIF(H4:H39,M9,J4:J39)</f>
        <v>0</v>
      </c>
      <c r="O9" s="20"/>
      <c r="Q9" s="12" t="s">
        <v>10</v>
      </c>
      <c r="R9" s="12">
        <f t="shared" si="0"/>
        <v>16</v>
      </c>
    </row>
    <row r="10" spans="2:18" x14ac:dyDescent="0.4">
      <c r="B10" s="19"/>
      <c r="C10" s="5"/>
      <c r="D10" s="5" t="s">
        <v>12</v>
      </c>
      <c r="E10" s="5"/>
      <c r="F10" s="5"/>
      <c r="G10" s="5"/>
      <c r="H10" s="6" t="s">
        <v>158</v>
      </c>
      <c r="I10" s="6"/>
      <c r="J10" s="6">
        <f>COUNTIF(D5:D29,H10)</f>
        <v>0</v>
      </c>
      <c r="K10" s="5"/>
      <c r="L10" s="5"/>
      <c r="M10" s="26" t="s">
        <v>158</v>
      </c>
      <c r="N10" s="26">
        <f>SUMIF(H4:H39,M10,J4:J39)</f>
        <v>0</v>
      </c>
      <c r="O10" s="20"/>
      <c r="Q10" s="12" t="s">
        <v>158</v>
      </c>
      <c r="R10" s="12">
        <f t="shared" si="0"/>
        <v>4</v>
      </c>
    </row>
    <row r="11" spans="2:18" x14ac:dyDescent="0.4">
      <c r="B11" s="19"/>
      <c r="C11" s="5"/>
      <c r="D11" s="5" t="s">
        <v>12</v>
      </c>
      <c r="E11" s="5"/>
      <c r="F11" s="5"/>
      <c r="G11" s="5"/>
      <c r="H11" s="6" t="s">
        <v>14</v>
      </c>
      <c r="I11" s="6"/>
      <c r="J11" s="6">
        <f>COUNTIF(D5:D29,H11)</f>
        <v>0</v>
      </c>
      <c r="K11" s="5"/>
      <c r="L11" s="5"/>
      <c r="M11" s="26" t="s">
        <v>14</v>
      </c>
      <c r="N11" s="26">
        <f>SUMIF(H4:H39,M11,J4:J39)</f>
        <v>0</v>
      </c>
      <c r="O11" s="20"/>
      <c r="Q11" s="12" t="s">
        <v>14</v>
      </c>
      <c r="R11" s="12">
        <f t="shared" si="0"/>
        <v>0</v>
      </c>
    </row>
    <row r="12" spans="2:18" x14ac:dyDescent="0.4">
      <c r="B12" s="19"/>
      <c r="C12" s="5"/>
      <c r="D12" s="5" t="s">
        <v>12</v>
      </c>
      <c r="E12" s="5"/>
      <c r="F12" s="5"/>
      <c r="G12" s="5"/>
      <c r="H12" s="6"/>
      <c r="I12" s="6"/>
      <c r="J12" s="6"/>
      <c r="K12" s="5"/>
      <c r="L12" s="5"/>
      <c r="M12" s="5"/>
      <c r="N12" s="5"/>
      <c r="O12" s="20"/>
    </row>
    <row r="13" spans="2:18" x14ac:dyDescent="0.4">
      <c r="B13" s="19"/>
      <c r="C13" s="5"/>
      <c r="D13" s="5" t="s">
        <v>12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20"/>
    </row>
    <row r="14" spans="2:18" x14ac:dyDescent="0.4">
      <c r="B14" s="19"/>
      <c r="C14" s="5"/>
      <c r="D14" s="5" t="s">
        <v>12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20"/>
    </row>
    <row r="15" spans="2:18" x14ac:dyDescent="0.4">
      <c r="B15" s="19"/>
      <c r="C15" s="5"/>
      <c r="D15" s="5" t="s">
        <v>11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20"/>
    </row>
    <row r="16" spans="2:18" x14ac:dyDescent="0.4">
      <c r="B16" s="19"/>
      <c r="C16" s="5"/>
      <c r="D16" s="5" t="s">
        <v>11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20"/>
    </row>
    <row r="17" spans="2:15" x14ac:dyDescent="0.4">
      <c r="B17" s="19"/>
      <c r="C17" s="5"/>
      <c r="D17" s="5" t="s">
        <v>12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20"/>
    </row>
    <row r="18" spans="2:15" x14ac:dyDescent="0.4">
      <c r="B18" s="19"/>
      <c r="C18" s="5"/>
      <c r="D18" s="5" t="s">
        <v>11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20"/>
    </row>
    <row r="19" spans="2:15" x14ac:dyDescent="0.4">
      <c r="B19" s="19"/>
      <c r="C19" s="5"/>
      <c r="D19" s="5" t="s">
        <v>11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20"/>
    </row>
    <row r="20" spans="2:15" x14ac:dyDescent="0.4">
      <c r="B20" s="19"/>
      <c r="C20" s="5"/>
      <c r="D20" s="5" t="s">
        <v>11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20"/>
    </row>
    <row r="21" spans="2:15" x14ac:dyDescent="0.4">
      <c r="B21" s="19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0"/>
    </row>
    <row r="22" spans="2:15" x14ac:dyDescent="0.4">
      <c r="B22" s="19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0"/>
    </row>
    <row r="23" spans="2:15" x14ac:dyDescent="0.4">
      <c r="B23" s="19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0"/>
    </row>
    <row r="24" spans="2:15" x14ac:dyDescent="0.4">
      <c r="B24" s="19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20"/>
    </row>
    <row r="25" spans="2:15" x14ac:dyDescent="0.4">
      <c r="B25" s="19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20"/>
    </row>
    <row r="26" spans="2:15" x14ac:dyDescent="0.4">
      <c r="B26" s="19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20"/>
    </row>
    <row r="27" spans="2:15" x14ac:dyDescent="0.4">
      <c r="B27" s="19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20"/>
    </row>
    <row r="28" spans="2:15" x14ac:dyDescent="0.4">
      <c r="B28" s="19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20"/>
    </row>
    <row r="29" spans="2:15" x14ac:dyDescent="0.4">
      <c r="B29" s="19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20"/>
    </row>
    <row r="30" spans="2:15" x14ac:dyDescent="0.4">
      <c r="B30" s="19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20"/>
    </row>
    <row r="31" spans="2:15" x14ac:dyDescent="0.4">
      <c r="B31" s="19"/>
      <c r="C31" s="5"/>
      <c r="D31" s="5"/>
      <c r="E31" s="5"/>
      <c r="F31" s="5"/>
      <c r="G31" s="5"/>
      <c r="H31" s="4" t="str">
        <f>B32</f>
        <v>1F</v>
      </c>
      <c r="I31" s="5"/>
      <c r="J31" s="5"/>
      <c r="K31" s="5"/>
      <c r="L31" s="5"/>
      <c r="M31" s="5"/>
      <c r="N31" s="5"/>
      <c r="O31" s="20"/>
    </row>
    <row r="32" spans="2:15" x14ac:dyDescent="0.4">
      <c r="B32" s="19" t="s">
        <v>7</v>
      </c>
      <c r="C32" s="5" t="s">
        <v>15</v>
      </c>
      <c r="D32" s="5" t="s">
        <v>12</v>
      </c>
      <c r="E32" s="5"/>
      <c r="F32" s="5"/>
      <c r="G32" s="5"/>
      <c r="H32" s="6" t="s">
        <v>11</v>
      </c>
      <c r="I32" s="6"/>
      <c r="J32" s="6">
        <f>COUNTIF(D32:D52,H32)</f>
        <v>3</v>
      </c>
      <c r="K32" s="5"/>
      <c r="L32" s="5"/>
      <c r="M32" s="5"/>
      <c r="N32" s="5"/>
      <c r="O32" s="20"/>
    </row>
    <row r="33" spans="2:15" x14ac:dyDescent="0.4">
      <c r="B33" s="19"/>
      <c r="C33" s="5"/>
      <c r="D33" s="5" t="s">
        <v>12</v>
      </c>
      <c r="E33" s="5"/>
      <c r="F33" s="5"/>
      <c r="G33" s="5"/>
      <c r="H33" s="6" t="s">
        <v>12</v>
      </c>
      <c r="I33" s="6"/>
      <c r="J33" s="6">
        <f>COUNTIF(D32:D52,H33)</f>
        <v>8</v>
      </c>
      <c r="K33" s="5"/>
      <c r="L33" s="5"/>
      <c r="M33" s="5"/>
      <c r="N33" s="5"/>
      <c r="O33" s="20"/>
    </row>
    <row r="34" spans="2:15" x14ac:dyDescent="0.4">
      <c r="B34" s="19"/>
      <c r="C34" s="5"/>
      <c r="D34" s="5" t="s">
        <v>13</v>
      </c>
      <c r="E34" s="5"/>
      <c r="F34" s="5"/>
      <c r="G34" s="5"/>
      <c r="H34" s="6" t="s">
        <v>13</v>
      </c>
      <c r="I34" s="6"/>
      <c r="J34" s="6">
        <f>COUNTIF(D32:D52,H34)</f>
        <v>5</v>
      </c>
      <c r="K34" s="5"/>
      <c r="L34" s="5"/>
      <c r="M34" s="5"/>
      <c r="N34" s="5"/>
      <c r="O34" s="20"/>
    </row>
    <row r="35" spans="2:15" x14ac:dyDescent="0.4">
      <c r="B35" s="19"/>
      <c r="C35" s="5"/>
      <c r="D35" s="5" t="s">
        <v>12</v>
      </c>
      <c r="E35" s="5"/>
      <c r="F35" s="5"/>
      <c r="G35" s="5"/>
      <c r="H35" s="6" t="s">
        <v>155</v>
      </c>
      <c r="I35" s="6"/>
      <c r="J35" s="6">
        <f>COUNTIF(D32:D52,H35)</f>
        <v>1</v>
      </c>
      <c r="K35" s="5"/>
      <c r="L35" s="5"/>
      <c r="M35" s="5"/>
      <c r="N35" s="5"/>
      <c r="O35" s="20"/>
    </row>
    <row r="36" spans="2:15" x14ac:dyDescent="0.4">
      <c r="B36" s="19"/>
      <c r="C36" s="5"/>
      <c r="D36" s="5" t="s">
        <v>12</v>
      </c>
      <c r="E36" s="5"/>
      <c r="F36" s="5"/>
      <c r="G36" s="5"/>
      <c r="H36" s="6" t="s">
        <v>10</v>
      </c>
      <c r="I36" s="6"/>
      <c r="J36" s="6">
        <f>COUNTIF(D32:D52,H36)</f>
        <v>0</v>
      </c>
      <c r="K36" s="5"/>
      <c r="L36" s="5"/>
      <c r="M36" s="5"/>
      <c r="N36" s="5"/>
      <c r="O36" s="20"/>
    </row>
    <row r="37" spans="2:15" x14ac:dyDescent="0.4">
      <c r="B37" s="19"/>
      <c r="C37" s="5"/>
      <c r="D37" s="5" t="s">
        <v>155</v>
      </c>
      <c r="E37" s="5"/>
      <c r="F37" s="5"/>
      <c r="G37" s="5"/>
      <c r="H37" s="6" t="s">
        <v>158</v>
      </c>
      <c r="I37" s="6"/>
      <c r="J37" s="6">
        <f>COUNTIF(D32:D52,H37)</f>
        <v>0</v>
      </c>
      <c r="K37" s="5"/>
      <c r="L37" s="5"/>
      <c r="M37" s="5"/>
      <c r="N37" s="5"/>
      <c r="O37" s="20"/>
    </row>
    <row r="38" spans="2:15" x14ac:dyDescent="0.4">
      <c r="B38" s="19"/>
      <c r="C38" s="5"/>
      <c r="D38" s="5" t="s">
        <v>11</v>
      </c>
      <c r="E38" s="5"/>
      <c r="F38" s="5"/>
      <c r="G38" s="5"/>
      <c r="H38" s="6" t="s">
        <v>14</v>
      </c>
      <c r="I38" s="6"/>
      <c r="J38" s="6">
        <f>COUNTIF(D32:D52,H38)</f>
        <v>0</v>
      </c>
      <c r="K38" s="5"/>
      <c r="L38" s="5"/>
      <c r="M38" s="5"/>
      <c r="N38" s="5"/>
      <c r="O38" s="20"/>
    </row>
    <row r="39" spans="2:15" x14ac:dyDescent="0.4">
      <c r="B39" s="19"/>
      <c r="C39" s="5"/>
      <c r="D39" s="5" t="s">
        <v>11</v>
      </c>
      <c r="E39" s="5"/>
      <c r="F39" s="5"/>
      <c r="G39" s="5"/>
      <c r="H39" s="6"/>
      <c r="I39" s="6"/>
      <c r="J39" s="6">
        <f>COUNTIF(D32:D52,H39)</f>
        <v>0</v>
      </c>
      <c r="K39" s="5"/>
      <c r="L39" s="5"/>
      <c r="M39" s="5"/>
      <c r="N39" s="5"/>
      <c r="O39" s="20"/>
    </row>
    <row r="40" spans="2:15" x14ac:dyDescent="0.4">
      <c r="B40" s="19"/>
      <c r="C40" s="5"/>
      <c r="D40" s="5" t="s">
        <v>12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20"/>
    </row>
    <row r="41" spans="2:15" x14ac:dyDescent="0.4">
      <c r="B41" s="19"/>
      <c r="C41" s="5"/>
      <c r="D41" s="5" t="s">
        <v>12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20"/>
    </row>
    <row r="42" spans="2:15" x14ac:dyDescent="0.4">
      <c r="B42" s="19"/>
      <c r="C42" s="5"/>
      <c r="D42" s="5" t="s">
        <v>12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20"/>
    </row>
    <row r="43" spans="2:15" x14ac:dyDescent="0.4">
      <c r="B43" s="19"/>
      <c r="C43" s="5"/>
      <c r="D43" s="5" t="s">
        <v>12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20"/>
    </row>
    <row r="44" spans="2:15" x14ac:dyDescent="0.4">
      <c r="B44" s="19"/>
      <c r="C44" s="5"/>
      <c r="D44" s="5" t="s">
        <v>13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20"/>
    </row>
    <row r="45" spans="2:15" x14ac:dyDescent="0.4">
      <c r="B45" s="19"/>
      <c r="C45" s="5"/>
      <c r="D45" s="5" t="s">
        <v>13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20"/>
    </row>
    <row r="46" spans="2:15" x14ac:dyDescent="0.4">
      <c r="B46" s="19"/>
      <c r="C46" s="5"/>
      <c r="D46" s="5" t="s">
        <v>13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20"/>
    </row>
    <row r="47" spans="2:15" x14ac:dyDescent="0.4">
      <c r="B47" s="19"/>
      <c r="C47" s="5"/>
      <c r="D47" s="5" t="s">
        <v>13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20"/>
    </row>
    <row r="48" spans="2:15" x14ac:dyDescent="0.4">
      <c r="B48" s="19"/>
      <c r="C48" s="5"/>
      <c r="D48" s="5" t="s">
        <v>11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20"/>
    </row>
    <row r="49" spans="2:15" x14ac:dyDescent="0.4">
      <c r="B49" s="19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20"/>
    </row>
    <row r="50" spans="2:15" x14ac:dyDescent="0.4">
      <c r="B50" s="19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20"/>
    </row>
    <row r="51" spans="2:15" x14ac:dyDescent="0.4">
      <c r="B51" s="19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20"/>
    </row>
    <row r="52" spans="2:15" x14ac:dyDescent="0.4">
      <c r="B52" s="19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20"/>
    </row>
    <row r="53" spans="2:15" x14ac:dyDescent="0.4">
      <c r="B53" s="19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20"/>
    </row>
    <row r="54" spans="2:15" ht="18" thickBot="1" x14ac:dyDescent="0.45"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4"/>
    </row>
    <row r="55" spans="2:15" ht="18" thickTop="1" x14ac:dyDescent="0.4"/>
    <row r="56" spans="2:15" ht="18" thickBot="1" x14ac:dyDescent="0.45"/>
    <row r="57" spans="2:15" ht="18" thickTop="1" x14ac:dyDescent="0.4">
      <c r="B57" s="15" t="s">
        <v>92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25"/>
      <c r="N57" s="16"/>
      <c r="O57" s="18"/>
    </row>
    <row r="58" spans="2:15" x14ac:dyDescent="0.4">
      <c r="B58" s="19"/>
      <c r="C58" s="5"/>
      <c r="D58" s="5"/>
      <c r="E58" s="5"/>
      <c r="F58" s="5"/>
      <c r="G58" s="5"/>
      <c r="H58" s="4" t="str">
        <f>B59</f>
        <v>GF</v>
      </c>
      <c r="I58" s="5"/>
      <c r="J58" s="5"/>
      <c r="K58" s="5"/>
      <c r="L58" s="5" t="str">
        <f>B57</f>
        <v>Warehouse</v>
      </c>
      <c r="M58" s="26" t="s">
        <v>5</v>
      </c>
      <c r="N58" s="26"/>
      <c r="O58" s="20"/>
    </row>
    <row r="59" spans="2:15" x14ac:dyDescent="0.4">
      <c r="B59" s="19" t="s">
        <v>6</v>
      </c>
      <c r="C59" s="5" t="s">
        <v>9</v>
      </c>
      <c r="D59" s="5" t="s">
        <v>155</v>
      </c>
      <c r="E59" s="5"/>
      <c r="F59" s="5"/>
      <c r="G59" s="5"/>
      <c r="H59" s="6" t="s">
        <v>11</v>
      </c>
      <c r="I59" s="6"/>
      <c r="J59" s="6">
        <f>COUNTIF(D59:D83,H59)</f>
        <v>2</v>
      </c>
      <c r="K59" s="5"/>
      <c r="L59" s="5"/>
      <c r="M59" s="26" t="s">
        <v>11</v>
      </c>
      <c r="N59" s="26">
        <f>SUMIF(H58:H93,M59,J58:J93)</f>
        <v>2</v>
      </c>
      <c r="O59" s="20"/>
    </row>
    <row r="60" spans="2:15" x14ac:dyDescent="0.4">
      <c r="B60" s="19"/>
      <c r="C60" s="5"/>
      <c r="D60" s="5" t="s">
        <v>155</v>
      </c>
      <c r="E60" s="5"/>
      <c r="F60" s="5"/>
      <c r="G60" s="5"/>
      <c r="H60" s="6" t="s">
        <v>12</v>
      </c>
      <c r="I60" s="6"/>
      <c r="J60" s="6">
        <f>COUNTIF(D59:D83,H60)</f>
        <v>0</v>
      </c>
      <c r="K60" s="5"/>
      <c r="L60" s="5"/>
      <c r="M60" s="26" t="s">
        <v>12</v>
      </c>
      <c r="N60" s="26">
        <f>SUMIF(H58:H93,M60,J58:J93)</f>
        <v>0</v>
      </c>
      <c r="O60" s="20"/>
    </row>
    <row r="61" spans="2:15" x14ac:dyDescent="0.4">
      <c r="B61" s="19"/>
      <c r="C61" s="5"/>
      <c r="D61" s="5" t="s">
        <v>10</v>
      </c>
      <c r="E61" s="5"/>
      <c r="F61" s="5"/>
      <c r="G61" s="5"/>
      <c r="H61" s="6" t="s">
        <v>13</v>
      </c>
      <c r="I61" s="6"/>
      <c r="J61" s="6">
        <f>COUNTIF(D59:D83,H61)</f>
        <v>0</v>
      </c>
      <c r="K61" s="5"/>
      <c r="L61" s="5"/>
      <c r="M61" s="26" t="s">
        <v>13</v>
      </c>
      <c r="N61" s="26">
        <f>SUMIF(H58:H93,M61,J58:J93)</f>
        <v>0</v>
      </c>
      <c r="O61" s="20"/>
    </row>
    <row r="62" spans="2:15" x14ac:dyDescent="0.4">
      <c r="B62" s="19"/>
      <c r="C62" s="5"/>
      <c r="D62" s="5" t="s">
        <v>10</v>
      </c>
      <c r="E62" s="5"/>
      <c r="F62" s="5"/>
      <c r="G62" s="5"/>
      <c r="H62" s="6" t="s">
        <v>155</v>
      </c>
      <c r="I62" s="6"/>
      <c r="J62" s="6">
        <f>COUNTIF(D59:D83,H62)</f>
        <v>2</v>
      </c>
      <c r="K62" s="5"/>
      <c r="L62" s="5"/>
      <c r="M62" s="26" t="s">
        <v>155</v>
      </c>
      <c r="N62" s="26">
        <f>SUMIF(H58:H93,M62,J58:J93)</f>
        <v>2</v>
      </c>
      <c r="O62" s="20"/>
    </row>
    <row r="63" spans="2:15" x14ac:dyDescent="0.4">
      <c r="B63" s="19"/>
      <c r="C63" s="5"/>
      <c r="D63" s="5" t="s">
        <v>10</v>
      </c>
      <c r="E63" s="5"/>
      <c r="F63" s="5"/>
      <c r="G63" s="5"/>
      <c r="H63" s="6" t="s">
        <v>10</v>
      </c>
      <c r="I63" s="6"/>
      <c r="J63" s="6">
        <f>COUNTIF(D59:D83,H63)</f>
        <v>6</v>
      </c>
      <c r="K63" s="5"/>
      <c r="L63" s="5"/>
      <c r="M63" s="26" t="s">
        <v>10</v>
      </c>
      <c r="N63" s="26">
        <f>SUMIF(H58:H93,M63,J58:J93)</f>
        <v>6</v>
      </c>
      <c r="O63" s="20"/>
    </row>
    <row r="64" spans="2:15" x14ac:dyDescent="0.4">
      <c r="B64" s="19"/>
      <c r="C64" s="5"/>
      <c r="D64" s="5" t="s">
        <v>10</v>
      </c>
      <c r="E64" s="5"/>
      <c r="F64" s="5"/>
      <c r="G64" s="5"/>
      <c r="H64" s="6" t="s">
        <v>158</v>
      </c>
      <c r="I64" s="6"/>
      <c r="J64" s="6">
        <f>COUNTIF(D59:D83,H64)</f>
        <v>0</v>
      </c>
      <c r="K64" s="5"/>
      <c r="L64" s="5"/>
      <c r="M64" s="26" t="s">
        <v>158</v>
      </c>
      <c r="N64" s="26">
        <f>SUMIF(H58:H93,M64,J58:J93)</f>
        <v>0</v>
      </c>
      <c r="O64" s="20"/>
    </row>
    <row r="65" spans="2:15" x14ac:dyDescent="0.4">
      <c r="B65" s="19"/>
      <c r="C65" s="5"/>
      <c r="D65" s="5" t="s">
        <v>10</v>
      </c>
      <c r="E65" s="5"/>
      <c r="F65" s="5"/>
      <c r="G65" s="5"/>
      <c r="H65" s="6" t="s">
        <v>14</v>
      </c>
      <c r="I65" s="6"/>
      <c r="J65" s="6">
        <f>COUNTIF(D59:D83,H65)</f>
        <v>0</v>
      </c>
      <c r="K65" s="5"/>
      <c r="L65" s="5"/>
      <c r="M65" s="26" t="s">
        <v>14</v>
      </c>
      <c r="N65" s="26">
        <f>SUMIF(H58:H93,M65,J58:J93)</f>
        <v>0</v>
      </c>
      <c r="O65" s="20"/>
    </row>
    <row r="66" spans="2:15" x14ac:dyDescent="0.4">
      <c r="B66" s="19"/>
      <c r="C66" s="5"/>
      <c r="D66" s="5" t="s">
        <v>11</v>
      </c>
      <c r="E66" s="5"/>
      <c r="F66" s="5"/>
      <c r="G66" s="5"/>
      <c r="H66" s="6"/>
      <c r="I66" s="6"/>
      <c r="J66" s="6"/>
      <c r="K66" s="5"/>
      <c r="L66" s="5"/>
      <c r="M66" s="5"/>
      <c r="N66" s="5"/>
      <c r="O66" s="20"/>
    </row>
    <row r="67" spans="2:15" x14ac:dyDescent="0.4">
      <c r="B67" s="19"/>
      <c r="C67" s="5"/>
      <c r="D67" s="5" t="s">
        <v>10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20"/>
    </row>
    <row r="68" spans="2:15" x14ac:dyDescent="0.4">
      <c r="B68" s="19"/>
      <c r="C68" s="5"/>
      <c r="D68" s="5" t="s">
        <v>11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20"/>
    </row>
    <row r="69" spans="2:15" x14ac:dyDescent="0.4">
      <c r="B69" s="19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20"/>
    </row>
    <row r="70" spans="2:15" x14ac:dyDescent="0.4">
      <c r="B70" s="19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20"/>
    </row>
    <row r="71" spans="2:15" x14ac:dyDescent="0.4">
      <c r="B71" s="19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20"/>
    </row>
    <row r="72" spans="2:15" x14ac:dyDescent="0.4">
      <c r="B72" s="19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20"/>
    </row>
    <row r="73" spans="2:15" x14ac:dyDescent="0.4">
      <c r="B73" s="19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20"/>
    </row>
    <row r="74" spans="2:15" x14ac:dyDescent="0.4">
      <c r="B74" s="19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20"/>
    </row>
    <row r="75" spans="2:15" x14ac:dyDescent="0.4">
      <c r="B75" s="19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20"/>
    </row>
    <row r="76" spans="2:15" x14ac:dyDescent="0.4">
      <c r="B76" s="19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20"/>
    </row>
    <row r="77" spans="2:15" x14ac:dyDescent="0.4">
      <c r="B77" s="19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20"/>
    </row>
    <row r="78" spans="2:15" x14ac:dyDescent="0.4">
      <c r="B78" s="19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20"/>
    </row>
    <row r="79" spans="2:15" x14ac:dyDescent="0.4">
      <c r="B79" s="19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20"/>
    </row>
    <row r="80" spans="2:15" x14ac:dyDescent="0.4">
      <c r="B80" s="19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20"/>
    </row>
    <row r="81" spans="2:15" x14ac:dyDescent="0.4">
      <c r="B81" s="19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20"/>
    </row>
    <row r="82" spans="2:15" x14ac:dyDescent="0.4">
      <c r="B82" s="19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20"/>
    </row>
    <row r="83" spans="2:15" x14ac:dyDescent="0.4">
      <c r="B83" s="19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20"/>
    </row>
    <row r="84" spans="2:15" x14ac:dyDescent="0.4">
      <c r="B84" s="19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20"/>
    </row>
    <row r="85" spans="2:15" x14ac:dyDescent="0.4">
      <c r="B85" s="19"/>
      <c r="C85" s="5"/>
      <c r="D85" s="5"/>
      <c r="E85" s="5"/>
      <c r="F85" s="5"/>
      <c r="G85" s="5"/>
      <c r="H85" s="4" t="str">
        <f>B86</f>
        <v>1F</v>
      </c>
      <c r="I85" s="5"/>
      <c r="J85" s="5"/>
      <c r="K85" s="5"/>
      <c r="L85" s="5"/>
      <c r="M85" s="5"/>
      <c r="N85" s="5"/>
      <c r="O85" s="20"/>
    </row>
    <row r="86" spans="2:15" x14ac:dyDescent="0.4">
      <c r="B86" s="19" t="s">
        <v>4</v>
      </c>
      <c r="C86" s="5"/>
      <c r="D86" s="5"/>
      <c r="E86" s="5"/>
      <c r="F86" s="5"/>
      <c r="G86" s="5"/>
      <c r="H86" s="6" t="s">
        <v>11</v>
      </c>
      <c r="I86" s="6"/>
      <c r="J86" s="6">
        <f>COUNTIF(D86:D106,H86)</f>
        <v>0</v>
      </c>
      <c r="K86" s="5"/>
      <c r="L86" s="5"/>
      <c r="M86" s="5"/>
      <c r="N86" s="5"/>
      <c r="O86" s="20"/>
    </row>
    <row r="87" spans="2:15" x14ac:dyDescent="0.4">
      <c r="B87" s="19"/>
      <c r="C87" s="5"/>
      <c r="D87" s="5"/>
      <c r="E87" s="5"/>
      <c r="F87" s="5"/>
      <c r="G87" s="5"/>
      <c r="H87" s="6" t="s">
        <v>12</v>
      </c>
      <c r="I87" s="6"/>
      <c r="J87" s="6">
        <f>COUNTIF(D86:D106,H87)</f>
        <v>0</v>
      </c>
      <c r="K87" s="5"/>
      <c r="L87" s="5"/>
      <c r="M87" s="5"/>
      <c r="N87" s="5"/>
      <c r="O87" s="20"/>
    </row>
    <row r="88" spans="2:15" x14ac:dyDescent="0.4">
      <c r="B88" s="19"/>
      <c r="C88" s="5"/>
      <c r="D88" s="5"/>
      <c r="E88" s="5"/>
      <c r="F88" s="5"/>
      <c r="G88" s="5"/>
      <c r="H88" s="6" t="s">
        <v>13</v>
      </c>
      <c r="I88" s="6"/>
      <c r="J88" s="6">
        <f>COUNTIF(D86:D106,H88)</f>
        <v>0</v>
      </c>
      <c r="K88" s="5"/>
      <c r="L88" s="5"/>
      <c r="M88" s="5"/>
      <c r="N88" s="5"/>
      <c r="O88" s="20"/>
    </row>
    <row r="89" spans="2:15" x14ac:dyDescent="0.4">
      <c r="B89" s="19"/>
      <c r="C89" s="5"/>
      <c r="D89" s="5"/>
      <c r="E89" s="5"/>
      <c r="F89" s="5"/>
      <c r="G89" s="5"/>
      <c r="H89" s="6" t="s">
        <v>155</v>
      </c>
      <c r="I89" s="6"/>
      <c r="J89" s="6">
        <f>COUNTIF(D86:D106,H89)</f>
        <v>0</v>
      </c>
      <c r="K89" s="5"/>
      <c r="L89" s="5"/>
      <c r="M89" s="5"/>
      <c r="N89" s="5"/>
      <c r="O89" s="20"/>
    </row>
    <row r="90" spans="2:15" x14ac:dyDescent="0.4">
      <c r="B90" s="19"/>
      <c r="C90" s="5"/>
      <c r="D90" s="5"/>
      <c r="E90" s="5"/>
      <c r="F90" s="5"/>
      <c r="G90" s="5"/>
      <c r="H90" s="6" t="s">
        <v>10</v>
      </c>
      <c r="I90" s="6"/>
      <c r="J90" s="6">
        <f>COUNTIF(D86:D106,H90)</f>
        <v>0</v>
      </c>
      <c r="K90" s="5"/>
      <c r="L90" s="5"/>
      <c r="M90" s="5"/>
      <c r="N90" s="5"/>
      <c r="O90" s="20"/>
    </row>
    <row r="91" spans="2:15" x14ac:dyDescent="0.4">
      <c r="B91" s="19"/>
      <c r="C91" s="5"/>
      <c r="D91" s="5"/>
      <c r="E91" s="5"/>
      <c r="F91" s="5"/>
      <c r="G91" s="5"/>
      <c r="H91" s="6" t="s">
        <v>158</v>
      </c>
      <c r="I91" s="6"/>
      <c r="J91" s="6">
        <f>COUNTIF(D86:D106,H91)</f>
        <v>0</v>
      </c>
      <c r="K91" s="5"/>
      <c r="L91" s="5"/>
      <c r="M91" s="5"/>
      <c r="N91" s="5"/>
      <c r="O91" s="20"/>
    </row>
    <row r="92" spans="2:15" x14ac:dyDescent="0.4">
      <c r="B92" s="19"/>
      <c r="C92" s="5"/>
      <c r="D92" s="5"/>
      <c r="E92" s="5"/>
      <c r="F92" s="5"/>
      <c r="G92" s="5"/>
      <c r="H92" s="6" t="s">
        <v>14</v>
      </c>
      <c r="I92" s="6"/>
      <c r="J92" s="6">
        <f>COUNTIF(D86:D106,H92)</f>
        <v>0</v>
      </c>
      <c r="K92" s="5"/>
      <c r="L92" s="5"/>
      <c r="M92" s="5"/>
      <c r="N92" s="5"/>
      <c r="O92" s="20"/>
    </row>
    <row r="93" spans="2:15" x14ac:dyDescent="0.4">
      <c r="B93" s="19"/>
      <c r="C93" s="5"/>
      <c r="D93" s="5"/>
      <c r="E93" s="5"/>
      <c r="F93" s="5"/>
      <c r="G93" s="5"/>
      <c r="H93" s="6"/>
      <c r="I93" s="6"/>
      <c r="J93" s="6">
        <f>COUNTIF(D86:D106,H93)</f>
        <v>0</v>
      </c>
      <c r="K93" s="5"/>
      <c r="L93" s="5"/>
      <c r="M93" s="5"/>
      <c r="N93" s="5"/>
      <c r="O93" s="20"/>
    </row>
    <row r="94" spans="2:15" x14ac:dyDescent="0.4">
      <c r="B94" s="19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20"/>
    </row>
    <row r="95" spans="2:15" x14ac:dyDescent="0.4">
      <c r="B95" s="19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20"/>
    </row>
    <row r="96" spans="2:15" x14ac:dyDescent="0.4">
      <c r="B96" s="19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20"/>
    </row>
    <row r="97" spans="2:15" x14ac:dyDescent="0.4">
      <c r="B97" s="19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20"/>
    </row>
    <row r="98" spans="2:15" x14ac:dyDescent="0.4">
      <c r="B98" s="19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20"/>
    </row>
    <row r="99" spans="2:15" x14ac:dyDescent="0.4">
      <c r="B99" s="19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20"/>
    </row>
    <row r="100" spans="2:15" x14ac:dyDescent="0.4">
      <c r="B100" s="19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20"/>
    </row>
    <row r="101" spans="2:15" x14ac:dyDescent="0.4">
      <c r="B101" s="19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20"/>
    </row>
    <row r="102" spans="2:15" x14ac:dyDescent="0.4">
      <c r="B102" s="19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20"/>
    </row>
    <row r="103" spans="2:15" x14ac:dyDescent="0.4">
      <c r="B103" s="19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20"/>
    </row>
    <row r="104" spans="2:15" x14ac:dyDescent="0.4">
      <c r="B104" s="19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20"/>
    </row>
    <row r="105" spans="2:15" x14ac:dyDescent="0.4">
      <c r="B105" s="19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20"/>
    </row>
    <row r="106" spans="2:15" x14ac:dyDescent="0.4">
      <c r="B106" s="19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20"/>
    </row>
    <row r="107" spans="2:15" x14ac:dyDescent="0.4">
      <c r="B107" s="19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20"/>
    </row>
    <row r="108" spans="2:15" ht="18" thickBot="1" x14ac:dyDescent="0.45"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4"/>
    </row>
    <row r="109" spans="2:15" ht="18" thickTop="1" x14ac:dyDescent="0.4"/>
    <row r="110" spans="2:15" ht="18" thickBot="1" x14ac:dyDescent="0.45"/>
    <row r="111" spans="2:15" ht="18" thickTop="1" x14ac:dyDescent="0.4">
      <c r="B111" s="15" t="s">
        <v>156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25"/>
      <c r="N111" s="16"/>
      <c r="O111" s="18"/>
    </row>
    <row r="112" spans="2:15" x14ac:dyDescent="0.4">
      <c r="B112" s="19"/>
      <c r="C112" s="5"/>
      <c r="D112" s="5"/>
      <c r="E112" s="5"/>
      <c r="F112" s="5"/>
      <c r="G112" s="5"/>
      <c r="H112" s="4" t="str">
        <f>B113</f>
        <v>GF</v>
      </c>
      <c r="I112" s="5"/>
      <c r="J112" s="5"/>
      <c r="K112" s="5"/>
      <c r="L112" s="5" t="str">
        <f>B111</f>
        <v>Fire Brigade</v>
      </c>
      <c r="M112" s="26" t="s">
        <v>5</v>
      </c>
      <c r="N112" s="26"/>
      <c r="O112" s="20"/>
    </row>
    <row r="113" spans="2:15" x14ac:dyDescent="0.4">
      <c r="B113" s="19" t="s">
        <v>6</v>
      </c>
      <c r="C113" s="5" t="s">
        <v>9</v>
      </c>
      <c r="D113" s="5" t="s">
        <v>11</v>
      </c>
      <c r="E113" s="5"/>
      <c r="F113" s="5"/>
      <c r="G113" s="5"/>
      <c r="H113" s="6" t="s">
        <v>11</v>
      </c>
      <c r="I113" s="6"/>
      <c r="J113" s="6">
        <f>COUNTIF(D113:D137,H113)</f>
        <v>4</v>
      </c>
      <c r="K113" s="5"/>
      <c r="L113" s="5"/>
      <c r="M113" s="26" t="s">
        <v>11</v>
      </c>
      <c r="N113" s="26">
        <f>SUMIF(H112:H147,M113,J112:J147)</f>
        <v>7</v>
      </c>
      <c r="O113" s="20"/>
    </row>
    <row r="114" spans="2:15" x14ac:dyDescent="0.4">
      <c r="B114" s="19"/>
      <c r="C114" s="5"/>
      <c r="D114" s="5" t="s">
        <v>11</v>
      </c>
      <c r="E114" s="5"/>
      <c r="F114" s="5"/>
      <c r="G114" s="5"/>
      <c r="H114" s="6" t="s">
        <v>12</v>
      </c>
      <c r="I114" s="6"/>
      <c r="J114" s="6">
        <f>COUNTIF(D113:D137,H114)</f>
        <v>1</v>
      </c>
      <c r="K114" s="5"/>
      <c r="L114" s="5"/>
      <c r="M114" s="26" t="s">
        <v>12</v>
      </c>
      <c r="N114" s="26">
        <f>SUMIF(H112:H147,M114,J112:J147)</f>
        <v>2</v>
      </c>
      <c r="O114" s="20"/>
    </row>
    <row r="115" spans="2:15" x14ac:dyDescent="0.4">
      <c r="B115" s="19"/>
      <c r="C115" s="5"/>
      <c r="D115" s="5" t="s">
        <v>11</v>
      </c>
      <c r="E115" s="5"/>
      <c r="F115" s="5"/>
      <c r="G115" s="5"/>
      <c r="H115" s="6" t="s">
        <v>13</v>
      </c>
      <c r="I115" s="6"/>
      <c r="J115" s="6">
        <f>COUNTIF(D113:D137,H115)</f>
        <v>0</v>
      </c>
      <c r="K115" s="5"/>
      <c r="L115" s="5"/>
      <c r="M115" s="26" t="s">
        <v>13</v>
      </c>
      <c r="N115" s="26">
        <f>SUMIF(H112:H147,M115,J112:J147)</f>
        <v>2</v>
      </c>
      <c r="O115" s="20"/>
    </row>
    <row r="116" spans="2:15" x14ac:dyDescent="0.4">
      <c r="B116" s="19"/>
      <c r="C116" s="5"/>
      <c r="D116" s="5" t="s">
        <v>155</v>
      </c>
      <c r="E116" s="5"/>
      <c r="F116" s="5"/>
      <c r="G116" s="5"/>
      <c r="H116" s="6" t="s">
        <v>155</v>
      </c>
      <c r="I116" s="6"/>
      <c r="J116" s="6">
        <f>COUNTIF(D113:D137,H116)</f>
        <v>3</v>
      </c>
      <c r="K116" s="5"/>
      <c r="L116" s="5"/>
      <c r="M116" s="26" t="s">
        <v>155</v>
      </c>
      <c r="N116" s="26">
        <f>SUMIF(H112:H147,M116,J112:J147)</f>
        <v>5</v>
      </c>
      <c r="O116" s="20"/>
    </row>
    <row r="117" spans="2:15" x14ac:dyDescent="0.4">
      <c r="B117" s="19"/>
      <c r="C117" s="5"/>
      <c r="D117" s="5" t="s">
        <v>155</v>
      </c>
      <c r="E117" s="5"/>
      <c r="F117" s="5"/>
      <c r="G117" s="5"/>
      <c r="H117" s="6" t="s">
        <v>10</v>
      </c>
      <c r="I117" s="6"/>
      <c r="J117" s="6">
        <f>COUNTIF(D113:D137,H117)</f>
        <v>0</v>
      </c>
      <c r="K117" s="5"/>
      <c r="L117" s="5"/>
      <c r="M117" s="26" t="s">
        <v>10</v>
      </c>
      <c r="N117" s="26">
        <f>SUMIF(H112:H147,M117,J112:J147)</f>
        <v>6</v>
      </c>
      <c r="O117" s="20"/>
    </row>
    <row r="118" spans="2:15" x14ac:dyDescent="0.4">
      <c r="B118" s="19"/>
      <c r="C118" s="5"/>
      <c r="D118" s="5" t="s">
        <v>155</v>
      </c>
      <c r="E118" s="5"/>
      <c r="F118" s="5"/>
      <c r="G118" s="5"/>
      <c r="H118" s="6" t="s">
        <v>158</v>
      </c>
      <c r="I118" s="6"/>
      <c r="J118" s="6">
        <f>COUNTIF(D113:D137,H118)</f>
        <v>0</v>
      </c>
      <c r="K118" s="5"/>
      <c r="L118" s="5"/>
      <c r="M118" s="26" t="s">
        <v>158</v>
      </c>
      <c r="N118" s="26">
        <f>SUMIF(H112:H147,M118,J112:J147)</f>
        <v>0</v>
      </c>
      <c r="O118" s="20"/>
    </row>
    <row r="119" spans="2:15" x14ac:dyDescent="0.4">
      <c r="B119" s="19"/>
      <c r="C119" s="5"/>
      <c r="D119" s="5" t="s">
        <v>11</v>
      </c>
      <c r="E119" s="5"/>
      <c r="F119" s="5"/>
      <c r="G119" s="5"/>
      <c r="H119" s="6" t="s">
        <v>14</v>
      </c>
      <c r="I119" s="6"/>
      <c r="J119" s="6">
        <f>COUNTIF(D113:D137,H119)</f>
        <v>0</v>
      </c>
      <c r="K119" s="5"/>
      <c r="L119" s="5"/>
      <c r="M119" s="26" t="s">
        <v>14</v>
      </c>
      <c r="N119" s="26">
        <f>SUMIF(H112:H147,M119,J112:J147)</f>
        <v>0</v>
      </c>
      <c r="O119" s="20"/>
    </row>
    <row r="120" spans="2:15" x14ac:dyDescent="0.4">
      <c r="B120" s="19"/>
      <c r="C120" s="5"/>
      <c r="D120" s="5" t="s">
        <v>12</v>
      </c>
      <c r="E120" s="5"/>
      <c r="F120" s="5"/>
      <c r="G120" s="5"/>
      <c r="H120" s="6"/>
      <c r="I120" s="6"/>
      <c r="J120" s="6"/>
      <c r="K120" s="5"/>
      <c r="L120" s="5"/>
      <c r="M120" s="5"/>
      <c r="N120" s="5"/>
      <c r="O120" s="20"/>
    </row>
    <row r="121" spans="2:15" x14ac:dyDescent="0.4">
      <c r="B121" s="19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20"/>
    </row>
    <row r="122" spans="2:15" x14ac:dyDescent="0.4">
      <c r="B122" s="19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20"/>
    </row>
    <row r="123" spans="2:15" x14ac:dyDescent="0.4">
      <c r="B123" s="19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20"/>
    </row>
    <row r="124" spans="2:15" x14ac:dyDescent="0.4">
      <c r="B124" s="19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20"/>
    </row>
    <row r="125" spans="2:15" x14ac:dyDescent="0.4">
      <c r="B125" s="19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20"/>
    </row>
    <row r="126" spans="2:15" x14ac:dyDescent="0.4">
      <c r="B126" s="19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20"/>
    </row>
    <row r="127" spans="2:15" x14ac:dyDescent="0.4">
      <c r="B127" s="19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20"/>
    </row>
    <row r="128" spans="2:15" x14ac:dyDescent="0.4">
      <c r="B128" s="19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20"/>
    </row>
    <row r="129" spans="2:15" x14ac:dyDescent="0.4">
      <c r="B129" s="19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20"/>
    </row>
    <row r="130" spans="2:15" x14ac:dyDescent="0.4">
      <c r="B130" s="19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20"/>
    </row>
    <row r="131" spans="2:15" x14ac:dyDescent="0.4">
      <c r="B131" s="19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20"/>
    </row>
    <row r="132" spans="2:15" x14ac:dyDescent="0.4">
      <c r="B132" s="19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20"/>
    </row>
    <row r="133" spans="2:15" x14ac:dyDescent="0.4">
      <c r="B133" s="19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20"/>
    </row>
    <row r="134" spans="2:15" x14ac:dyDescent="0.4">
      <c r="B134" s="19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20"/>
    </row>
    <row r="135" spans="2:15" x14ac:dyDescent="0.4">
      <c r="B135" s="19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20"/>
    </row>
    <row r="136" spans="2:15" x14ac:dyDescent="0.4">
      <c r="B136" s="19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20"/>
    </row>
    <row r="137" spans="2:15" x14ac:dyDescent="0.4">
      <c r="B137" s="19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20"/>
    </row>
    <row r="138" spans="2:15" x14ac:dyDescent="0.4">
      <c r="B138" s="19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20"/>
    </row>
    <row r="139" spans="2:15" x14ac:dyDescent="0.4">
      <c r="B139" s="19"/>
      <c r="C139" s="5"/>
      <c r="D139" s="5"/>
      <c r="E139" s="5"/>
      <c r="F139" s="5"/>
      <c r="G139" s="5"/>
      <c r="H139" s="4" t="str">
        <f>B140</f>
        <v>1F</v>
      </c>
      <c r="I139" s="5"/>
      <c r="J139" s="5"/>
      <c r="K139" s="5"/>
      <c r="L139" s="5"/>
      <c r="M139" s="5"/>
      <c r="N139" s="5"/>
      <c r="O139" s="20"/>
    </row>
    <row r="140" spans="2:15" x14ac:dyDescent="0.4">
      <c r="B140" s="19" t="s">
        <v>4</v>
      </c>
      <c r="C140" s="5"/>
      <c r="D140" s="5" t="s">
        <v>10</v>
      </c>
      <c r="E140" s="5"/>
      <c r="F140" s="5"/>
      <c r="G140" s="5"/>
      <c r="H140" s="6" t="s">
        <v>11</v>
      </c>
      <c r="I140" s="6"/>
      <c r="J140" s="6">
        <f>COUNTIF(D140:D160,H140)</f>
        <v>3</v>
      </c>
      <c r="K140" s="5"/>
      <c r="L140" s="5"/>
      <c r="M140" s="5"/>
      <c r="N140" s="5"/>
      <c r="O140" s="20"/>
    </row>
    <row r="141" spans="2:15" x14ac:dyDescent="0.4">
      <c r="B141" s="19"/>
      <c r="C141" s="5"/>
      <c r="D141" s="5" t="s">
        <v>10</v>
      </c>
      <c r="E141" s="5"/>
      <c r="F141" s="5"/>
      <c r="G141" s="5"/>
      <c r="H141" s="6" t="s">
        <v>12</v>
      </c>
      <c r="I141" s="6"/>
      <c r="J141" s="6">
        <f>COUNTIF(D140:D160,H141)</f>
        <v>1</v>
      </c>
      <c r="K141" s="5"/>
      <c r="L141" s="5"/>
      <c r="M141" s="5"/>
      <c r="N141" s="5"/>
      <c r="O141" s="20"/>
    </row>
    <row r="142" spans="2:15" x14ac:dyDescent="0.4">
      <c r="B142" s="19"/>
      <c r="C142" s="5"/>
      <c r="D142" s="5" t="s">
        <v>12</v>
      </c>
      <c r="E142" s="5"/>
      <c r="F142" s="5"/>
      <c r="G142" s="5"/>
      <c r="H142" s="6" t="s">
        <v>13</v>
      </c>
      <c r="I142" s="6"/>
      <c r="J142" s="6">
        <f>COUNTIF(D140:D160,H142)</f>
        <v>2</v>
      </c>
      <c r="K142" s="5"/>
      <c r="L142" s="5"/>
      <c r="M142" s="5"/>
      <c r="N142" s="5"/>
      <c r="O142" s="20"/>
    </row>
    <row r="143" spans="2:15" x14ac:dyDescent="0.4">
      <c r="B143" s="19"/>
      <c r="C143" s="5"/>
      <c r="D143" s="5" t="s">
        <v>155</v>
      </c>
      <c r="E143" s="5"/>
      <c r="F143" s="5"/>
      <c r="G143" s="5"/>
      <c r="H143" s="6" t="s">
        <v>155</v>
      </c>
      <c r="I143" s="6"/>
      <c r="J143" s="6">
        <f>COUNTIF(D140:D160,H143)</f>
        <v>2</v>
      </c>
      <c r="K143" s="5"/>
      <c r="L143" s="5"/>
      <c r="M143" s="5"/>
      <c r="N143" s="5"/>
      <c r="O143" s="20"/>
    </row>
    <row r="144" spans="2:15" x14ac:dyDescent="0.4">
      <c r="B144" s="19"/>
      <c r="C144" s="5"/>
      <c r="D144" s="5" t="s">
        <v>155</v>
      </c>
      <c r="E144" s="5"/>
      <c r="F144" s="5"/>
      <c r="G144" s="5"/>
      <c r="H144" s="6" t="s">
        <v>10</v>
      </c>
      <c r="I144" s="6"/>
      <c r="J144" s="6">
        <f>COUNTIF(D140:D160,H144)</f>
        <v>6</v>
      </c>
      <c r="K144" s="5"/>
      <c r="L144" s="5"/>
      <c r="M144" s="5"/>
      <c r="N144" s="5"/>
      <c r="O144" s="20"/>
    </row>
    <row r="145" spans="2:15" x14ac:dyDescent="0.4">
      <c r="B145" s="19"/>
      <c r="C145" s="5"/>
      <c r="D145" s="5" t="s">
        <v>11</v>
      </c>
      <c r="E145" s="5"/>
      <c r="F145" s="5"/>
      <c r="G145" s="5"/>
      <c r="H145" s="6" t="s">
        <v>158</v>
      </c>
      <c r="I145" s="6"/>
      <c r="J145" s="6">
        <f>COUNTIF(D140:D160,H145)</f>
        <v>0</v>
      </c>
      <c r="K145" s="5"/>
      <c r="L145" s="5"/>
      <c r="M145" s="5"/>
      <c r="N145" s="5"/>
      <c r="O145" s="20"/>
    </row>
    <row r="146" spans="2:15" x14ac:dyDescent="0.4">
      <c r="B146" s="19"/>
      <c r="C146" s="5"/>
      <c r="D146" s="5" t="s">
        <v>11</v>
      </c>
      <c r="E146" s="5"/>
      <c r="F146" s="5"/>
      <c r="G146" s="5"/>
      <c r="H146" s="6" t="s">
        <v>14</v>
      </c>
      <c r="I146" s="6"/>
      <c r="J146" s="6">
        <f>COUNTIF(D140:D160,H146)</f>
        <v>0</v>
      </c>
      <c r="K146" s="5"/>
      <c r="L146" s="5"/>
      <c r="M146" s="5"/>
      <c r="N146" s="5"/>
      <c r="O146" s="20"/>
    </row>
    <row r="147" spans="2:15" x14ac:dyDescent="0.4">
      <c r="B147" s="19"/>
      <c r="C147" s="5"/>
      <c r="D147" s="5" t="s">
        <v>13</v>
      </c>
      <c r="E147" s="5"/>
      <c r="F147" s="5"/>
      <c r="G147" s="5"/>
      <c r="H147" s="6"/>
      <c r="I147" s="6"/>
      <c r="J147" s="6">
        <f>COUNTIF(D140:D160,H147)</f>
        <v>0</v>
      </c>
      <c r="K147" s="5"/>
      <c r="L147" s="5"/>
      <c r="M147" s="5"/>
      <c r="N147" s="5"/>
      <c r="O147" s="20"/>
    </row>
    <row r="148" spans="2:15" x14ac:dyDescent="0.4">
      <c r="B148" s="19"/>
      <c r="C148" s="5"/>
      <c r="D148" s="5" t="s">
        <v>11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20"/>
    </row>
    <row r="149" spans="2:15" x14ac:dyDescent="0.4">
      <c r="B149" s="19"/>
      <c r="C149" s="5"/>
      <c r="D149" s="5" t="s">
        <v>13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20"/>
    </row>
    <row r="150" spans="2:15" x14ac:dyDescent="0.4">
      <c r="B150" s="19"/>
      <c r="C150" s="5"/>
      <c r="D150" s="5" t="s">
        <v>10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20"/>
    </row>
    <row r="151" spans="2:15" x14ac:dyDescent="0.4">
      <c r="B151" s="19"/>
      <c r="C151" s="5"/>
      <c r="D151" s="5" t="s">
        <v>10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20"/>
    </row>
    <row r="152" spans="2:15" x14ac:dyDescent="0.4">
      <c r="B152" s="19"/>
      <c r="C152" s="5"/>
      <c r="D152" s="5" t="s">
        <v>10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20"/>
    </row>
    <row r="153" spans="2:15" x14ac:dyDescent="0.4">
      <c r="B153" s="19"/>
      <c r="C153" s="5"/>
      <c r="D153" s="5" t="s">
        <v>10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20"/>
    </row>
    <row r="154" spans="2:15" x14ac:dyDescent="0.4">
      <c r="B154" s="19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20"/>
    </row>
    <row r="155" spans="2:15" x14ac:dyDescent="0.4">
      <c r="B155" s="19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20"/>
    </row>
    <row r="156" spans="2:15" x14ac:dyDescent="0.4">
      <c r="B156" s="19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20"/>
    </row>
    <row r="157" spans="2:15" x14ac:dyDescent="0.4">
      <c r="B157" s="19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20"/>
    </row>
    <row r="158" spans="2:15" x14ac:dyDescent="0.4">
      <c r="B158" s="19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20"/>
    </row>
    <row r="159" spans="2:15" x14ac:dyDescent="0.4">
      <c r="B159" s="19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20"/>
    </row>
    <row r="160" spans="2:15" x14ac:dyDescent="0.4">
      <c r="B160" s="19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20"/>
    </row>
    <row r="161" spans="2:15" x14ac:dyDescent="0.4">
      <c r="B161" s="19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20"/>
    </row>
    <row r="162" spans="2:15" ht="18" thickBot="1" x14ac:dyDescent="0.45">
      <c r="B162" s="21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4"/>
    </row>
    <row r="163" spans="2:15" ht="18" thickTop="1" x14ac:dyDescent="0.4"/>
    <row r="164" spans="2:15" ht="18" thickBot="1" x14ac:dyDescent="0.45"/>
    <row r="165" spans="2:15" ht="18" thickTop="1" x14ac:dyDescent="0.4">
      <c r="B165" s="15" t="s">
        <v>157</v>
      </c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25"/>
      <c r="N165" s="16"/>
      <c r="O165" s="18"/>
    </row>
    <row r="166" spans="2:15" x14ac:dyDescent="0.4">
      <c r="B166" s="19"/>
      <c r="C166" s="5"/>
      <c r="D166" s="5"/>
      <c r="E166" s="5"/>
      <c r="F166" s="5"/>
      <c r="G166" s="5"/>
      <c r="H166" s="4" t="str">
        <f>B167</f>
        <v>GF</v>
      </c>
      <c r="I166" s="5"/>
      <c r="J166" s="5"/>
      <c r="K166" s="5"/>
      <c r="L166" s="5" t="str">
        <f>B165</f>
        <v>WTB</v>
      </c>
      <c r="M166" s="26" t="s">
        <v>5</v>
      </c>
      <c r="N166" s="26"/>
      <c r="O166" s="20"/>
    </row>
    <row r="167" spans="2:15" x14ac:dyDescent="0.4">
      <c r="B167" s="19" t="s">
        <v>6</v>
      </c>
      <c r="C167" s="5" t="s">
        <v>9</v>
      </c>
      <c r="D167" s="5" t="s">
        <v>10</v>
      </c>
      <c r="E167" s="5"/>
      <c r="F167" s="5"/>
      <c r="G167" s="5"/>
      <c r="H167" s="6" t="s">
        <v>11</v>
      </c>
      <c r="I167" s="6"/>
      <c r="J167" s="6">
        <f>COUNTIF(D167:D191,H167)</f>
        <v>4</v>
      </c>
      <c r="K167" s="5"/>
      <c r="L167" s="5"/>
      <c r="M167" s="26" t="s">
        <v>11</v>
      </c>
      <c r="N167" s="26">
        <f>SUMIF(H166:H201,M167,J166:J201)</f>
        <v>4</v>
      </c>
      <c r="O167" s="20"/>
    </row>
    <row r="168" spans="2:15" x14ac:dyDescent="0.4">
      <c r="B168" s="19"/>
      <c r="C168" s="5"/>
      <c r="D168" s="5" t="s">
        <v>10</v>
      </c>
      <c r="E168" s="5"/>
      <c r="F168" s="5"/>
      <c r="G168" s="5"/>
      <c r="H168" s="6" t="s">
        <v>12</v>
      </c>
      <c r="I168" s="6"/>
      <c r="J168" s="6">
        <f>COUNTIF(D167:D191,H168)</f>
        <v>0</v>
      </c>
      <c r="K168" s="5"/>
      <c r="L168" s="5"/>
      <c r="M168" s="26" t="s">
        <v>12</v>
      </c>
      <c r="N168" s="26">
        <f>SUMIF(H166:H201,M168,J166:J201)</f>
        <v>0</v>
      </c>
      <c r="O168" s="20"/>
    </row>
    <row r="169" spans="2:15" x14ac:dyDescent="0.4">
      <c r="B169" s="19"/>
      <c r="C169" s="5"/>
      <c r="D169" s="5" t="s">
        <v>10</v>
      </c>
      <c r="E169" s="5"/>
      <c r="F169" s="5"/>
      <c r="G169" s="5"/>
      <c r="H169" s="6" t="s">
        <v>13</v>
      </c>
      <c r="I169" s="6"/>
      <c r="J169" s="6">
        <f>COUNTIF(D167:D191,H169)</f>
        <v>0</v>
      </c>
      <c r="K169" s="5"/>
      <c r="L169" s="5"/>
      <c r="M169" s="26" t="s">
        <v>13</v>
      </c>
      <c r="N169" s="26">
        <f>SUMIF(H166:H201,M169,J166:J201)</f>
        <v>0</v>
      </c>
      <c r="O169" s="20"/>
    </row>
    <row r="170" spans="2:15" x14ac:dyDescent="0.4">
      <c r="B170" s="19"/>
      <c r="C170" s="5"/>
      <c r="D170" s="5" t="s">
        <v>11</v>
      </c>
      <c r="E170" s="5"/>
      <c r="F170" s="5"/>
      <c r="G170" s="5"/>
      <c r="H170" s="6" t="s">
        <v>155</v>
      </c>
      <c r="I170" s="6"/>
      <c r="J170" s="6">
        <f>COUNTIF(D167:D191,H170)</f>
        <v>1</v>
      </c>
      <c r="K170" s="5"/>
      <c r="L170" s="5"/>
      <c r="M170" s="26" t="s">
        <v>155</v>
      </c>
      <c r="N170" s="26">
        <f>SUMIF(H166:H201,M170,J166:J201)</f>
        <v>1</v>
      </c>
      <c r="O170" s="20"/>
    </row>
    <row r="171" spans="2:15" x14ac:dyDescent="0.4">
      <c r="B171" s="19"/>
      <c r="C171" s="5"/>
      <c r="D171" s="5" t="s">
        <v>11</v>
      </c>
      <c r="E171" s="5"/>
      <c r="F171" s="5"/>
      <c r="G171" s="5"/>
      <c r="H171" s="6" t="s">
        <v>10</v>
      </c>
      <c r="I171" s="6"/>
      <c r="J171" s="6">
        <f>COUNTIF(D167:D191,H171)</f>
        <v>4</v>
      </c>
      <c r="K171" s="5"/>
      <c r="L171" s="5"/>
      <c r="M171" s="26" t="s">
        <v>10</v>
      </c>
      <c r="N171" s="26">
        <f>SUMIF(H166:H201,M171,J166:J201)</f>
        <v>4</v>
      </c>
      <c r="O171" s="20"/>
    </row>
    <row r="172" spans="2:15" x14ac:dyDescent="0.4">
      <c r="B172" s="19"/>
      <c r="C172" s="5"/>
      <c r="D172" s="5" t="s">
        <v>155</v>
      </c>
      <c r="E172" s="5"/>
      <c r="F172" s="5"/>
      <c r="G172" s="5"/>
      <c r="H172" s="6" t="s">
        <v>158</v>
      </c>
      <c r="I172" s="6"/>
      <c r="J172" s="6">
        <f>COUNTIF(D167:D191,H172)</f>
        <v>0</v>
      </c>
      <c r="K172" s="5"/>
      <c r="L172" s="5"/>
      <c r="M172" s="26" t="s">
        <v>158</v>
      </c>
      <c r="N172" s="26">
        <f>SUMIF(H166:H201,M172,J166:J201)</f>
        <v>0</v>
      </c>
      <c r="O172" s="20"/>
    </row>
    <row r="173" spans="2:15" x14ac:dyDescent="0.4">
      <c r="B173" s="19"/>
      <c r="C173" s="5"/>
      <c r="D173" s="5" t="s">
        <v>11</v>
      </c>
      <c r="E173" s="5"/>
      <c r="F173" s="5"/>
      <c r="G173" s="5"/>
      <c r="H173" s="6" t="s">
        <v>14</v>
      </c>
      <c r="I173" s="6"/>
      <c r="J173" s="6">
        <f>COUNTIF(D167:D191,H173)</f>
        <v>0</v>
      </c>
      <c r="K173" s="5"/>
      <c r="L173" s="5"/>
      <c r="M173" s="26" t="s">
        <v>14</v>
      </c>
      <c r="N173" s="26">
        <f>SUMIF(H166:H201,M173,J166:J201)</f>
        <v>0</v>
      </c>
      <c r="O173" s="20"/>
    </row>
    <row r="174" spans="2:15" x14ac:dyDescent="0.4">
      <c r="B174" s="19"/>
      <c r="C174" s="5"/>
      <c r="D174" s="5" t="s">
        <v>11</v>
      </c>
      <c r="E174" s="5"/>
      <c r="F174" s="5"/>
      <c r="G174" s="5"/>
      <c r="H174" s="6"/>
      <c r="I174" s="6"/>
      <c r="J174" s="6"/>
      <c r="K174" s="5"/>
      <c r="L174" s="5"/>
      <c r="M174" s="5"/>
      <c r="N174" s="5"/>
      <c r="O174" s="20"/>
    </row>
    <row r="175" spans="2:15" x14ac:dyDescent="0.4">
      <c r="B175" s="19"/>
      <c r="C175" s="5"/>
      <c r="D175" s="5" t="s">
        <v>10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20"/>
    </row>
    <row r="176" spans="2:15" x14ac:dyDescent="0.4">
      <c r="B176" s="19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20"/>
    </row>
    <row r="177" spans="2:15" x14ac:dyDescent="0.4">
      <c r="B177" s="19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20"/>
    </row>
    <row r="178" spans="2:15" x14ac:dyDescent="0.4">
      <c r="B178" s="19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20"/>
    </row>
    <row r="179" spans="2:15" x14ac:dyDescent="0.4">
      <c r="B179" s="19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20"/>
    </row>
    <row r="180" spans="2:15" x14ac:dyDescent="0.4">
      <c r="B180" s="19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20"/>
    </row>
    <row r="181" spans="2:15" x14ac:dyDescent="0.4">
      <c r="B181" s="19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20"/>
    </row>
    <row r="182" spans="2:15" x14ac:dyDescent="0.4">
      <c r="B182" s="19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20"/>
    </row>
    <row r="183" spans="2:15" x14ac:dyDescent="0.4">
      <c r="B183" s="19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20"/>
    </row>
    <row r="184" spans="2:15" x14ac:dyDescent="0.4">
      <c r="B184" s="19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20"/>
    </row>
    <row r="185" spans="2:15" x14ac:dyDescent="0.4">
      <c r="B185" s="19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20"/>
    </row>
    <row r="186" spans="2:15" x14ac:dyDescent="0.4">
      <c r="B186" s="19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20"/>
    </row>
    <row r="187" spans="2:15" x14ac:dyDescent="0.4">
      <c r="B187" s="19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20"/>
    </row>
    <row r="188" spans="2:15" x14ac:dyDescent="0.4">
      <c r="B188" s="19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20"/>
    </row>
    <row r="189" spans="2:15" x14ac:dyDescent="0.4">
      <c r="B189" s="19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20"/>
    </row>
    <row r="190" spans="2:15" x14ac:dyDescent="0.4">
      <c r="B190" s="19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20"/>
    </row>
    <row r="191" spans="2:15" x14ac:dyDescent="0.4">
      <c r="B191" s="19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20"/>
    </row>
    <row r="192" spans="2:15" x14ac:dyDescent="0.4">
      <c r="B192" s="19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20"/>
    </row>
    <row r="193" spans="2:15" x14ac:dyDescent="0.4">
      <c r="B193" s="19"/>
      <c r="C193" s="5"/>
      <c r="D193" s="5"/>
      <c r="E193" s="5"/>
      <c r="F193" s="5"/>
      <c r="G193" s="5"/>
      <c r="H193" s="4" t="str">
        <f>B194</f>
        <v>1F</v>
      </c>
      <c r="I193" s="5"/>
      <c r="J193" s="5"/>
      <c r="K193" s="5"/>
      <c r="L193" s="5"/>
      <c r="M193" s="5"/>
      <c r="N193" s="5"/>
      <c r="O193" s="20"/>
    </row>
    <row r="194" spans="2:15" x14ac:dyDescent="0.4">
      <c r="B194" s="19" t="s">
        <v>4</v>
      </c>
      <c r="C194" s="5"/>
      <c r="D194" s="5"/>
      <c r="E194" s="5"/>
      <c r="F194" s="5"/>
      <c r="G194" s="5"/>
      <c r="H194" s="6" t="s">
        <v>11</v>
      </c>
      <c r="I194" s="6"/>
      <c r="J194" s="6">
        <f>COUNTIF(D194:D214,H194)</f>
        <v>0</v>
      </c>
      <c r="K194" s="5"/>
      <c r="L194" s="5"/>
      <c r="M194" s="5"/>
      <c r="N194" s="5"/>
      <c r="O194" s="20"/>
    </row>
    <row r="195" spans="2:15" x14ac:dyDescent="0.4">
      <c r="B195" s="19"/>
      <c r="C195" s="5"/>
      <c r="D195" s="5"/>
      <c r="E195" s="5"/>
      <c r="F195" s="5"/>
      <c r="G195" s="5"/>
      <c r="H195" s="6" t="s">
        <v>12</v>
      </c>
      <c r="I195" s="6"/>
      <c r="J195" s="6">
        <f>COUNTIF(D194:D214,H195)</f>
        <v>0</v>
      </c>
      <c r="K195" s="5"/>
      <c r="L195" s="5"/>
      <c r="M195" s="5"/>
      <c r="N195" s="5"/>
      <c r="O195" s="20"/>
    </row>
    <row r="196" spans="2:15" x14ac:dyDescent="0.4">
      <c r="B196" s="19"/>
      <c r="C196" s="5"/>
      <c r="D196" s="5"/>
      <c r="E196" s="5"/>
      <c r="F196" s="5"/>
      <c r="G196" s="5"/>
      <c r="H196" s="6" t="s">
        <v>13</v>
      </c>
      <c r="I196" s="6"/>
      <c r="J196" s="6">
        <f>COUNTIF(D194:D214,H196)</f>
        <v>0</v>
      </c>
      <c r="K196" s="5"/>
      <c r="L196" s="5"/>
      <c r="M196" s="5"/>
      <c r="N196" s="5"/>
      <c r="O196" s="20"/>
    </row>
    <row r="197" spans="2:15" x14ac:dyDescent="0.4">
      <c r="B197" s="19"/>
      <c r="C197" s="5"/>
      <c r="D197" s="5"/>
      <c r="E197" s="5"/>
      <c r="F197" s="5"/>
      <c r="G197" s="5"/>
      <c r="H197" s="6" t="s">
        <v>155</v>
      </c>
      <c r="I197" s="6"/>
      <c r="J197" s="6">
        <f>COUNTIF(D194:D214,H197)</f>
        <v>0</v>
      </c>
      <c r="K197" s="5"/>
      <c r="L197" s="5"/>
      <c r="M197" s="5"/>
      <c r="N197" s="5"/>
      <c r="O197" s="20"/>
    </row>
    <row r="198" spans="2:15" x14ac:dyDescent="0.4">
      <c r="B198" s="19"/>
      <c r="C198" s="5"/>
      <c r="D198" s="5"/>
      <c r="E198" s="5"/>
      <c r="F198" s="5"/>
      <c r="G198" s="5"/>
      <c r="H198" s="6" t="s">
        <v>10</v>
      </c>
      <c r="I198" s="6"/>
      <c r="J198" s="6">
        <f>COUNTIF(D194:D214,H198)</f>
        <v>0</v>
      </c>
      <c r="K198" s="5"/>
      <c r="L198" s="5"/>
      <c r="M198" s="5"/>
      <c r="N198" s="5"/>
      <c r="O198" s="20"/>
    </row>
    <row r="199" spans="2:15" x14ac:dyDescent="0.4">
      <c r="B199" s="19"/>
      <c r="C199" s="5"/>
      <c r="D199" s="5"/>
      <c r="E199" s="5"/>
      <c r="F199" s="5"/>
      <c r="G199" s="5"/>
      <c r="H199" s="6" t="s">
        <v>158</v>
      </c>
      <c r="I199" s="6"/>
      <c r="J199" s="6">
        <f>COUNTIF(D194:D214,H199)</f>
        <v>0</v>
      </c>
      <c r="K199" s="5"/>
      <c r="L199" s="5"/>
      <c r="M199" s="5"/>
      <c r="N199" s="5"/>
      <c r="O199" s="20"/>
    </row>
    <row r="200" spans="2:15" x14ac:dyDescent="0.4">
      <c r="B200" s="19"/>
      <c r="C200" s="5"/>
      <c r="D200" s="5"/>
      <c r="E200" s="5"/>
      <c r="F200" s="5"/>
      <c r="G200" s="5"/>
      <c r="H200" s="6" t="s">
        <v>14</v>
      </c>
      <c r="I200" s="6"/>
      <c r="J200" s="6">
        <f>COUNTIF(D194:D214,H200)</f>
        <v>0</v>
      </c>
      <c r="K200" s="5"/>
      <c r="L200" s="5"/>
      <c r="M200" s="5"/>
      <c r="N200" s="5"/>
      <c r="O200" s="20"/>
    </row>
    <row r="201" spans="2:15" x14ac:dyDescent="0.4">
      <c r="B201" s="19"/>
      <c r="C201" s="5"/>
      <c r="D201" s="5"/>
      <c r="E201" s="5"/>
      <c r="F201" s="5"/>
      <c r="G201" s="5"/>
      <c r="H201" s="6"/>
      <c r="I201" s="6"/>
      <c r="J201" s="6">
        <f>COUNTIF(D194:D214,H201)</f>
        <v>0</v>
      </c>
      <c r="K201" s="5"/>
      <c r="L201" s="5"/>
      <c r="M201" s="5"/>
      <c r="N201" s="5"/>
      <c r="O201" s="20"/>
    </row>
    <row r="202" spans="2:15" x14ac:dyDescent="0.4">
      <c r="B202" s="19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20"/>
    </row>
    <row r="203" spans="2:15" x14ac:dyDescent="0.4">
      <c r="B203" s="19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20"/>
    </row>
    <row r="204" spans="2:15" x14ac:dyDescent="0.4">
      <c r="B204" s="19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20"/>
    </row>
    <row r="205" spans="2:15" x14ac:dyDescent="0.4">
      <c r="B205" s="19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20"/>
    </row>
    <row r="206" spans="2:15" x14ac:dyDescent="0.4">
      <c r="B206" s="19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20"/>
    </row>
    <row r="207" spans="2:15" x14ac:dyDescent="0.4">
      <c r="B207" s="19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20"/>
    </row>
    <row r="208" spans="2:15" x14ac:dyDescent="0.4">
      <c r="B208" s="19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20"/>
    </row>
    <row r="209" spans="2:15" x14ac:dyDescent="0.4">
      <c r="B209" s="19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20"/>
    </row>
    <row r="210" spans="2:15" x14ac:dyDescent="0.4">
      <c r="B210" s="19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20"/>
    </row>
    <row r="211" spans="2:15" x14ac:dyDescent="0.4">
      <c r="B211" s="19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20"/>
    </row>
    <row r="212" spans="2:15" x14ac:dyDescent="0.4">
      <c r="B212" s="19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20"/>
    </row>
    <row r="213" spans="2:15" x14ac:dyDescent="0.4">
      <c r="B213" s="19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20"/>
    </row>
    <row r="214" spans="2:15" x14ac:dyDescent="0.4">
      <c r="B214" s="19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20"/>
    </row>
    <row r="215" spans="2:15" x14ac:dyDescent="0.4">
      <c r="B215" s="19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20"/>
    </row>
    <row r="216" spans="2:15" ht="18" thickBot="1" x14ac:dyDescent="0.45">
      <c r="B216" s="21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4"/>
    </row>
    <row r="217" spans="2:15" ht="18" thickTop="1" x14ac:dyDescent="0.4"/>
    <row r="218" spans="2:15" ht="18" thickBot="1" x14ac:dyDescent="0.45"/>
    <row r="219" spans="2:15" ht="18" thickTop="1" x14ac:dyDescent="0.4">
      <c r="B219" s="15" t="s">
        <v>143</v>
      </c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25"/>
      <c r="N219" s="16"/>
      <c r="O219" s="18"/>
    </row>
    <row r="220" spans="2:15" x14ac:dyDescent="0.4">
      <c r="B220" s="19"/>
      <c r="C220" s="5"/>
      <c r="D220" s="5"/>
      <c r="E220" s="5"/>
      <c r="F220" s="5"/>
      <c r="G220" s="5"/>
      <c r="H220" s="4" t="str">
        <f>B221</f>
        <v>GF</v>
      </c>
      <c r="I220" s="5"/>
      <c r="J220" s="5"/>
      <c r="K220" s="5"/>
      <c r="L220" s="5" t="str">
        <f>B219</f>
        <v>Main Gate</v>
      </c>
      <c r="M220" s="26" t="s">
        <v>5</v>
      </c>
      <c r="N220" s="26"/>
      <c r="O220" s="20"/>
    </row>
    <row r="221" spans="2:15" x14ac:dyDescent="0.4">
      <c r="B221" s="19" t="s">
        <v>6</v>
      </c>
      <c r="C221" s="5" t="s">
        <v>9</v>
      </c>
      <c r="D221" s="5" t="s">
        <v>11</v>
      </c>
      <c r="E221" s="5"/>
      <c r="F221" s="5"/>
      <c r="G221" s="5"/>
      <c r="H221" s="6" t="s">
        <v>11</v>
      </c>
      <c r="I221" s="6"/>
      <c r="J221" s="6">
        <f>COUNTIF(D221:D245,H221)</f>
        <v>4</v>
      </c>
      <c r="K221" s="5"/>
      <c r="L221" s="5"/>
      <c r="M221" s="26" t="s">
        <v>11</v>
      </c>
      <c r="N221" s="26">
        <f>SUMIF(H220:H255,M221,J220:J255)</f>
        <v>4</v>
      </c>
      <c r="O221" s="20"/>
    </row>
    <row r="222" spans="2:15" x14ac:dyDescent="0.4">
      <c r="B222" s="19"/>
      <c r="C222" s="5"/>
      <c r="D222" s="5" t="s">
        <v>11</v>
      </c>
      <c r="E222" s="5"/>
      <c r="F222" s="5"/>
      <c r="G222" s="5"/>
      <c r="H222" s="6" t="s">
        <v>12</v>
      </c>
      <c r="I222" s="6"/>
      <c r="J222" s="6">
        <f>COUNTIF(D221:D245,H222)</f>
        <v>3</v>
      </c>
      <c r="K222" s="5"/>
      <c r="L222" s="5"/>
      <c r="M222" s="26" t="s">
        <v>12</v>
      </c>
      <c r="N222" s="26">
        <f>SUMIF(H220:H255,M222,J220:J255)</f>
        <v>3</v>
      </c>
      <c r="O222" s="20"/>
    </row>
    <row r="223" spans="2:15" x14ac:dyDescent="0.4">
      <c r="B223" s="19"/>
      <c r="C223" s="5"/>
      <c r="D223" s="5" t="s">
        <v>11</v>
      </c>
      <c r="E223" s="5"/>
      <c r="F223" s="5"/>
      <c r="G223" s="5"/>
      <c r="H223" s="6" t="s">
        <v>13</v>
      </c>
      <c r="I223" s="6"/>
      <c r="J223" s="6">
        <f>COUNTIF(D221:D245,H223)</f>
        <v>1</v>
      </c>
      <c r="K223" s="5"/>
      <c r="L223" s="5"/>
      <c r="M223" s="26" t="s">
        <v>13</v>
      </c>
      <c r="N223" s="26">
        <f>SUMIF(H220:H255,M223,J220:J255)</f>
        <v>1</v>
      </c>
      <c r="O223" s="20"/>
    </row>
    <row r="224" spans="2:15" x14ac:dyDescent="0.4">
      <c r="B224" s="19"/>
      <c r="C224" s="5"/>
      <c r="D224" s="5" t="s">
        <v>12</v>
      </c>
      <c r="E224" s="5"/>
      <c r="F224" s="5"/>
      <c r="G224" s="5"/>
      <c r="H224" s="6" t="s">
        <v>155</v>
      </c>
      <c r="I224" s="6"/>
      <c r="J224" s="6">
        <f>COUNTIF(D221:D245,H224)</f>
        <v>2</v>
      </c>
      <c r="K224" s="5"/>
      <c r="L224" s="5"/>
      <c r="M224" s="26" t="s">
        <v>155</v>
      </c>
      <c r="N224" s="26">
        <f>SUMIF(H220:H255,M224,J220:J255)</f>
        <v>2</v>
      </c>
      <c r="O224" s="20"/>
    </row>
    <row r="225" spans="2:15" x14ac:dyDescent="0.4">
      <c r="B225" s="19"/>
      <c r="C225" s="5"/>
      <c r="D225" s="5" t="s">
        <v>11</v>
      </c>
      <c r="E225" s="5"/>
      <c r="F225" s="5"/>
      <c r="G225" s="5"/>
      <c r="H225" s="6" t="s">
        <v>10</v>
      </c>
      <c r="I225" s="6"/>
      <c r="J225" s="6">
        <f>COUNTIF(D221:D245,H225)</f>
        <v>0</v>
      </c>
      <c r="K225" s="5"/>
      <c r="L225" s="5"/>
      <c r="M225" s="26" t="s">
        <v>10</v>
      </c>
      <c r="N225" s="26">
        <f>SUMIF(H220:H255,M225,J220:J255)</f>
        <v>0</v>
      </c>
      <c r="O225" s="20"/>
    </row>
    <row r="226" spans="2:15" x14ac:dyDescent="0.4">
      <c r="B226" s="19"/>
      <c r="C226" s="5"/>
      <c r="D226" s="5" t="s">
        <v>155</v>
      </c>
      <c r="E226" s="5"/>
      <c r="F226" s="5"/>
      <c r="G226" s="5"/>
      <c r="H226" s="6" t="s">
        <v>158</v>
      </c>
      <c r="I226" s="6"/>
      <c r="J226" s="6">
        <f>COUNTIF(D221:D245,H226)</f>
        <v>0</v>
      </c>
      <c r="K226" s="5"/>
      <c r="L226" s="5"/>
      <c r="M226" s="26" t="s">
        <v>158</v>
      </c>
      <c r="N226" s="26">
        <f>SUMIF(H220:H255,M226,J220:J255)</f>
        <v>0</v>
      </c>
      <c r="O226" s="20"/>
    </row>
    <row r="227" spans="2:15" x14ac:dyDescent="0.4">
      <c r="B227" s="19"/>
      <c r="C227" s="5"/>
      <c r="D227" s="5" t="s">
        <v>155</v>
      </c>
      <c r="E227" s="5"/>
      <c r="F227" s="5"/>
      <c r="G227" s="5"/>
      <c r="H227" s="6" t="s">
        <v>14</v>
      </c>
      <c r="I227" s="6"/>
      <c r="J227" s="6">
        <f>COUNTIF(D221:D245,H227)</f>
        <v>0</v>
      </c>
      <c r="K227" s="5"/>
      <c r="L227" s="5"/>
      <c r="M227" s="26" t="s">
        <v>14</v>
      </c>
      <c r="N227" s="26">
        <f>SUMIF(H220:H255,M227,J220:J255)</f>
        <v>0</v>
      </c>
      <c r="O227" s="20"/>
    </row>
    <row r="228" spans="2:15" x14ac:dyDescent="0.4">
      <c r="B228" s="19"/>
      <c r="C228" s="5"/>
      <c r="D228" s="5" t="s">
        <v>12</v>
      </c>
      <c r="E228" s="5"/>
      <c r="F228" s="5"/>
      <c r="G228" s="5"/>
      <c r="H228" s="6"/>
      <c r="I228" s="6"/>
      <c r="J228" s="6"/>
      <c r="K228" s="5"/>
      <c r="L228" s="5"/>
      <c r="M228" s="5"/>
      <c r="N228" s="5"/>
      <c r="O228" s="20"/>
    </row>
    <row r="229" spans="2:15" x14ac:dyDescent="0.4">
      <c r="B229" s="19"/>
      <c r="C229" s="5"/>
      <c r="D229" s="5" t="s">
        <v>13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20"/>
    </row>
    <row r="230" spans="2:15" x14ac:dyDescent="0.4">
      <c r="B230" s="19"/>
      <c r="C230" s="5"/>
      <c r="D230" s="5" t="s">
        <v>12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20"/>
    </row>
    <row r="231" spans="2:15" x14ac:dyDescent="0.4">
      <c r="B231" s="19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20"/>
    </row>
    <row r="232" spans="2:15" x14ac:dyDescent="0.4">
      <c r="B232" s="19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20"/>
    </row>
    <row r="233" spans="2:15" x14ac:dyDescent="0.4">
      <c r="B233" s="19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20"/>
    </row>
    <row r="234" spans="2:15" x14ac:dyDescent="0.4">
      <c r="B234" s="19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20"/>
    </row>
    <row r="235" spans="2:15" x14ac:dyDescent="0.4">
      <c r="B235" s="19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20"/>
    </row>
    <row r="236" spans="2:15" x14ac:dyDescent="0.4">
      <c r="B236" s="19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20"/>
    </row>
    <row r="237" spans="2:15" x14ac:dyDescent="0.4">
      <c r="B237" s="19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20"/>
    </row>
    <row r="238" spans="2:15" x14ac:dyDescent="0.4">
      <c r="B238" s="19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20"/>
    </row>
    <row r="239" spans="2:15" x14ac:dyDescent="0.4">
      <c r="B239" s="19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20"/>
    </row>
    <row r="240" spans="2:15" x14ac:dyDescent="0.4">
      <c r="B240" s="19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20"/>
    </row>
    <row r="241" spans="2:15" x14ac:dyDescent="0.4">
      <c r="B241" s="19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20"/>
    </row>
    <row r="242" spans="2:15" x14ac:dyDescent="0.4">
      <c r="B242" s="19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20"/>
    </row>
    <row r="243" spans="2:15" x14ac:dyDescent="0.4">
      <c r="B243" s="19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20"/>
    </row>
    <row r="244" spans="2:15" x14ac:dyDescent="0.4">
      <c r="B244" s="19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20"/>
    </row>
    <row r="245" spans="2:15" x14ac:dyDescent="0.4">
      <c r="B245" s="19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20"/>
    </row>
    <row r="246" spans="2:15" x14ac:dyDescent="0.4">
      <c r="B246" s="19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20"/>
    </row>
    <row r="247" spans="2:15" x14ac:dyDescent="0.4">
      <c r="B247" s="19"/>
      <c r="C247" s="5"/>
      <c r="D247" s="5"/>
      <c r="E247" s="5"/>
      <c r="F247" s="5"/>
      <c r="G247" s="5"/>
      <c r="H247" s="4" t="str">
        <f>B248</f>
        <v>1F</v>
      </c>
      <c r="I247" s="5"/>
      <c r="J247" s="5"/>
      <c r="K247" s="5"/>
      <c r="L247" s="5"/>
      <c r="M247" s="5"/>
      <c r="N247" s="5"/>
      <c r="O247" s="20"/>
    </row>
    <row r="248" spans="2:15" x14ac:dyDescent="0.4">
      <c r="B248" s="19" t="s">
        <v>4</v>
      </c>
      <c r="C248" s="5"/>
      <c r="D248" s="5"/>
      <c r="E248" s="5"/>
      <c r="F248" s="5"/>
      <c r="G248" s="5"/>
      <c r="H248" s="6" t="s">
        <v>11</v>
      </c>
      <c r="I248" s="6"/>
      <c r="J248" s="6">
        <f>COUNTIF(D248:D268,H248)</f>
        <v>0</v>
      </c>
      <c r="K248" s="5"/>
      <c r="L248" s="5"/>
      <c r="M248" s="5"/>
      <c r="N248" s="5"/>
      <c r="O248" s="20"/>
    </row>
    <row r="249" spans="2:15" x14ac:dyDescent="0.4">
      <c r="B249" s="19"/>
      <c r="C249" s="5"/>
      <c r="D249" s="5"/>
      <c r="E249" s="5"/>
      <c r="F249" s="5"/>
      <c r="G249" s="5"/>
      <c r="H249" s="6" t="s">
        <v>12</v>
      </c>
      <c r="I249" s="6"/>
      <c r="J249" s="6">
        <f>COUNTIF(D248:D268,H249)</f>
        <v>0</v>
      </c>
      <c r="K249" s="5"/>
      <c r="L249" s="5"/>
      <c r="M249" s="5"/>
      <c r="N249" s="5"/>
      <c r="O249" s="20"/>
    </row>
    <row r="250" spans="2:15" x14ac:dyDescent="0.4">
      <c r="B250" s="19"/>
      <c r="C250" s="5"/>
      <c r="D250" s="5"/>
      <c r="E250" s="5"/>
      <c r="F250" s="5"/>
      <c r="G250" s="5"/>
      <c r="H250" s="6" t="s">
        <v>13</v>
      </c>
      <c r="I250" s="6"/>
      <c r="J250" s="6">
        <f>COUNTIF(D248:D268,H250)</f>
        <v>0</v>
      </c>
      <c r="K250" s="5"/>
      <c r="L250" s="5"/>
      <c r="M250" s="5"/>
      <c r="N250" s="5"/>
      <c r="O250" s="20"/>
    </row>
    <row r="251" spans="2:15" x14ac:dyDescent="0.4">
      <c r="B251" s="19"/>
      <c r="C251" s="5"/>
      <c r="D251" s="5"/>
      <c r="E251" s="5"/>
      <c r="F251" s="5"/>
      <c r="G251" s="5"/>
      <c r="H251" s="6" t="s">
        <v>155</v>
      </c>
      <c r="I251" s="6"/>
      <c r="J251" s="6">
        <f>COUNTIF(D248:D268,H251)</f>
        <v>0</v>
      </c>
      <c r="K251" s="5"/>
      <c r="L251" s="5"/>
      <c r="M251" s="5"/>
      <c r="N251" s="5"/>
      <c r="O251" s="20"/>
    </row>
    <row r="252" spans="2:15" x14ac:dyDescent="0.4">
      <c r="B252" s="19"/>
      <c r="C252" s="5"/>
      <c r="D252" s="5"/>
      <c r="E252" s="5"/>
      <c r="F252" s="5"/>
      <c r="G252" s="5"/>
      <c r="H252" s="6" t="s">
        <v>10</v>
      </c>
      <c r="I252" s="6"/>
      <c r="J252" s="6">
        <f>COUNTIF(D248:D268,H252)</f>
        <v>0</v>
      </c>
      <c r="K252" s="5"/>
      <c r="L252" s="5"/>
      <c r="M252" s="5"/>
      <c r="N252" s="5"/>
      <c r="O252" s="20"/>
    </row>
    <row r="253" spans="2:15" x14ac:dyDescent="0.4">
      <c r="B253" s="19"/>
      <c r="C253" s="5"/>
      <c r="D253" s="5"/>
      <c r="E253" s="5"/>
      <c r="F253" s="5"/>
      <c r="G253" s="5"/>
      <c r="H253" s="6" t="s">
        <v>158</v>
      </c>
      <c r="I253" s="6"/>
      <c r="J253" s="6">
        <f>COUNTIF(D248:D268,H253)</f>
        <v>0</v>
      </c>
      <c r="K253" s="5"/>
      <c r="L253" s="5"/>
      <c r="M253" s="5"/>
      <c r="N253" s="5"/>
      <c r="O253" s="20"/>
    </row>
    <row r="254" spans="2:15" x14ac:dyDescent="0.4">
      <c r="B254" s="19"/>
      <c r="C254" s="5"/>
      <c r="D254" s="5"/>
      <c r="E254" s="5"/>
      <c r="F254" s="5"/>
      <c r="G254" s="5"/>
      <c r="H254" s="6" t="s">
        <v>14</v>
      </c>
      <c r="I254" s="6"/>
      <c r="J254" s="6">
        <f>COUNTIF(D248:D268,H254)</f>
        <v>0</v>
      </c>
      <c r="K254" s="5"/>
      <c r="L254" s="5"/>
      <c r="M254" s="5"/>
      <c r="N254" s="5"/>
      <c r="O254" s="20"/>
    </row>
    <row r="255" spans="2:15" x14ac:dyDescent="0.4">
      <c r="B255" s="19"/>
      <c r="C255" s="5"/>
      <c r="D255" s="5"/>
      <c r="E255" s="5"/>
      <c r="F255" s="5"/>
      <c r="G255" s="5"/>
      <c r="H255" s="6"/>
      <c r="I255" s="6"/>
      <c r="J255" s="6">
        <f>COUNTIF(D248:D268,H255)</f>
        <v>0</v>
      </c>
      <c r="K255" s="5"/>
      <c r="L255" s="5"/>
      <c r="M255" s="5"/>
      <c r="N255" s="5"/>
      <c r="O255" s="20"/>
    </row>
    <row r="256" spans="2:15" x14ac:dyDescent="0.4">
      <c r="B256" s="19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20"/>
    </row>
    <row r="257" spans="2:15" x14ac:dyDescent="0.4">
      <c r="B257" s="19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20"/>
    </row>
    <row r="258" spans="2:15" x14ac:dyDescent="0.4">
      <c r="B258" s="19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20"/>
    </row>
    <row r="259" spans="2:15" x14ac:dyDescent="0.4">
      <c r="B259" s="19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20"/>
    </row>
    <row r="260" spans="2:15" x14ac:dyDescent="0.4">
      <c r="B260" s="19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20"/>
    </row>
    <row r="261" spans="2:15" x14ac:dyDescent="0.4">
      <c r="B261" s="19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20"/>
    </row>
    <row r="262" spans="2:15" x14ac:dyDescent="0.4">
      <c r="B262" s="19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20"/>
    </row>
    <row r="263" spans="2:15" x14ac:dyDescent="0.4">
      <c r="B263" s="19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20"/>
    </row>
    <row r="264" spans="2:15" x14ac:dyDescent="0.4">
      <c r="B264" s="19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20"/>
    </row>
    <row r="265" spans="2:15" x14ac:dyDescent="0.4">
      <c r="B265" s="19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20"/>
    </row>
    <row r="266" spans="2:15" x14ac:dyDescent="0.4">
      <c r="B266" s="19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20"/>
    </row>
    <row r="267" spans="2:15" x14ac:dyDescent="0.4">
      <c r="B267" s="19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20"/>
    </row>
    <row r="268" spans="2:15" x14ac:dyDescent="0.4">
      <c r="B268" s="19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20"/>
    </row>
    <row r="269" spans="2:15" x14ac:dyDescent="0.4">
      <c r="B269" s="19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20"/>
    </row>
    <row r="270" spans="2:15" ht="18" thickBot="1" x14ac:dyDescent="0.45">
      <c r="B270" s="21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4"/>
    </row>
    <row r="271" spans="2:15" ht="18" thickTop="1" x14ac:dyDescent="0.4"/>
    <row r="272" spans="2:15" ht="18" thickBot="1" x14ac:dyDescent="0.45"/>
    <row r="273" spans="2:15" ht="18" thickTop="1" x14ac:dyDescent="0.4">
      <c r="B273" s="15" t="s">
        <v>147</v>
      </c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25"/>
      <c r="N273" s="16"/>
      <c r="O273" s="18"/>
    </row>
    <row r="274" spans="2:15" x14ac:dyDescent="0.4">
      <c r="B274" s="19"/>
      <c r="C274" s="5"/>
      <c r="D274" s="5"/>
      <c r="E274" s="5"/>
      <c r="F274" s="5"/>
      <c r="G274" s="5"/>
      <c r="H274" s="4" t="str">
        <f>B275</f>
        <v>GF</v>
      </c>
      <c r="I274" s="5"/>
      <c r="J274" s="5"/>
      <c r="K274" s="5"/>
      <c r="L274" s="5" t="str">
        <f>B273</f>
        <v>Gases Warehouse</v>
      </c>
      <c r="M274" s="26" t="s">
        <v>5</v>
      </c>
      <c r="N274" s="26"/>
      <c r="O274" s="20"/>
    </row>
    <row r="275" spans="2:15" x14ac:dyDescent="0.4">
      <c r="B275" s="19" t="s">
        <v>6</v>
      </c>
      <c r="C275" s="5" t="s">
        <v>9</v>
      </c>
      <c r="D275" s="5" t="s">
        <v>158</v>
      </c>
      <c r="E275" s="5"/>
      <c r="F275" s="5"/>
      <c r="G275" s="5"/>
      <c r="H275" s="6" t="s">
        <v>11</v>
      </c>
      <c r="I275" s="6"/>
      <c r="J275" s="6">
        <f>COUNTIF(D275:D299,H275)</f>
        <v>0</v>
      </c>
      <c r="K275" s="5"/>
      <c r="L275" s="5"/>
      <c r="M275" s="26" t="s">
        <v>11</v>
      </c>
      <c r="N275" s="26">
        <f>SUMIF(H274:H309,M275,J274:J309)</f>
        <v>0</v>
      </c>
      <c r="O275" s="20"/>
    </row>
    <row r="276" spans="2:15" x14ac:dyDescent="0.4">
      <c r="B276" s="19"/>
      <c r="C276" s="5"/>
      <c r="D276" s="5" t="s">
        <v>158</v>
      </c>
      <c r="E276" s="5"/>
      <c r="F276" s="5"/>
      <c r="G276" s="5"/>
      <c r="H276" s="6" t="s">
        <v>12</v>
      </c>
      <c r="I276" s="6"/>
      <c r="J276" s="6">
        <f>COUNTIF(D275:D299,H276)</f>
        <v>0</v>
      </c>
      <c r="K276" s="5"/>
      <c r="L276" s="5"/>
      <c r="M276" s="26" t="s">
        <v>12</v>
      </c>
      <c r="N276" s="26">
        <f>SUMIF(H274:H309,M276,J274:J309)</f>
        <v>0</v>
      </c>
      <c r="O276" s="20"/>
    </row>
    <row r="277" spans="2:15" x14ac:dyDescent="0.4">
      <c r="B277" s="19"/>
      <c r="C277" s="5"/>
      <c r="D277" s="5" t="s">
        <v>158</v>
      </c>
      <c r="E277" s="5"/>
      <c r="F277" s="5"/>
      <c r="G277" s="5"/>
      <c r="H277" s="6" t="s">
        <v>13</v>
      </c>
      <c r="I277" s="6"/>
      <c r="J277" s="6">
        <f>COUNTIF(D275:D299,H277)</f>
        <v>0</v>
      </c>
      <c r="K277" s="5"/>
      <c r="L277" s="5"/>
      <c r="M277" s="26" t="s">
        <v>13</v>
      </c>
      <c r="N277" s="26">
        <f>SUMIF(H274:H309,M277,J274:J309)</f>
        <v>0</v>
      </c>
      <c r="O277" s="20"/>
    </row>
    <row r="278" spans="2:15" x14ac:dyDescent="0.4">
      <c r="B278" s="19"/>
      <c r="C278" s="5"/>
      <c r="D278" s="5" t="s">
        <v>158</v>
      </c>
      <c r="E278" s="5"/>
      <c r="F278" s="5"/>
      <c r="G278" s="5"/>
      <c r="H278" s="6" t="s">
        <v>155</v>
      </c>
      <c r="I278" s="6"/>
      <c r="J278" s="6">
        <f>COUNTIF(D275:D299,H278)</f>
        <v>0</v>
      </c>
      <c r="K278" s="5"/>
      <c r="L278" s="5"/>
      <c r="M278" s="26" t="s">
        <v>155</v>
      </c>
      <c r="N278" s="26">
        <f>SUMIF(H274:H309,M278,J274:J309)</f>
        <v>0</v>
      </c>
      <c r="O278" s="20"/>
    </row>
    <row r="279" spans="2:15" x14ac:dyDescent="0.4">
      <c r="B279" s="19"/>
      <c r="C279" s="5"/>
      <c r="D279" s="5"/>
      <c r="E279" s="5"/>
      <c r="F279" s="5"/>
      <c r="G279" s="5"/>
      <c r="H279" s="6" t="s">
        <v>10</v>
      </c>
      <c r="I279" s="6"/>
      <c r="J279" s="6">
        <f>COUNTIF(D275:D299,H279)</f>
        <v>0</v>
      </c>
      <c r="K279" s="5"/>
      <c r="L279" s="5"/>
      <c r="M279" s="26" t="s">
        <v>10</v>
      </c>
      <c r="N279" s="26">
        <f>SUMIF(H274:H309,M279,J274:J309)</f>
        <v>0</v>
      </c>
      <c r="O279" s="20"/>
    </row>
    <row r="280" spans="2:15" x14ac:dyDescent="0.4">
      <c r="B280" s="19"/>
      <c r="C280" s="5"/>
      <c r="D280" s="5"/>
      <c r="E280" s="5"/>
      <c r="F280" s="5"/>
      <c r="G280" s="5"/>
      <c r="H280" s="6" t="s">
        <v>158</v>
      </c>
      <c r="I280" s="6"/>
      <c r="J280" s="6">
        <f>COUNTIF(D275:D299,H280)</f>
        <v>4</v>
      </c>
      <c r="K280" s="5"/>
      <c r="L280" s="5"/>
      <c r="M280" s="26" t="s">
        <v>158</v>
      </c>
      <c r="N280" s="26">
        <f>SUMIF(H274:H309,M280,J274:J309)</f>
        <v>4</v>
      </c>
      <c r="O280" s="20"/>
    </row>
    <row r="281" spans="2:15" x14ac:dyDescent="0.4">
      <c r="B281" s="19"/>
      <c r="C281" s="5"/>
      <c r="D281" s="5"/>
      <c r="E281" s="5"/>
      <c r="F281" s="5"/>
      <c r="G281" s="5"/>
      <c r="H281" s="6" t="s">
        <v>14</v>
      </c>
      <c r="I281" s="6"/>
      <c r="J281" s="6">
        <f>COUNTIF(D275:D299,H281)</f>
        <v>0</v>
      </c>
      <c r="K281" s="5"/>
      <c r="L281" s="5"/>
      <c r="M281" s="26" t="s">
        <v>14</v>
      </c>
      <c r="N281" s="26">
        <f>SUMIF(H274:H309,M281,J274:J309)</f>
        <v>0</v>
      </c>
      <c r="O281" s="20"/>
    </row>
    <row r="282" spans="2:15" x14ac:dyDescent="0.4">
      <c r="B282" s="19"/>
      <c r="C282" s="5"/>
      <c r="D282" s="5"/>
      <c r="E282" s="5"/>
      <c r="F282" s="5"/>
      <c r="G282" s="5"/>
      <c r="H282" s="6"/>
      <c r="I282" s="6"/>
      <c r="J282" s="6"/>
      <c r="K282" s="5"/>
      <c r="L282" s="5"/>
      <c r="M282" s="5"/>
      <c r="N282" s="5"/>
      <c r="O282" s="20"/>
    </row>
    <row r="283" spans="2:15" x14ac:dyDescent="0.4">
      <c r="B283" s="19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20"/>
    </row>
    <row r="284" spans="2:15" x14ac:dyDescent="0.4">
      <c r="B284" s="19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20"/>
    </row>
    <row r="285" spans="2:15" x14ac:dyDescent="0.4">
      <c r="B285" s="19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20"/>
    </row>
    <row r="286" spans="2:15" x14ac:dyDescent="0.4">
      <c r="B286" s="19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20"/>
    </row>
    <row r="287" spans="2:15" x14ac:dyDescent="0.4">
      <c r="B287" s="19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20"/>
    </row>
    <row r="288" spans="2:15" x14ac:dyDescent="0.4">
      <c r="B288" s="19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20"/>
    </row>
    <row r="289" spans="2:15" x14ac:dyDescent="0.4">
      <c r="B289" s="19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20"/>
    </row>
    <row r="290" spans="2:15" x14ac:dyDescent="0.4">
      <c r="B290" s="19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20"/>
    </row>
    <row r="291" spans="2:15" x14ac:dyDescent="0.4">
      <c r="B291" s="19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20"/>
    </row>
    <row r="292" spans="2:15" x14ac:dyDescent="0.4">
      <c r="B292" s="19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20"/>
    </row>
    <row r="293" spans="2:15" x14ac:dyDescent="0.4">
      <c r="B293" s="19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20"/>
    </row>
    <row r="294" spans="2:15" x14ac:dyDescent="0.4">
      <c r="B294" s="19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20"/>
    </row>
    <row r="295" spans="2:15" x14ac:dyDescent="0.4">
      <c r="B295" s="19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20"/>
    </row>
    <row r="296" spans="2:15" x14ac:dyDescent="0.4">
      <c r="B296" s="19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20"/>
    </row>
    <row r="297" spans="2:15" x14ac:dyDescent="0.4">
      <c r="B297" s="19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20"/>
    </row>
    <row r="298" spans="2:15" x14ac:dyDescent="0.4">
      <c r="B298" s="19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20"/>
    </row>
    <row r="299" spans="2:15" x14ac:dyDescent="0.4">
      <c r="B299" s="19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20"/>
    </row>
    <row r="300" spans="2:15" x14ac:dyDescent="0.4">
      <c r="B300" s="19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20"/>
    </row>
    <row r="301" spans="2:15" x14ac:dyDescent="0.4">
      <c r="B301" s="19"/>
      <c r="C301" s="5"/>
      <c r="D301" s="5"/>
      <c r="E301" s="5"/>
      <c r="F301" s="5"/>
      <c r="G301" s="5"/>
      <c r="H301" s="4" t="str">
        <f>B302</f>
        <v>1F</v>
      </c>
      <c r="I301" s="5"/>
      <c r="J301" s="5"/>
      <c r="K301" s="5"/>
      <c r="L301" s="5"/>
      <c r="M301" s="5"/>
      <c r="N301" s="5"/>
      <c r="O301" s="20"/>
    </row>
    <row r="302" spans="2:15" x14ac:dyDescent="0.4">
      <c r="B302" s="19" t="s">
        <v>4</v>
      </c>
      <c r="C302" s="5"/>
      <c r="D302" s="5"/>
      <c r="E302" s="5"/>
      <c r="F302" s="5"/>
      <c r="G302" s="5"/>
      <c r="H302" s="6" t="s">
        <v>11</v>
      </c>
      <c r="I302" s="6"/>
      <c r="J302" s="6">
        <f>COUNTIF(D302:D322,H302)</f>
        <v>0</v>
      </c>
      <c r="K302" s="5"/>
      <c r="L302" s="5"/>
      <c r="M302" s="5"/>
      <c r="N302" s="5"/>
      <c r="O302" s="20"/>
    </row>
    <row r="303" spans="2:15" x14ac:dyDescent="0.4">
      <c r="B303" s="19"/>
      <c r="C303" s="5"/>
      <c r="D303" s="5"/>
      <c r="E303" s="5"/>
      <c r="F303" s="5"/>
      <c r="G303" s="5"/>
      <c r="H303" s="6" t="s">
        <v>12</v>
      </c>
      <c r="I303" s="6"/>
      <c r="J303" s="6">
        <f>COUNTIF(D302:D322,H303)</f>
        <v>0</v>
      </c>
      <c r="K303" s="5"/>
      <c r="L303" s="5"/>
      <c r="M303" s="5"/>
      <c r="N303" s="5"/>
      <c r="O303" s="20"/>
    </row>
    <row r="304" spans="2:15" x14ac:dyDescent="0.4">
      <c r="B304" s="19"/>
      <c r="C304" s="5"/>
      <c r="D304" s="5"/>
      <c r="E304" s="5"/>
      <c r="F304" s="5"/>
      <c r="G304" s="5"/>
      <c r="H304" s="6" t="s">
        <v>13</v>
      </c>
      <c r="I304" s="6"/>
      <c r="J304" s="6">
        <f>COUNTIF(D302:D322,H304)</f>
        <v>0</v>
      </c>
      <c r="K304" s="5"/>
      <c r="L304" s="5"/>
      <c r="M304" s="5"/>
      <c r="N304" s="5"/>
      <c r="O304" s="20"/>
    </row>
    <row r="305" spans="2:15" x14ac:dyDescent="0.4">
      <c r="B305" s="19"/>
      <c r="C305" s="5"/>
      <c r="D305" s="5"/>
      <c r="E305" s="5"/>
      <c r="F305" s="5"/>
      <c r="G305" s="5"/>
      <c r="H305" s="6" t="s">
        <v>155</v>
      </c>
      <c r="I305" s="6"/>
      <c r="J305" s="6">
        <f>COUNTIF(D302:D322,H305)</f>
        <v>0</v>
      </c>
      <c r="K305" s="5"/>
      <c r="L305" s="5"/>
      <c r="M305" s="5"/>
      <c r="N305" s="5"/>
      <c r="O305" s="20"/>
    </row>
    <row r="306" spans="2:15" x14ac:dyDescent="0.4">
      <c r="B306" s="19"/>
      <c r="C306" s="5"/>
      <c r="D306" s="5"/>
      <c r="E306" s="5"/>
      <c r="F306" s="5"/>
      <c r="G306" s="5"/>
      <c r="H306" s="6" t="s">
        <v>10</v>
      </c>
      <c r="I306" s="6"/>
      <c r="J306" s="6">
        <f>COUNTIF(D302:D322,H306)</f>
        <v>0</v>
      </c>
      <c r="K306" s="5"/>
      <c r="L306" s="5"/>
      <c r="M306" s="5"/>
      <c r="N306" s="5"/>
      <c r="O306" s="20"/>
    </row>
    <row r="307" spans="2:15" x14ac:dyDescent="0.4">
      <c r="B307" s="19"/>
      <c r="C307" s="5"/>
      <c r="D307" s="5"/>
      <c r="E307" s="5"/>
      <c r="F307" s="5"/>
      <c r="G307" s="5"/>
      <c r="H307" s="6" t="s">
        <v>158</v>
      </c>
      <c r="I307" s="6"/>
      <c r="J307" s="6">
        <f>COUNTIF(D302:D322,H307)</f>
        <v>0</v>
      </c>
      <c r="K307" s="5"/>
      <c r="L307" s="5"/>
      <c r="M307" s="5"/>
      <c r="N307" s="5"/>
      <c r="O307" s="20"/>
    </row>
    <row r="308" spans="2:15" x14ac:dyDescent="0.4">
      <c r="B308" s="19"/>
      <c r="C308" s="5"/>
      <c r="D308" s="5"/>
      <c r="E308" s="5"/>
      <c r="F308" s="5"/>
      <c r="G308" s="5"/>
      <c r="H308" s="6" t="s">
        <v>14</v>
      </c>
      <c r="I308" s="6"/>
      <c r="J308" s="6">
        <f>COUNTIF(D302:D322,H308)</f>
        <v>0</v>
      </c>
      <c r="K308" s="5"/>
      <c r="L308" s="5"/>
      <c r="M308" s="5"/>
      <c r="N308" s="5"/>
      <c r="O308" s="20"/>
    </row>
    <row r="309" spans="2:15" x14ac:dyDescent="0.4">
      <c r="B309" s="19"/>
      <c r="C309" s="5"/>
      <c r="D309" s="5"/>
      <c r="E309" s="5"/>
      <c r="F309" s="5"/>
      <c r="G309" s="5"/>
      <c r="H309" s="6"/>
      <c r="I309" s="6"/>
      <c r="J309" s="6">
        <f>COUNTIF(D302:D322,H309)</f>
        <v>0</v>
      </c>
      <c r="K309" s="5"/>
      <c r="L309" s="5"/>
      <c r="M309" s="5"/>
      <c r="N309" s="5"/>
      <c r="O309" s="20"/>
    </row>
    <row r="310" spans="2:15" x14ac:dyDescent="0.4">
      <c r="B310" s="19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20"/>
    </row>
    <row r="311" spans="2:15" x14ac:dyDescent="0.4">
      <c r="B311" s="19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20"/>
    </row>
    <row r="312" spans="2:15" x14ac:dyDescent="0.4">
      <c r="B312" s="19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20"/>
    </row>
    <row r="313" spans="2:15" x14ac:dyDescent="0.4">
      <c r="B313" s="19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20"/>
    </row>
    <row r="314" spans="2:15" x14ac:dyDescent="0.4">
      <c r="B314" s="19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20"/>
    </row>
    <row r="315" spans="2:15" x14ac:dyDescent="0.4">
      <c r="B315" s="19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20"/>
    </row>
    <row r="316" spans="2:15" x14ac:dyDescent="0.4">
      <c r="B316" s="19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20"/>
    </row>
    <row r="317" spans="2:15" x14ac:dyDescent="0.4">
      <c r="B317" s="19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20"/>
    </row>
    <row r="318" spans="2:15" x14ac:dyDescent="0.4">
      <c r="B318" s="19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20"/>
    </row>
    <row r="319" spans="2:15" x14ac:dyDescent="0.4">
      <c r="B319" s="19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20"/>
    </row>
    <row r="320" spans="2:15" x14ac:dyDescent="0.4">
      <c r="B320" s="19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20"/>
    </row>
    <row r="321" spans="2:15" x14ac:dyDescent="0.4">
      <c r="B321" s="19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20"/>
    </row>
    <row r="322" spans="2:15" x14ac:dyDescent="0.4">
      <c r="B322" s="19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20"/>
    </row>
    <row r="323" spans="2:15" x14ac:dyDescent="0.4">
      <c r="B323" s="19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20"/>
    </row>
    <row r="324" spans="2:15" ht="18" thickBot="1" x14ac:dyDescent="0.45">
      <c r="B324" s="21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4"/>
    </row>
    <row r="325" spans="2:15" ht="18" thickTop="1" x14ac:dyDescent="0.4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2:D8"/>
  <sheetViews>
    <sheetView zoomScale="160" zoomScaleNormal="160" workbookViewId="0">
      <selection activeCell="D2" sqref="D2:D8"/>
    </sheetView>
  </sheetViews>
  <sheetFormatPr defaultRowHeight="17.399999999999999" x14ac:dyDescent="0.4"/>
  <sheetData>
    <row r="2" spans="4:4" x14ac:dyDescent="0.4">
      <c r="D2" t="s">
        <v>11</v>
      </c>
    </row>
    <row r="3" spans="4:4" x14ac:dyDescent="0.4">
      <c r="D3" t="s">
        <v>12</v>
      </c>
    </row>
    <row r="4" spans="4:4" x14ac:dyDescent="0.4">
      <c r="D4" t="s">
        <v>13</v>
      </c>
    </row>
    <row r="5" spans="4:4" x14ac:dyDescent="0.4">
      <c r="D5" t="s">
        <v>155</v>
      </c>
    </row>
    <row r="6" spans="4:4" x14ac:dyDescent="0.4">
      <c r="D6" t="s">
        <v>10</v>
      </c>
    </row>
    <row r="7" spans="4:4" x14ac:dyDescent="0.4">
      <c r="D7" t="s">
        <v>158</v>
      </c>
    </row>
    <row r="8" spans="4:4" x14ac:dyDescent="0.4">
      <c r="D8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PAINT</vt:lpstr>
      <vt:lpstr>Int Wall</vt:lpstr>
      <vt:lpstr>Door</vt:lpstr>
      <vt:lpstr>Window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장만규</cp:lastModifiedBy>
  <dcterms:created xsi:type="dcterms:W3CDTF">2022-07-22T09:28:40Z</dcterms:created>
  <dcterms:modified xsi:type="dcterms:W3CDTF">2022-08-01T15:13:30Z</dcterms:modified>
</cp:coreProperties>
</file>