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"/>
    </mc:Choice>
  </mc:AlternateContent>
  <bookViews>
    <workbookView xWindow="11430" yWindow="825" windowWidth="11610" windowHeight="11670" activeTab="4"/>
  </bookViews>
  <sheets>
    <sheet name="PAINT" sheetId="5" r:id="rId1"/>
    <sheet name="Int Wall" sheetId="1" r:id="rId2"/>
    <sheet name="Door" sheetId="2" r:id="rId3"/>
    <sheet name="Window" sheetId="3" r:id="rId4"/>
    <sheet name="Roof" sheetId="7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0" i="7" l="1"/>
  <c r="S300" i="1"/>
  <c r="S263" i="1"/>
  <c r="S226" i="1"/>
  <c r="S185" i="1"/>
  <c r="S148" i="1"/>
  <c r="S111" i="1"/>
  <c r="S74" i="1"/>
  <c r="F277" i="1"/>
  <c r="S277" i="1" s="1"/>
  <c r="F240" i="1"/>
  <c r="F201" i="1"/>
  <c r="S201" i="1" s="1"/>
  <c r="F162" i="1"/>
  <c r="F125" i="1"/>
  <c r="S125" i="1" s="1"/>
  <c r="F88" i="1"/>
  <c r="F51" i="1"/>
  <c r="F14" i="1"/>
  <c r="S37" i="1"/>
  <c r="S240" i="1"/>
  <c r="S162" i="1"/>
  <c r="S88" i="1"/>
  <c r="S51" i="1"/>
  <c r="S14" i="1"/>
  <c r="P468" i="2"/>
  <c r="P469" i="2"/>
  <c r="P470" i="2"/>
  <c r="P471" i="2"/>
  <c r="P472" i="2"/>
  <c r="P473" i="2"/>
  <c r="P474" i="2"/>
  <c r="P475" i="2"/>
  <c r="P467" i="2"/>
  <c r="P410" i="2"/>
  <c r="P409" i="2"/>
  <c r="P408" i="2"/>
  <c r="P407" i="2"/>
  <c r="P406" i="2"/>
  <c r="P405" i="2"/>
  <c r="P404" i="2"/>
  <c r="P403" i="2"/>
  <c r="P411" i="2"/>
  <c r="S225" i="1"/>
  <c r="F200" i="1"/>
  <c r="S200" i="1" s="1"/>
  <c r="F199" i="1"/>
  <c r="S199" i="1" s="1"/>
  <c r="S224" i="1" s="1"/>
  <c r="S298" i="1"/>
  <c r="S261" i="1"/>
  <c r="S222" i="1"/>
  <c r="S183" i="1"/>
  <c r="S146" i="1"/>
  <c r="S109" i="1"/>
  <c r="S72" i="1"/>
  <c r="S35" i="1"/>
  <c r="K85" i="1" l="1"/>
  <c r="G85" i="1"/>
  <c r="K96" i="1"/>
  <c r="G96" i="1"/>
  <c r="F96" i="1"/>
  <c r="F98" i="1" s="1"/>
  <c r="S98" i="1" s="1"/>
  <c r="F210" i="5"/>
  <c r="E210" i="5" s="1"/>
  <c r="F209" i="5"/>
  <c r="E209" i="5"/>
  <c r="F203" i="5"/>
  <c r="E203" i="5"/>
  <c r="F197" i="5"/>
  <c r="E197" i="5" s="1"/>
  <c r="F183" i="5"/>
  <c r="E183" i="5" s="1"/>
  <c r="F182" i="5"/>
  <c r="E182" i="5" s="1"/>
  <c r="F176" i="5"/>
  <c r="E176" i="5" s="1"/>
  <c r="F170" i="5"/>
  <c r="E170" i="5" s="1"/>
  <c r="F156" i="5"/>
  <c r="E156" i="5"/>
  <c r="F155" i="5"/>
  <c r="E155" i="5" s="1"/>
  <c r="F149" i="5"/>
  <c r="E149" i="5"/>
  <c r="F143" i="5"/>
  <c r="E143" i="5" s="1"/>
  <c r="F129" i="5"/>
  <c r="E129" i="5" s="1"/>
  <c r="F128" i="5"/>
  <c r="E128" i="5"/>
  <c r="F122" i="5"/>
  <c r="E122" i="5"/>
  <c r="F116" i="5"/>
  <c r="E116" i="5" s="1"/>
  <c r="F102" i="5"/>
  <c r="E102" i="5" s="1"/>
  <c r="F101" i="5"/>
  <c r="E101" i="5" s="1"/>
  <c r="F95" i="5"/>
  <c r="E95" i="5" s="1"/>
  <c r="F89" i="5"/>
  <c r="E89" i="5" s="1"/>
  <c r="F75" i="5"/>
  <c r="E75" i="5" s="1"/>
  <c r="F74" i="5"/>
  <c r="E74" i="5" s="1"/>
  <c r="F68" i="5"/>
  <c r="E68" i="5" s="1"/>
  <c r="F62" i="5"/>
  <c r="E62" i="5" s="1"/>
  <c r="F48" i="5"/>
  <c r="E48" i="5" s="1"/>
  <c r="F47" i="5"/>
  <c r="E47" i="5" s="1"/>
  <c r="F41" i="5"/>
  <c r="E41" i="5"/>
  <c r="F35" i="5"/>
  <c r="E35" i="5" s="1"/>
  <c r="E24" i="5"/>
  <c r="E21" i="5"/>
  <c r="F21" i="5"/>
  <c r="E14" i="5"/>
  <c r="E8" i="5"/>
  <c r="E213" i="5" l="1"/>
  <c r="E186" i="5"/>
  <c r="E159" i="5"/>
  <c r="E132" i="5"/>
  <c r="E105" i="5"/>
  <c r="E78" i="5"/>
  <c r="E51" i="5"/>
  <c r="F20" i="5" l="1"/>
  <c r="E20" i="5" s="1"/>
  <c r="F14" i="5"/>
  <c r="F8" i="5"/>
  <c r="J417" i="3"/>
  <c r="J416" i="3"/>
  <c r="J415" i="3"/>
  <c r="J414" i="3"/>
  <c r="J413" i="3"/>
  <c r="J412" i="3"/>
  <c r="J411" i="3"/>
  <c r="J410" i="3"/>
  <c r="H409" i="3"/>
  <c r="J389" i="3"/>
  <c r="N389" i="3" s="1"/>
  <c r="J388" i="3"/>
  <c r="N388" i="3" s="1"/>
  <c r="J387" i="3"/>
  <c r="N387" i="3" s="1"/>
  <c r="J386" i="3"/>
  <c r="N386" i="3" s="1"/>
  <c r="J385" i="3"/>
  <c r="N385" i="3" s="1"/>
  <c r="J384" i="3"/>
  <c r="N384" i="3" s="1"/>
  <c r="J383" i="3"/>
  <c r="N383" i="3" s="1"/>
  <c r="L382" i="3"/>
  <c r="H382" i="3"/>
  <c r="J363" i="3"/>
  <c r="J362" i="3"/>
  <c r="J361" i="3"/>
  <c r="J360" i="3"/>
  <c r="J359" i="3"/>
  <c r="J358" i="3"/>
  <c r="J357" i="3"/>
  <c r="J356" i="3"/>
  <c r="H355" i="3"/>
  <c r="J335" i="3"/>
  <c r="N335" i="3" s="1"/>
  <c r="J334" i="3"/>
  <c r="J333" i="3"/>
  <c r="J332" i="3"/>
  <c r="J331" i="3"/>
  <c r="N331" i="3" s="1"/>
  <c r="J330" i="3"/>
  <c r="J329" i="3"/>
  <c r="L328" i="3"/>
  <c r="H328" i="3"/>
  <c r="K403" i="2"/>
  <c r="C499" i="2"/>
  <c r="C498" i="2"/>
  <c r="C497" i="2"/>
  <c r="C496" i="2"/>
  <c r="C495" i="2"/>
  <c r="I494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K468" i="2" s="1"/>
  <c r="C467" i="2"/>
  <c r="M466" i="2"/>
  <c r="I466" i="2"/>
  <c r="E403" i="2"/>
  <c r="K404" i="2" s="1"/>
  <c r="E404" i="2"/>
  <c r="E407" i="2"/>
  <c r="E408" i="2"/>
  <c r="E409" i="2"/>
  <c r="E410" i="2"/>
  <c r="C435" i="2"/>
  <c r="C434" i="2"/>
  <c r="C433" i="2"/>
  <c r="C432" i="2"/>
  <c r="C431" i="2"/>
  <c r="I430" i="2"/>
  <c r="C410" i="2"/>
  <c r="C409" i="2"/>
  <c r="C408" i="2"/>
  <c r="C407" i="2"/>
  <c r="C406" i="2"/>
  <c r="C405" i="2"/>
  <c r="C404" i="2"/>
  <c r="C403" i="2"/>
  <c r="M402" i="2"/>
  <c r="I402" i="2"/>
  <c r="F285" i="1"/>
  <c r="F287" i="1" s="1"/>
  <c r="S287" i="1" s="1"/>
  <c r="F282" i="1"/>
  <c r="S282" i="1" s="1"/>
  <c r="F281" i="1"/>
  <c r="S281" i="1" s="1"/>
  <c r="F280" i="1"/>
  <c r="S280" i="1" s="1"/>
  <c r="F279" i="1"/>
  <c r="S279" i="1" s="1"/>
  <c r="S283" i="1" s="1"/>
  <c r="F271" i="1"/>
  <c r="S271" i="1" s="1"/>
  <c r="S294" i="1" s="1"/>
  <c r="F270" i="1"/>
  <c r="S270" i="1" s="1"/>
  <c r="S293" i="1" s="1"/>
  <c r="F269" i="1"/>
  <c r="S269" i="1" s="1"/>
  <c r="F268" i="1"/>
  <c r="S268" i="1" s="1"/>
  <c r="F248" i="1"/>
  <c r="S245" i="1"/>
  <c r="F245" i="1"/>
  <c r="F244" i="1"/>
  <c r="S244" i="1" s="1"/>
  <c r="F243" i="1"/>
  <c r="S243" i="1" s="1"/>
  <c r="F242" i="1"/>
  <c r="S242" i="1" s="1"/>
  <c r="S246" i="1" s="1"/>
  <c r="F234" i="1"/>
  <c r="S234" i="1" s="1"/>
  <c r="S257" i="1" s="1"/>
  <c r="F233" i="1"/>
  <c r="S233" i="1" s="1"/>
  <c r="S256" i="1" s="1"/>
  <c r="F232" i="1"/>
  <c r="S232" i="1" s="1"/>
  <c r="S255" i="1" s="1"/>
  <c r="F231" i="1"/>
  <c r="S231" i="1" s="1"/>
  <c r="S248" i="1" l="1"/>
  <c r="F250" i="1"/>
  <c r="S250" i="1" s="1"/>
  <c r="S272" i="1"/>
  <c r="S295" i="1" s="1"/>
  <c r="S291" i="1"/>
  <c r="S247" i="1"/>
  <c r="S285" i="1"/>
  <c r="G237" i="1"/>
  <c r="F237" i="1" s="1"/>
  <c r="S292" i="1"/>
  <c r="S235" i="1"/>
  <c r="S258" i="1" s="1"/>
  <c r="S254" i="1"/>
  <c r="N334" i="3"/>
  <c r="N332" i="3"/>
  <c r="N329" i="3"/>
  <c r="N333" i="3"/>
  <c r="N330" i="3"/>
  <c r="K475" i="2"/>
  <c r="K474" i="2"/>
  <c r="K473" i="2"/>
  <c r="K472" i="2"/>
  <c r="K471" i="2"/>
  <c r="K470" i="2"/>
  <c r="K469" i="2"/>
  <c r="K467" i="2"/>
  <c r="K411" i="2"/>
  <c r="K410" i="2"/>
  <c r="K409" i="2"/>
  <c r="K408" i="2"/>
  <c r="K407" i="2"/>
  <c r="K406" i="2"/>
  <c r="K405" i="2"/>
  <c r="G274" i="1"/>
  <c r="F274" i="1" s="1"/>
  <c r="S236" i="1"/>
  <c r="S259" i="1" s="1"/>
  <c r="S284" i="1"/>
  <c r="S273" i="1"/>
  <c r="S296" i="1" s="1"/>
  <c r="F202" i="7"/>
  <c r="F112" i="7"/>
  <c r="F113" i="7"/>
  <c r="F114" i="7"/>
  <c r="F115" i="7"/>
  <c r="F108" i="7"/>
  <c r="F109" i="7"/>
  <c r="F110" i="7"/>
  <c r="F111" i="7"/>
  <c r="F107" i="7"/>
  <c r="F92" i="7"/>
  <c r="F77" i="7"/>
  <c r="F105" i="7"/>
  <c r="F104" i="7"/>
  <c r="F103" i="7"/>
  <c r="F90" i="7"/>
  <c r="F89" i="7"/>
  <c r="F88" i="7"/>
  <c r="F94" i="7"/>
  <c r="J92" i="7"/>
  <c r="J93" i="7" s="1"/>
  <c r="J94" i="7" s="1"/>
  <c r="H92" i="7"/>
  <c r="F98" i="7" s="1"/>
  <c r="F79" i="7"/>
  <c r="J77" i="7"/>
  <c r="J78" i="7" s="1"/>
  <c r="J79" i="7" s="1"/>
  <c r="H77" i="7"/>
  <c r="F200" i="7"/>
  <c r="F198" i="7"/>
  <c r="F196" i="7"/>
  <c r="F181" i="7"/>
  <c r="J179" i="7"/>
  <c r="J180" i="7" s="1"/>
  <c r="J181" i="7" s="1"/>
  <c r="H179" i="7"/>
  <c r="F190" i="7" s="1"/>
  <c r="F171" i="7"/>
  <c r="F169" i="7"/>
  <c r="F167" i="7"/>
  <c r="F152" i="7"/>
  <c r="J150" i="7"/>
  <c r="J151" i="7" s="1"/>
  <c r="J152" i="7" s="1"/>
  <c r="H150" i="7"/>
  <c r="F163" i="7" s="1"/>
  <c r="F75" i="7"/>
  <c r="F74" i="7"/>
  <c r="F73" i="7"/>
  <c r="F64" i="7"/>
  <c r="J62" i="7"/>
  <c r="H62" i="7"/>
  <c r="F68" i="7" s="1"/>
  <c r="F54" i="7"/>
  <c r="F52" i="7"/>
  <c r="F50" i="7"/>
  <c r="F35" i="7"/>
  <c r="J33" i="7"/>
  <c r="J34" i="7" s="1"/>
  <c r="J35" i="7" s="1"/>
  <c r="H33" i="7"/>
  <c r="F46" i="7" s="1"/>
  <c r="F25" i="7"/>
  <c r="F23" i="7"/>
  <c r="F21" i="7"/>
  <c r="F6" i="7"/>
  <c r="J4" i="7"/>
  <c r="H4" i="7"/>
  <c r="F17" i="7" s="1"/>
  <c r="F258" i="7"/>
  <c r="F256" i="7"/>
  <c r="F254" i="7"/>
  <c r="F239" i="7"/>
  <c r="J237" i="7"/>
  <c r="J238" i="7" s="1"/>
  <c r="J239" i="7" s="1"/>
  <c r="H237" i="7"/>
  <c r="F250" i="7" s="1"/>
  <c r="F229" i="7"/>
  <c r="F227" i="7"/>
  <c r="F225" i="7"/>
  <c r="F210" i="7"/>
  <c r="J208" i="7"/>
  <c r="H208" i="7"/>
  <c r="F221" i="7" s="1"/>
  <c r="F142" i="7"/>
  <c r="F140" i="7"/>
  <c r="F138" i="7"/>
  <c r="H121" i="7"/>
  <c r="F130" i="7" s="1"/>
  <c r="J121" i="7"/>
  <c r="F123" i="7"/>
  <c r="Y209" i="2"/>
  <c r="X209" i="2"/>
  <c r="W209" i="2"/>
  <c r="C218" i="2"/>
  <c r="S96" i="1"/>
  <c r="S274" i="1" l="1"/>
  <c r="S297" i="1" s="1"/>
  <c r="F276" i="1"/>
  <c r="S276" i="1" s="1"/>
  <c r="S299" i="1" s="1"/>
  <c r="S237" i="1"/>
  <c r="S260" i="1" s="1"/>
  <c r="F239" i="1"/>
  <c r="S239" i="1" s="1"/>
  <c r="S262" i="1"/>
  <c r="F100" i="7"/>
  <c r="F99" i="7"/>
  <c r="F101" i="7"/>
  <c r="F97" i="7"/>
  <c r="F82" i="7"/>
  <c r="F83" i="7"/>
  <c r="F84" i="7"/>
  <c r="F85" i="7"/>
  <c r="F86" i="7"/>
  <c r="J63" i="7"/>
  <c r="J64" i="7" s="1"/>
  <c r="F67" i="7" s="1"/>
  <c r="F186" i="7"/>
  <c r="F159" i="7"/>
  <c r="F188" i="7"/>
  <c r="F155" i="7"/>
  <c r="F157" i="7"/>
  <c r="F38" i="7"/>
  <c r="F184" i="7"/>
  <c r="J5" i="7"/>
  <c r="J6" i="7" s="1"/>
  <c r="F9" i="7" s="1"/>
  <c r="F192" i="7"/>
  <c r="F161" i="7"/>
  <c r="F40" i="7"/>
  <c r="F11" i="7"/>
  <c r="F13" i="7"/>
  <c r="F42" i="7"/>
  <c r="J122" i="7"/>
  <c r="J123" i="7" s="1"/>
  <c r="F126" i="7" s="1"/>
  <c r="J209" i="7"/>
  <c r="J210" i="7" s="1"/>
  <c r="F213" i="7" s="1"/>
  <c r="F69" i="7"/>
  <c r="F70" i="7"/>
  <c r="F71" i="7"/>
  <c r="F44" i="7"/>
  <c r="F15" i="7"/>
  <c r="F215" i="7"/>
  <c r="F217" i="7"/>
  <c r="F134" i="7"/>
  <c r="F219" i="7"/>
  <c r="F128" i="7"/>
  <c r="F132" i="7"/>
  <c r="F242" i="7"/>
  <c r="F244" i="7"/>
  <c r="F246" i="7"/>
  <c r="F248" i="7"/>
  <c r="F22" i="1" l="1"/>
  <c r="F59" i="1"/>
  <c r="F133" i="1"/>
  <c r="F196" i="1"/>
  <c r="F209" i="1"/>
  <c r="F170" i="1"/>
  <c r="F159" i="1"/>
  <c r="F85" i="1"/>
  <c r="F48" i="1"/>
  <c r="F122" i="1"/>
  <c r="F11" i="1"/>
  <c r="F45" i="1"/>
  <c r="F56" i="1"/>
  <c r="F55" i="1"/>
  <c r="F54" i="1"/>
  <c r="F53" i="1"/>
  <c r="F81" i="1"/>
  <c r="F93" i="1"/>
  <c r="F92" i="1"/>
  <c r="F128" i="1"/>
  <c r="F129" i="1"/>
  <c r="F130" i="1"/>
  <c r="F127" i="1"/>
  <c r="F117" i="1"/>
  <c r="F118" i="1"/>
  <c r="F119" i="1"/>
  <c r="F116" i="1"/>
  <c r="S11" i="1" l="1"/>
  <c r="F13" i="1"/>
  <c r="S13" i="1" s="1"/>
  <c r="F135" i="1"/>
  <c r="S135" i="1" s="1"/>
  <c r="S133" i="1"/>
  <c r="S85" i="1"/>
  <c r="S108" i="1" s="1"/>
  <c r="F87" i="1"/>
  <c r="S87" i="1" s="1"/>
  <c r="S110" i="1" s="1"/>
  <c r="S122" i="1"/>
  <c r="S145" i="1" s="1"/>
  <c r="F124" i="1"/>
  <c r="S124" i="1" s="1"/>
  <c r="S147" i="1" s="1"/>
  <c r="F61" i="1"/>
  <c r="S61" i="1" s="1"/>
  <c r="S59" i="1"/>
  <c r="F172" i="1"/>
  <c r="S172" i="1" s="1"/>
  <c r="S170" i="1"/>
  <c r="F211" i="1"/>
  <c r="S211" i="1" s="1"/>
  <c r="S209" i="1"/>
  <c r="S22" i="1"/>
  <c r="F24" i="1"/>
  <c r="S24" i="1" s="1"/>
  <c r="F198" i="1"/>
  <c r="S198" i="1" s="1"/>
  <c r="S223" i="1" s="1"/>
  <c r="S196" i="1"/>
  <c r="S221" i="1" s="1"/>
  <c r="F161" i="1"/>
  <c r="S161" i="1" s="1"/>
  <c r="S184" i="1" s="1"/>
  <c r="S159" i="1"/>
  <c r="S182" i="1" s="1"/>
  <c r="F50" i="1"/>
  <c r="S50" i="1" s="1"/>
  <c r="S73" i="1" s="1"/>
  <c r="S48" i="1"/>
  <c r="S71" i="1" s="1"/>
  <c r="W191" i="1"/>
  <c r="W153" i="1"/>
  <c r="W86" i="1"/>
  <c r="V44" i="1"/>
  <c r="W121" i="1"/>
  <c r="W120" i="1"/>
  <c r="W119" i="1"/>
  <c r="W117" i="1"/>
  <c r="W84" i="1"/>
  <c r="W80" i="1"/>
  <c r="W6" i="1"/>
  <c r="S36" i="1" l="1"/>
  <c r="S34" i="1"/>
  <c r="P340" i="2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H191" i="1"/>
  <c r="G191" i="1"/>
  <c r="J190" i="1"/>
  <c r="I190" i="1"/>
  <c r="H190" i="1"/>
  <c r="G190" i="1"/>
  <c r="I155" i="1"/>
  <c r="G155" i="1"/>
  <c r="J154" i="1"/>
  <c r="I154" i="1"/>
  <c r="G154" i="1"/>
  <c r="J91" i="1"/>
  <c r="I91" i="1"/>
  <c r="K90" i="1"/>
  <c r="J90" i="1"/>
  <c r="H90" i="1"/>
  <c r="G82" i="1"/>
  <c r="F82" i="1" s="1"/>
  <c r="J80" i="1"/>
  <c r="I80" i="1"/>
  <c r="K79" i="1"/>
  <c r="J79" i="1"/>
  <c r="H79" i="1"/>
  <c r="F79" i="1" s="1"/>
  <c r="G44" i="1"/>
  <c r="F44" i="1" s="1"/>
  <c r="O43" i="1"/>
  <c r="N43" i="1"/>
  <c r="M43" i="1"/>
  <c r="K43" i="1"/>
  <c r="I43" i="1"/>
  <c r="J43" i="1"/>
  <c r="H42" i="1"/>
  <c r="G42" i="1"/>
  <c r="F206" i="1"/>
  <c r="S206" i="1" s="1"/>
  <c r="F205" i="1"/>
  <c r="S205" i="1" s="1"/>
  <c r="F204" i="1"/>
  <c r="S204" i="1" s="1"/>
  <c r="S208" i="1" s="1"/>
  <c r="F203" i="1"/>
  <c r="S203" i="1" s="1"/>
  <c r="S207" i="1" s="1"/>
  <c r="F193" i="1"/>
  <c r="S193" i="1" s="1"/>
  <c r="S218" i="1" s="1"/>
  <c r="F192" i="1"/>
  <c r="S192" i="1" s="1"/>
  <c r="S217" i="1" s="1"/>
  <c r="F191" i="1"/>
  <c r="S191" i="1" s="1"/>
  <c r="F167" i="1"/>
  <c r="S167" i="1" s="1"/>
  <c r="F166" i="1"/>
  <c r="S166" i="1" s="1"/>
  <c r="F165" i="1"/>
  <c r="S165" i="1" s="1"/>
  <c r="F164" i="1"/>
  <c r="S164" i="1" s="1"/>
  <c r="S168" i="1" s="1"/>
  <c r="F156" i="1"/>
  <c r="S156" i="1" s="1"/>
  <c r="S179" i="1" s="1"/>
  <c r="F155" i="1"/>
  <c r="S155" i="1" s="1"/>
  <c r="S178" i="1" s="1"/>
  <c r="F154" i="1"/>
  <c r="S154" i="1" s="1"/>
  <c r="F153" i="1"/>
  <c r="S153" i="1" s="1"/>
  <c r="S130" i="1"/>
  <c r="S129" i="1"/>
  <c r="S128" i="1"/>
  <c r="S127" i="1"/>
  <c r="S131" i="1" s="1"/>
  <c r="S119" i="1"/>
  <c r="S142" i="1" s="1"/>
  <c r="S118" i="1"/>
  <c r="S141" i="1" s="1"/>
  <c r="S117" i="1"/>
  <c r="S116" i="1"/>
  <c r="S93" i="1"/>
  <c r="S92" i="1"/>
  <c r="S82" i="1"/>
  <c r="S105" i="1" s="1"/>
  <c r="S81" i="1"/>
  <c r="S104" i="1" s="1"/>
  <c r="S79" i="1"/>
  <c r="S56" i="1"/>
  <c r="S55" i="1"/>
  <c r="S54" i="1"/>
  <c r="S58" i="1" s="1"/>
  <c r="S53" i="1"/>
  <c r="S57" i="1" s="1"/>
  <c r="S45" i="1"/>
  <c r="S68" i="1" s="1"/>
  <c r="S44" i="1"/>
  <c r="S67" i="1" s="1"/>
  <c r="I19" i="1"/>
  <c r="G19" i="1"/>
  <c r="G18" i="1"/>
  <c r="K18" i="1"/>
  <c r="L18" i="1"/>
  <c r="J6" i="1"/>
  <c r="I17" i="1"/>
  <c r="H17" i="1"/>
  <c r="G17" i="1"/>
  <c r="F17" i="1" s="1"/>
  <c r="H16" i="1"/>
  <c r="G16" i="1"/>
  <c r="G5" i="1"/>
  <c r="J8" i="1"/>
  <c r="I8" i="1"/>
  <c r="F8" i="1" s="1"/>
  <c r="K6" i="1"/>
  <c r="I6" i="1"/>
  <c r="H6" i="1"/>
  <c r="G6" i="1"/>
  <c r="J7" i="1"/>
  <c r="I7" i="1"/>
  <c r="H7" i="1"/>
  <c r="G7" i="1"/>
  <c r="F7" i="1" s="1"/>
  <c r="H5" i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43" i="1" l="1"/>
  <c r="S43" i="1"/>
  <c r="F80" i="1"/>
  <c r="S80" i="1" s="1"/>
  <c r="S132" i="1"/>
  <c r="S169" i="1"/>
  <c r="S83" i="1"/>
  <c r="S106" i="1" s="1"/>
  <c r="S102" i="1"/>
  <c r="F5" i="1"/>
  <c r="F90" i="1"/>
  <c r="S90" i="1" s="1"/>
  <c r="S94" i="1" s="1"/>
  <c r="F16" i="1"/>
  <c r="F18" i="1"/>
  <c r="F42" i="1"/>
  <c r="S42" i="1" s="1"/>
  <c r="F6" i="1"/>
  <c r="F19" i="1"/>
  <c r="S120" i="1"/>
  <c r="S143" i="1" s="1"/>
  <c r="S139" i="1"/>
  <c r="S157" i="1"/>
  <c r="S180" i="1" s="1"/>
  <c r="S176" i="1"/>
  <c r="S216" i="1"/>
  <c r="S140" i="1"/>
  <c r="S121" i="1"/>
  <c r="S144" i="1" s="1"/>
  <c r="S177" i="1"/>
  <c r="S158" i="1"/>
  <c r="S181" i="1" s="1"/>
  <c r="F91" i="1"/>
  <c r="S91" i="1" s="1"/>
  <c r="S95" i="1" s="1"/>
  <c r="F190" i="1"/>
  <c r="S190" i="1" s="1"/>
  <c r="S195" i="1" s="1"/>
  <c r="S220" i="1" s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E217" i="2"/>
  <c r="C217" i="2"/>
  <c r="E216" i="2"/>
  <c r="C216" i="2"/>
  <c r="E215" i="2"/>
  <c r="C215" i="2"/>
  <c r="E214" i="2"/>
  <c r="C214" i="2"/>
  <c r="E213" i="2"/>
  <c r="K218" i="2" s="1"/>
  <c r="P218" i="2" s="1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S46" i="1" l="1"/>
  <c r="S69" i="1" s="1"/>
  <c r="S65" i="1"/>
  <c r="S194" i="1"/>
  <c r="S219" i="1" s="1"/>
  <c r="S215" i="1"/>
  <c r="S103" i="1"/>
  <c r="S84" i="1"/>
  <c r="S107" i="1" s="1"/>
  <c r="S66" i="1"/>
  <c r="S47" i="1"/>
  <c r="S70" i="1" s="1"/>
  <c r="K339" i="2"/>
  <c r="K86" i="2"/>
  <c r="K149" i="2"/>
  <c r="K215" i="2"/>
  <c r="P215" i="2" s="1"/>
  <c r="K341" i="2"/>
  <c r="K87" i="2"/>
  <c r="K151" i="2"/>
  <c r="K347" i="2"/>
  <c r="K216" i="2"/>
  <c r="P216" i="2" s="1"/>
  <c r="K152" i="2"/>
  <c r="K179" i="2"/>
  <c r="K345" i="2"/>
  <c r="K214" i="2"/>
  <c r="P214" i="2" s="1"/>
  <c r="K150" i="2"/>
  <c r="K12" i="2"/>
  <c r="K52" i="2"/>
  <c r="K343" i="2"/>
  <c r="K211" i="2"/>
  <c r="P211" i="2" s="1"/>
  <c r="K212" i="2"/>
  <c r="P212" i="2" s="1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P217" i="2" s="1"/>
  <c r="K213" i="2"/>
  <c r="P213" i="2" s="1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P219" i="2" s="1"/>
  <c r="K91" i="2"/>
  <c r="K155" i="2"/>
  <c r="K175" i="2"/>
  <c r="K180" i="2"/>
  <c r="K53" i="2"/>
  <c r="K147" i="2"/>
  <c r="K48" i="2"/>
  <c r="K5" i="2"/>
  <c r="H31" i="3" l="1"/>
  <c r="H4" i="3"/>
  <c r="I47" i="2"/>
  <c r="I4" i="2"/>
  <c r="S19" i="1"/>
  <c r="S18" i="1"/>
  <c r="S17" i="1"/>
  <c r="S16" i="1"/>
  <c r="S20" i="1" s="1"/>
  <c r="S8" i="1"/>
  <c r="S31" i="1" s="1"/>
  <c r="S7" i="1"/>
  <c r="S30" i="1" s="1"/>
  <c r="S6" i="1"/>
  <c r="S21" i="1" l="1"/>
  <c r="S29" i="1"/>
  <c r="W7" i="2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S5" i="1"/>
  <c r="S10" i="1" s="1"/>
  <c r="S33" i="1" s="1"/>
  <c r="S9" i="1" l="1"/>
  <c r="S32" i="1" s="1"/>
  <c r="S28" i="1"/>
</calcChain>
</file>

<file path=xl/sharedStrings.xml><?xml version="1.0" encoding="utf-8"?>
<sst xmlns="http://schemas.openxmlformats.org/spreadsheetml/2006/main" count="1959" uniqueCount="247">
  <si>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</si>
  <si>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</si>
  <si>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</si>
  <si>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</si>
  <si>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</si>
  <si>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</si>
  <si>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</si>
  <si>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</si>
  <si>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</si>
  <si>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</si>
  <si>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</si>
  <si>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</si>
  <si>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</si>
  <si>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</si>
  <si>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</si>
  <si>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</si>
  <si>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</si>
  <si>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</si>
  <si>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</si>
  <si>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</si>
  <si>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</si>
  <si>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</si>
  <si>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</si>
  <si>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</si>
  <si>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</si>
  <si>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</si>
  <si>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</si>
  <si>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</si>
  <si>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</si>
  <si>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</si>
  <si>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</si>
  <si>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</si>
  <si>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</si>
  <si>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</si>
  <si>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</si>
  <si>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</si>
  <si>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</si>
  <si>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</si>
  <si>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</si>
  <si>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</si>
  <si>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</si>
  <si>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</si>
  <si>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</si>
  <si>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</si>
  <si>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</si>
  <si>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</si>
  <si>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</si>
  <si>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</si>
  <si>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</si>
  <si>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</si>
  <si>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</si>
  <si>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</si>
  <si>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</si>
  <si>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</si>
  <si>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</si>
  <si>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</si>
  <si>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</si>
  <si>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</si>
  <si>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</si>
  <si>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</si>
  <si>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</si>
  <si>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</si>
  <si>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</si>
  <si>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</si>
  <si>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</si>
  <si>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</si>
  <si>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</si>
  <si>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</si>
  <si>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</si>
  <si>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</si>
  <si>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</si>
  <si>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</si>
  <si>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</si>
  <si>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</si>
  <si>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</si>
  <si>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</si>
  <si>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</si>
  <si>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</si>
  <si>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</si>
  <si>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</si>
  <si>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</si>
  <si>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</si>
  <si>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</si>
  <si>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</si>
  <si>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</si>
  <si>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</si>
  <si>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</si>
  <si>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</si>
  <si>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</si>
  <si>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</si>
  <si>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</si>
  <si>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</si>
  <si>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</si>
  <si>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</si>
  <si>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</si>
  <si>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</si>
  <si>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</si>
  <si>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</si>
  <si>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</si>
  <si>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</si>
  <si>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</si>
  <si>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</si>
  <si>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</si>
  <si>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</si>
  <si>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</si>
  <si>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</si>
  <si>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</si>
  <si>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</si>
  <si>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</si>
  <si>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</si>
  <si>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</si>
  <si>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</si>
  <si>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</si>
  <si>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</si>
  <si>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</si>
  <si>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</si>
  <si>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</si>
  <si>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</si>
  <si>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</si>
  <si>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</si>
  <si>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</si>
  <si>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</si>
  <si>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</si>
  <si>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</si>
  <si>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</si>
  <si>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</si>
  <si>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</si>
  <si>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</si>
  <si>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</si>
  <si>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</si>
  <si>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</si>
  <si>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90FSD-1100X2200_G05</t>
  </si>
  <si>
    <t>45FSD-1100X2200_G06</t>
  </si>
  <si>
    <t>90FSD-1100X2200_G08</t>
  </si>
  <si>
    <t>NSD-1100X2200_G09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</si>
  <si>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</si>
  <si>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</si>
  <si>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</si>
  <si>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</si>
  <si>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</si>
  <si>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</si>
  <si>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</si>
  <si>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</si>
  <si>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</si>
  <si>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</si>
  <si>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</si>
  <si>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</si>
  <si>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</si>
  <si>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</si>
  <si>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</si>
  <si>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</si>
  <si>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</si>
  <si>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</si>
  <si>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</si>
  <si>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</si>
  <si>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</si>
  <si>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</si>
  <si>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</si>
  <si>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</si>
  <si>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</si>
  <si>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</si>
  <si>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</si>
  <si>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</si>
  <si>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</si>
  <si>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</si>
  <si>
    <t>AW1200*1500(ABOQ 기입)</t>
    <phoneticPr fontId="2" type="noConversion"/>
  </si>
  <si>
    <t>AW 2400xX1500 SG</t>
    <phoneticPr fontId="2" type="noConversion"/>
  </si>
  <si>
    <t>=&gt;DG</t>
  </si>
  <si>
    <t>5000x5000</t>
  </si>
  <si>
    <t>insulation</t>
    <phoneticPr fontId="2" type="noConversion"/>
  </si>
  <si>
    <t>louver</t>
    <phoneticPr fontId="2" type="noConversion"/>
  </si>
  <si>
    <t>NSD-2500X2200_g01</t>
  </si>
  <si>
    <t>NSD-1100X2200_g02</t>
  </si>
  <si>
    <t>90FSD-1100X2200_g03</t>
  </si>
  <si>
    <t>90FSD-2500X2200_g04</t>
  </si>
  <si>
    <t>45FSD-2500X2200_g06</t>
  </si>
  <si>
    <t>90FSD-1100X2200_g07</t>
  </si>
  <si>
    <t>NSD-2500X2200_g05</t>
  </si>
  <si>
    <t>90FSD-1100X2200_g08</t>
  </si>
  <si>
    <t>NSD-2500X2200_g09</t>
  </si>
  <si>
    <t>NSD-1100X2200_g10</t>
  </si>
  <si>
    <t>shutter_g11</t>
    <phoneticPr fontId="2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</si>
  <si>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</si>
  <si>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</si>
  <si>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</si>
  <si>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</si>
  <si>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</si>
  <si>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Roof Drain</t>
    <phoneticPr fontId="2" type="noConversion"/>
  </si>
  <si>
    <t>Downspout</t>
    <phoneticPr fontId="2" type="noConversion"/>
  </si>
  <si>
    <t>Downspout Head</t>
    <phoneticPr fontId="2" type="noConversion"/>
  </si>
  <si>
    <t>Splash Block</t>
    <phoneticPr fontId="2" type="noConversion"/>
  </si>
  <si>
    <t>장변</t>
    <phoneticPr fontId="2" type="noConversion"/>
  </si>
  <si>
    <t>단변</t>
    <phoneticPr fontId="2" type="noConversion"/>
  </si>
  <si>
    <t>경사도</t>
    <phoneticPr fontId="2" type="noConversion"/>
  </si>
  <si>
    <t>몰탈 평균높이</t>
    <phoneticPr fontId="2" type="noConversion"/>
  </si>
  <si>
    <t>경사단변 길이</t>
    <phoneticPr fontId="2" type="noConversion"/>
  </si>
  <si>
    <t>지붕면적</t>
    <phoneticPr fontId="2" type="noConversion"/>
  </si>
  <si>
    <t>m3</t>
    <phoneticPr fontId="2" type="noConversion"/>
  </si>
  <si>
    <t>m2</t>
    <phoneticPr fontId="2" type="noConversion"/>
  </si>
  <si>
    <t>ea</t>
    <phoneticPr fontId="2" type="noConversion"/>
  </si>
  <si>
    <t>m</t>
    <phoneticPr fontId="2" type="noConversion"/>
  </si>
  <si>
    <t>ea</t>
    <phoneticPr fontId="2" type="noConversion"/>
  </si>
  <si>
    <t>높이</t>
    <phoneticPr fontId="2" type="noConversion"/>
  </si>
  <si>
    <t>Fire Water</t>
    <phoneticPr fontId="2" type="noConversion"/>
  </si>
  <si>
    <t>Raw Water</t>
    <phoneticPr fontId="2" type="noConversion"/>
  </si>
  <si>
    <t>Gas Storage</t>
    <phoneticPr fontId="2" type="noConversion"/>
  </si>
  <si>
    <t>&lt;Roof-1&gt;</t>
    <phoneticPr fontId="2" type="noConversion"/>
  </si>
  <si>
    <t>&lt;Roof-2&gt;</t>
    <phoneticPr fontId="2" type="noConversion"/>
  </si>
  <si>
    <t>&lt;Roof-3&gt;</t>
    <phoneticPr fontId="2" type="noConversion"/>
  </si>
  <si>
    <t>Cladding</t>
    <phoneticPr fontId="2" type="noConversion"/>
  </si>
  <si>
    <t>*</t>
    <phoneticPr fontId="2" type="noConversion"/>
  </si>
  <si>
    <t>Gas Storage</t>
  </si>
  <si>
    <t>Fire Water</t>
    <phoneticPr fontId="2" type="noConversion"/>
  </si>
  <si>
    <t>Raw Water</t>
    <phoneticPr fontId="2" type="noConversion"/>
  </si>
  <si>
    <t>Raw Water</t>
    <phoneticPr fontId="2" type="noConversion"/>
  </si>
  <si>
    <t>NSD-1100X2200_ddd</t>
    <phoneticPr fontId="2" type="noConversion"/>
  </si>
  <si>
    <t>NSD-1100X2200_ddd</t>
    <phoneticPr fontId="2" type="noConversion"/>
  </si>
  <si>
    <t>NSD-2500X2200_ddd</t>
    <phoneticPr fontId="2" type="noConversion"/>
  </si>
  <si>
    <t>Gas Storage</t>
    <phoneticPr fontId="2" type="noConversion"/>
  </si>
  <si>
    <t>ext paint</t>
    <phoneticPr fontId="2" type="noConversion"/>
  </si>
  <si>
    <t>wall</t>
    <phoneticPr fontId="2" type="noConversion"/>
  </si>
  <si>
    <t>Admin</t>
  </si>
  <si>
    <t>GF</t>
    <phoneticPr fontId="2" type="noConversion"/>
  </si>
  <si>
    <t>1F</t>
    <phoneticPr fontId="2" type="noConversion"/>
  </si>
  <si>
    <t>RF</t>
    <phoneticPr fontId="2" type="noConversion"/>
  </si>
  <si>
    <t>height</t>
    <phoneticPr fontId="2" type="noConversion"/>
  </si>
  <si>
    <t>parapet-inner</t>
    <phoneticPr fontId="2" type="noConversion"/>
  </si>
  <si>
    <t>parapet-outer</t>
    <phoneticPr fontId="2" type="noConversion"/>
  </si>
  <si>
    <t>Total</t>
    <phoneticPr fontId="2" type="noConversion"/>
  </si>
  <si>
    <t>m2</t>
    <phoneticPr fontId="2" type="noConversion"/>
  </si>
  <si>
    <t>Workshop &amp; Warehouse</t>
  </si>
  <si>
    <t>Fire Brigade Building</t>
  </si>
  <si>
    <t>Water Treatment Building</t>
  </si>
  <si>
    <t>Main Gate House</t>
  </si>
  <si>
    <t>Gas Storage Building</t>
  </si>
  <si>
    <t>Fire Water Pump Building</t>
  </si>
  <si>
    <t>Raw Water Pump Building</t>
  </si>
  <si>
    <t>BW-100mm</t>
    <phoneticPr fontId="2" type="noConversion"/>
  </si>
  <si>
    <t>m2</t>
    <phoneticPr fontId="2" type="noConversion"/>
  </si>
  <si>
    <t>*</t>
    <phoneticPr fontId="2" type="noConversion"/>
  </si>
  <si>
    <t>Steel Fence</t>
    <phoneticPr fontId="2" type="noConversion"/>
  </si>
  <si>
    <t>Fence Gate</t>
    <phoneticPr fontId="2" type="noConversion"/>
  </si>
  <si>
    <t>ea</t>
    <phoneticPr fontId="2" type="noConversion"/>
  </si>
  <si>
    <t>m</t>
    <phoneticPr fontId="2" type="noConversion"/>
  </si>
  <si>
    <t>4000x4000</t>
  </si>
  <si>
    <t>damp proof</t>
    <phoneticPr fontId="2" type="noConversion"/>
  </si>
  <si>
    <t>경사 최고점변위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</si>
</sst>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2" xfId="0" applyFont="1" applyBorder="1">
      <alignment vertical="center"/>
    </xf>
    <xf numFmtId="0" fontId="6" fillId="5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5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176" fontId="1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0" fillId="5" borderId="0" xfId="0" applyFill="1" applyBorder="1">
      <alignment vertical="center"/>
    </xf>
    <xf numFmtId="0" fontId="6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9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opLeftCell="A190" workbookViewId="0">
      <selection activeCell="E213" sqref="E213"/>
    </sheetView>
  </sheetViews>
  <sheetFormatPr defaultRowHeight="16.5" x14ac:dyDescent="0.3"/>
  <sheetData>
    <row r="1" spans="1:20" ht="17.25" thickBot="1" x14ac:dyDescent="0.35"/>
    <row r="2" spans="1:20" ht="17.25" thickTop="1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8"/>
    </row>
    <row r="3" spans="1:20" x14ac:dyDescent="0.3">
      <c r="A3" s="1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0"/>
    </row>
    <row r="4" spans="1:20" x14ac:dyDescent="0.3">
      <c r="A4" s="62" t="s">
        <v>221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20"/>
    </row>
    <row r="5" spans="1:20" x14ac:dyDescent="0.3">
      <c r="A5" s="1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0"/>
    </row>
    <row r="6" spans="1:20" x14ac:dyDescent="0.3">
      <c r="A6" s="19"/>
      <c r="B6" s="5" t="s">
        <v>222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0"/>
    </row>
    <row r="7" spans="1:20" x14ac:dyDescent="0.3">
      <c r="A7" s="19" t="s">
        <v>225</v>
      </c>
      <c r="B7" s="59">
        <v>4.5999999999999996</v>
      </c>
      <c r="C7" s="5" t="s">
        <v>219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0"/>
    </row>
    <row r="8" spans="1:20" x14ac:dyDescent="0.3">
      <c r="A8" s="19"/>
      <c r="B8" s="5"/>
      <c r="C8" s="5"/>
      <c r="D8" s="5" t="s">
        <v>220</v>
      </c>
      <c r="E8" s="58">
        <f>B7*F8</f>
        <v>647.67999999999995</v>
      </c>
      <c r="F8" s="61">
        <f>SUM(G8:T8)</f>
        <v>140.80000000000001</v>
      </c>
      <c r="G8" s="59">
        <v>50.8</v>
      </c>
      <c r="H8" s="59">
        <v>19.600000000000001</v>
      </c>
      <c r="I8" s="59">
        <v>50.8</v>
      </c>
      <c r="J8" s="59">
        <v>19.600000000000001</v>
      </c>
      <c r="K8" s="59"/>
      <c r="L8" s="59"/>
      <c r="M8" s="59"/>
      <c r="N8" s="59"/>
      <c r="O8" s="59"/>
      <c r="P8" s="59"/>
      <c r="Q8" s="59"/>
      <c r="R8" s="59"/>
      <c r="S8" s="59"/>
      <c r="T8" s="20"/>
    </row>
    <row r="9" spans="1:20" x14ac:dyDescent="0.3">
      <c r="A9" s="19"/>
      <c r="B9" s="5"/>
      <c r="C9" s="5"/>
      <c r="D9" s="5"/>
      <c r="E9" s="58"/>
      <c r="F9" s="6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0"/>
    </row>
    <row r="10" spans="1:20" x14ac:dyDescent="0.3">
      <c r="A10" s="19"/>
      <c r="B10" s="5"/>
      <c r="C10" s="5"/>
      <c r="D10" s="5"/>
      <c r="E10" s="58"/>
      <c r="F10" s="6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0"/>
    </row>
    <row r="11" spans="1:20" x14ac:dyDescent="0.3">
      <c r="A11" s="19"/>
      <c r="B11" s="5"/>
      <c r="C11" s="5"/>
      <c r="D11" s="5"/>
      <c r="E11" s="58"/>
      <c r="F11" s="6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0"/>
    </row>
    <row r="12" spans="1:20" x14ac:dyDescent="0.3">
      <c r="A12" s="19"/>
      <c r="B12" s="5" t="s">
        <v>223</v>
      </c>
      <c r="C12" s="5"/>
      <c r="D12" s="5"/>
      <c r="E12" s="58"/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0"/>
    </row>
    <row r="13" spans="1:20" x14ac:dyDescent="0.3">
      <c r="A13" s="19" t="s">
        <v>225</v>
      </c>
      <c r="B13" s="59">
        <v>4.5999999999999996</v>
      </c>
      <c r="C13" s="5" t="s">
        <v>219</v>
      </c>
      <c r="D13" s="5"/>
      <c r="E13" s="58"/>
      <c r="F13" s="6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0"/>
    </row>
    <row r="14" spans="1:20" x14ac:dyDescent="0.3">
      <c r="A14" s="19"/>
      <c r="B14" s="5"/>
      <c r="C14" s="5"/>
      <c r="D14" s="5" t="s">
        <v>220</v>
      </c>
      <c r="E14" s="58">
        <f>B13*F14</f>
        <v>647.67999999999995</v>
      </c>
      <c r="F14" s="61">
        <f>SUM(G14:T14)</f>
        <v>140.80000000000001</v>
      </c>
      <c r="G14" s="59">
        <v>50.8</v>
      </c>
      <c r="H14" s="59">
        <v>19.600000000000001</v>
      </c>
      <c r="I14" s="59">
        <v>50.8</v>
      </c>
      <c r="J14" s="59">
        <v>19.600000000000001</v>
      </c>
      <c r="K14" s="59"/>
      <c r="L14" s="59"/>
      <c r="M14" s="59"/>
      <c r="N14" s="59"/>
      <c r="O14" s="59"/>
      <c r="P14" s="59"/>
      <c r="Q14" s="59"/>
      <c r="R14" s="59"/>
      <c r="S14" s="59"/>
      <c r="T14" s="20"/>
    </row>
    <row r="15" spans="1:20" x14ac:dyDescent="0.3">
      <c r="A15" s="19"/>
      <c r="B15" s="5"/>
      <c r="C15" s="5"/>
      <c r="D15" s="5"/>
      <c r="E15" s="58"/>
      <c r="F15" s="6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20"/>
    </row>
    <row r="16" spans="1:20" x14ac:dyDescent="0.3">
      <c r="A16" s="19"/>
      <c r="B16" s="5"/>
      <c r="C16" s="5"/>
      <c r="D16" s="5"/>
      <c r="E16" s="58"/>
      <c r="F16" s="6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0"/>
    </row>
    <row r="17" spans="1:20" x14ac:dyDescent="0.3">
      <c r="A17" s="19"/>
      <c r="B17" s="5"/>
      <c r="C17" s="5"/>
      <c r="D17" s="5"/>
      <c r="E17" s="58"/>
      <c r="F17" s="6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0"/>
    </row>
    <row r="18" spans="1:20" x14ac:dyDescent="0.3">
      <c r="A18" s="19"/>
      <c r="B18" s="5" t="s">
        <v>224</v>
      </c>
      <c r="C18" s="5"/>
      <c r="D18" s="5"/>
      <c r="E18" s="58"/>
      <c r="F18" s="6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20"/>
    </row>
    <row r="19" spans="1:20" x14ac:dyDescent="0.3">
      <c r="A19" s="19" t="s">
        <v>225</v>
      </c>
      <c r="B19" s="59">
        <v>1.2</v>
      </c>
      <c r="C19" s="5" t="s">
        <v>219</v>
      </c>
      <c r="D19" s="10"/>
      <c r="E19" s="60"/>
      <c r="F19" s="6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0"/>
    </row>
    <row r="20" spans="1:20" x14ac:dyDescent="0.3">
      <c r="A20" s="19"/>
      <c r="B20" s="5"/>
      <c r="C20" s="5"/>
      <c r="D20" s="5" t="s">
        <v>226</v>
      </c>
      <c r="E20" s="58">
        <f>B19*F20</f>
        <v>168.96</v>
      </c>
      <c r="F20" s="61">
        <f>SUM(G20:T20)</f>
        <v>140.80000000000001</v>
      </c>
      <c r="G20" s="59">
        <v>50.8</v>
      </c>
      <c r="H20" s="59">
        <v>19.600000000000001</v>
      </c>
      <c r="I20" s="59">
        <v>50.8</v>
      </c>
      <c r="J20" s="59">
        <v>19.600000000000001</v>
      </c>
      <c r="K20" s="59"/>
      <c r="L20" s="59"/>
      <c r="M20" s="59"/>
      <c r="N20" s="59"/>
      <c r="O20" s="59"/>
      <c r="P20" s="59"/>
      <c r="Q20" s="59"/>
      <c r="R20" s="59"/>
      <c r="S20" s="59"/>
      <c r="T20" s="20"/>
    </row>
    <row r="21" spans="1:20" x14ac:dyDescent="0.3">
      <c r="A21" s="19"/>
      <c r="B21" s="5"/>
      <c r="C21" s="5"/>
      <c r="D21" s="5" t="s">
        <v>227</v>
      </c>
      <c r="E21" s="58">
        <f>B19*F21</f>
        <v>168.96</v>
      </c>
      <c r="F21" s="61">
        <f>SUM(G21:T21)</f>
        <v>140.80000000000001</v>
      </c>
      <c r="G21" s="59">
        <v>50.8</v>
      </c>
      <c r="H21" s="59">
        <v>19.600000000000001</v>
      </c>
      <c r="I21" s="59">
        <v>50.8</v>
      </c>
      <c r="J21" s="59">
        <v>19.600000000000001</v>
      </c>
      <c r="K21" s="59"/>
      <c r="L21" s="59"/>
      <c r="M21" s="59"/>
      <c r="N21" s="59"/>
      <c r="O21" s="59"/>
      <c r="P21" s="59"/>
      <c r="Q21" s="59"/>
      <c r="R21" s="59"/>
      <c r="S21" s="59"/>
      <c r="T21" s="20"/>
    </row>
    <row r="22" spans="1:20" x14ac:dyDescent="0.3">
      <c r="A22" s="1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0"/>
    </row>
    <row r="23" spans="1:20" x14ac:dyDescent="0.3">
      <c r="A23" s="1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0"/>
    </row>
    <row r="24" spans="1:20" x14ac:dyDescent="0.3">
      <c r="A24" s="19"/>
      <c r="B24" s="5"/>
      <c r="C24" s="5"/>
      <c r="D24" s="58" t="s">
        <v>228</v>
      </c>
      <c r="E24" s="60">
        <f>SUM(E7:E23)</f>
        <v>1633.28</v>
      </c>
      <c r="F24" t="s">
        <v>229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0"/>
    </row>
    <row r="25" spans="1:20" x14ac:dyDescent="0.3">
      <c r="A25" s="1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0"/>
    </row>
    <row r="26" spans="1:20" ht="17.25" thickBot="1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4"/>
    </row>
    <row r="27" spans="1:20" ht="17.25" thickTop="1" x14ac:dyDescent="0.3"/>
    <row r="28" spans="1:20" ht="17.25" thickBot="1" x14ac:dyDescent="0.35"/>
    <row r="29" spans="1:20" ht="17.25" thickTop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8"/>
    </row>
    <row r="30" spans="1:20" x14ac:dyDescent="0.3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0"/>
    </row>
    <row r="31" spans="1:20" x14ac:dyDescent="0.3">
      <c r="A31" s="62" t="s">
        <v>230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0"/>
    </row>
    <row r="32" spans="1:20" x14ac:dyDescent="0.3">
      <c r="A32" s="1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0"/>
    </row>
    <row r="33" spans="1:20" x14ac:dyDescent="0.3">
      <c r="A33" s="19"/>
      <c r="B33" s="5" t="s">
        <v>222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0"/>
    </row>
    <row r="34" spans="1:20" x14ac:dyDescent="0.3">
      <c r="A34" s="19" t="s">
        <v>225</v>
      </c>
      <c r="B34" s="59">
        <v>7.2</v>
      </c>
      <c r="C34" s="5" t="s">
        <v>219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20"/>
    </row>
    <row r="35" spans="1:20" x14ac:dyDescent="0.3">
      <c r="A35" s="19"/>
      <c r="B35" s="5"/>
      <c r="C35" s="5"/>
      <c r="D35" s="5" t="s">
        <v>220</v>
      </c>
      <c r="E35" s="58">
        <f>B34*F35</f>
        <v>748.80000000000007</v>
      </c>
      <c r="F35" s="61">
        <f>SUM(G35:T35)</f>
        <v>104</v>
      </c>
      <c r="G35" s="59">
        <v>16</v>
      </c>
      <c r="H35" s="59">
        <v>36</v>
      </c>
      <c r="I35" s="59">
        <v>16</v>
      </c>
      <c r="J35" s="59">
        <v>36</v>
      </c>
      <c r="K35" s="59"/>
      <c r="L35" s="59"/>
      <c r="M35" s="59"/>
      <c r="N35" s="59"/>
      <c r="O35" s="59"/>
      <c r="P35" s="59"/>
      <c r="Q35" s="59"/>
      <c r="R35" s="59"/>
      <c r="S35" s="59"/>
      <c r="T35" s="20"/>
    </row>
    <row r="36" spans="1:20" x14ac:dyDescent="0.3">
      <c r="A36" s="19"/>
      <c r="B36" s="5"/>
      <c r="C36" s="5"/>
      <c r="D36" s="5"/>
      <c r="E36" s="58"/>
      <c r="F36" s="6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20"/>
    </row>
    <row r="37" spans="1:20" x14ac:dyDescent="0.3">
      <c r="A37" s="19"/>
      <c r="B37" s="5"/>
      <c r="C37" s="5"/>
      <c r="D37" s="5"/>
      <c r="E37" s="58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0"/>
    </row>
    <row r="38" spans="1:20" x14ac:dyDescent="0.3">
      <c r="A38" s="19"/>
      <c r="B38" s="5"/>
      <c r="C38" s="5"/>
      <c r="D38" s="5"/>
      <c r="E38" s="58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0"/>
    </row>
    <row r="39" spans="1:20" x14ac:dyDescent="0.3">
      <c r="A39" s="19"/>
      <c r="B39" s="5" t="s">
        <v>223</v>
      </c>
      <c r="C39" s="5"/>
      <c r="D39" s="5"/>
      <c r="E39" s="58"/>
      <c r="F39" s="6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0"/>
    </row>
    <row r="40" spans="1:20" x14ac:dyDescent="0.3">
      <c r="A40" s="19" t="s">
        <v>225</v>
      </c>
      <c r="B40" s="59"/>
      <c r="C40" s="5" t="s">
        <v>219</v>
      </c>
      <c r="D40" s="5"/>
      <c r="E40" s="58"/>
      <c r="F40" s="6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20"/>
    </row>
    <row r="41" spans="1:20" x14ac:dyDescent="0.3">
      <c r="A41" s="19"/>
      <c r="B41" s="5"/>
      <c r="C41" s="5"/>
      <c r="D41" s="5" t="s">
        <v>220</v>
      </c>
      <c r="E41" s="58">
        <f>B40*F41</f>
        <v>0</v>
      </c>
      <c r="F41" s="61">
        <f>SUM(G41:T41)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20"/>
    </row>
    <row r="42" spans="1:20" x14ac:dyDescent="0.3">
      <c r="A42" s="19"/>
      <c r="B42" s="5"/>
      <c r="C42" s="5"/>
      <c r="D42" s="5"/>
      <c r="E42" s="58"/>
      <c r="F42" s="6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0"/>
    </row>
    <row r="43" spans="1:20" x14ac:dyDescent="0.3">
      <c r="A43" s="19"/>
      <c r="B43" s="5"/>
      <c r="C43" s="5"/>
      <c r="D43" s="5"/>
      <c r="E43" s="58"/>
      <c r="F43" s="6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0"/>
    </row>
    <row r="44" spans="1:20" x14ac:dyDescent="0.3">
      <c r="A44" s="19"/>
      <c r="B44" s="5"/>
      <c r="C44" s="5"/>
      <c r="D44" s="5"/>
      <c r="E44" s="58"/>
      <c r="F44" s="6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20"/>
    </row>
    <row r="45" spans="1:20" x14ac:dyDescent="0.3">
      <c r="A45" s="19"/>
      <c r="B45" s="5" t="s">
        <v>224</v>
      </c>
      <c r="C45" s="5"/>
      <c r="D45" s="5"/>
      <c r="E45" s="58"/>
      <c r="F45" s="6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20"/>
    </row>
    <row r="46" spans="1:20" x14ac:dyDescent="0.3">
      <c r="A46" s="19" t="s">
        <v>225</v>
      </c>
      <c r="B46" s="59">
        <v>1.2</v>
      </c>
      <c r="C46" s="5" t="s">
        <v>219</v>
      </c>
      <c r="D46" s="10"/>
      <c r="E46" s="60"/>
      <c r="F46" s="6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20"/>
    </row>
    <row r="47" spans="1:20" x14ac:dyDescent="0.3">
      <c r="A47" s="19"/>
      <c r="B47" s="5"/>
      <c r="C47" s="5"/>
      <c r="D47" s="5" t="s">
        <v>226</v>
      </c>
      <c r="E47" s="58">
        <f>B46*F47</f>
        <v>124.8</v>
      </c>
      <c r="F47" s="61">
        <f>SUM(G47:T47)</f>
        <v>104</v>
      </c>
      <c r="G47" s="59">
        <v>16</v>
      </c>
      <c r="H47" s="59">
        <v>36</v>
      </c>
      <c r="I47" s="59">
        <v>16</v>
      </c>
      <c r="J47" s="59">
        <v>36</v>
      </c>
      <c r="K47" s="59"/>
      <c r="L47" s="59"/>
      <c r="M47" s="59"/>
      <c r="N47" s="59"/>
      <c r="O47" s="59"/>
      <c r="P47" s="59"/>
      <c r="Q47" s="59"/>
      <c r="R47" s="59"/>
      <c r="S47" s="59"/>
      <c r="T47" s="20"/>
    </row>
    <row r="48" spans="1:20" x14ac:dyDescent="0.3">
      <c r="A48" s="19"/>
      <c r="B48" s="5"/>
      <c r="C48" s="5"/>
      <c r="D48" s="5" t="s">
        <v>227</v>
      </c>
      <c r="E48" s="58">
        <f>B46*F48</f>
        <v>124.8</v>
      </c>
      <c r="F48" s="61">
        <f>SUM(G48:T48)</f>
        <v>104</v>
      </c>
      <c r="G48" s="59">
        <v>16</v>
      </c>
      <c r="H48" s="59">
        <v>36</v>
      </c>
      <c r="I48" s="59">
        <v>16</v>
      </c>
      <c r="J48" s="59">
        <v>36</v>
      </c>
      <c r="K48" s="59"/>
      <c r="L48" s="59"/>
      <c r="M48" s="59"/>
      <c r="N48" s="59"/>
      <c r="O48" s="59"/>
      <c r="P48" s="59"/>
      <c r="Q48" s="59"/>
      <c r="R48" s="59"/>
      <c r="S48" s="59"/>
      <c r="T48" s="20"/>
    </row>
    <row r="49" spans="1:20" x14ac:dyDescent="0.3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0"/>
    </row>
    <row r="50" spans="1:20" x14ac:dyDescent="0.3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20"/>
    </row>
    <row r="51" spans="1:20" x14ac:dyDescent="0.3">
      <c r="A51" s="19"/>
      <c r="B51" s="5"/>
      <c r="C51" s="5"/>
      <c r="D51" s="58" t="s">
        <v>228</v>
      </c>
      <c r="E51" s="60">
        <f>SUM(E34:E50)</f>
        <v>998.4</v>
      </c>
      <c r="F51" t="s">
        <v>229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0"/>
    </row>
    <row r="52" spans="1:20" x14ac:dyDescent="0.3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20"/>
    </row>
    <row r="53" spans="1:20" ht="17.25" thickBot="1" x14ac:dyDescent="0.3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4"/>
    </row>
    <row r="54" spans="1:20" ht="17.25" thickTop="1" x14ac:dyDescent="0.3"/>
    <row r="55" spans="1:20" ht="17.25" thickBot="1" x14ac:dyDescent="0.35"/>
    <row r="56" spans="1:20" ht="17.25" thickTop="1" x14ac:dyDescent="0.3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8"/>
    </row>
    <row r="57" spans="1:20" x14ac:dyDescent="0.3">
      <c r="A57" s="1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0"/>
    </row>
    <row r="58" spans="1:20" x14ac:dyDescent="0.3">
      <c r="A58" s="62" t="s">
        <v>231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0"/>
    </row>
    <row r="59" spans="1:20" x14ac:dyDescent="0.3">
      <c r="A59" s="1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0"/>
    </row>
    <row r="60" spans="1:20" x14ac:dyDescent="0.3">
      <c r="A60" s="19"/>
      <c r="B60" s="5" t="s">
        <v>222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0"/>
    </row>
    <row r="61" spans="1:20" x14ac:dyDescent="0.3">
      <c r="A61" s="19" t="s">
        <v>225</v>
      </c>
      <c r="B61" s="59">
        <v>4.2</v>
      </c>
      <c r="C61" s="5" t="s">
        <v>219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0"/>
    </row>
    <row r="62" spans="1:20" x14ac:dyDescent="0.3">
      <c r="A62" s="19"/>
      <c r="B62" s="5"/>
      <c r="C62" s="5"/>
      <c r="D62" s="5" t="s">
        <v>220</v>
      </c>
      <c r="E62" s="58">
        <f>B61*F62</f>
        <v>493.08000000000004</v>
      </c>
      <c r="F62" s="61">
        <f>SUM(G62:T62)</f>
        <v>117.4</v>
      </c>
      <c r="G62" s="59">
        <v>16.8</v>
      </c>
      <c r="H62" s="59">
        <v>41.9</v>
      </c>
      <c r="I62" s="59">
        <v>16.8</v>
      </c>
      <c r="J62" s="59">
        <v>41.9</v>
      </c>
      <c r="K62" s="59"/>
      <c r="L62" s="59"/>
      <c r="M62" s="59"/>
      <c r="N62" s="59"/>
      <c r="O62" s="59"/>
      <c r="P62" s="59"/>
      <c r="Q62" s="59"/>
      <c r="R62" s="59"/>
      <c r="S62" s="59"/>
      <c r="T62" s="20"/>
    </row>
    <row r="63" spans="1:20" x14ac:dyDescent="0.3">
      <c r="A63" s="19"/>
      <c r="B63" s="5"/>
      <c r="C63" s="5"/>
      <c r="D63" s="5"/>
      <c r="E63" s="58"/>
      <c r="F63" s="6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20"/>
    </row>
    <row r="64" spans="1:20" x14ac:dyDescent="0.3">
      <c r="A64" s="19"/>
      <c r="B64" s="5"/>
      <c r="C64" s="5"/>
      <c r="D64" s="5"/>
      <c r="E64" s="58"/>
      <c r="F64" s="6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20"/>
    </row>
    <row r="65" spans="1:20" x14ac:dyDescent="0.3">
      <c r="A65" s="19"/>
      <c r="B65" s="5"/>
      <c r="C65" s="5"/>
      <c r="D65" s="5"/>
      <c r="E65" s="58"/>
      <c r="F65" s="6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0"/>
    </row>
    <row r="66" spans="1:20" x14ac:dyDescent="0.3">
      <c r="A66" s="19"/>
      <c r="B66" s="5" t="s">
        <v>223</v>
      </c>
      <c r="C66" s="5"/>
      <c r="D66" s="5"/>
      <c r="E66" s="58"/>
      <c r="F66" s="6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20"/>
    </row>
    <row r="67" spans="1:20" x14ac:dyDescent="0.3">
      <c r="A67" s="19" t="s">
        <v>225</v>
      </c>
      <c r="B67" s="59">
        <v>4.2</v>
      </c>
      <c r="C67" s="5" t="s">
        <v>219</v>
      </c>
      <c r="D67" s="5"/>
      <c r="E67" s="58"/>
      <c r="F67" s="6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0"/>
    </row>
    <row r="68" spans="1:20" x14ac:dyDescent="0.3">
      <c r="A68" s="19"/>
      <c r="B68" s="5"/>
      <c r="C68" s="5"/>
      <c r="D68" s="5" t="s">
        <v>220</v>
      </c>
      <c r="E68" s="58">
        <f>B67*F68</f>
        <v>493.08000000000004</v>
      </c>
      <c r="F68" s="61">
        <f>SUM(G68:T68)</f>
        <v>117.4</v>
      </c>
      <c r="G68" s="59">
        <v>16.8</v>
      </c>
      <c r="H68" s="59">
        <v>41.9</v>
      </c>
      <c r="I68" s="59">
        <v>16.8</v>
      </c>
      <c r="J68" s="59">
        <v>41.9</v>
      </c>
      <c r="K68" s="59"/>
      <c r="L68" s="59"/>
      <c r="M68" s="59"/>
      <c r="N68" s="59"/>
      <c r="O68" s="59"/>
      <c r="P68" s="59"/>
      <c r="Q68" s="59"/>
      <c r="R68" s="59"/>
      <c r="S68" s="59"/>
      <c r="T68" s="20"/>
    </row>
    <row r="69" spans="1:20" x14ac:dyDescent="0.3">
      <c r="A69" s="19"/>
      <c r="B69" s="5"/>
      <c r="C69" s="5"/>
      <c r="D69" s="5"/>
      <c r="E69" s="58"/>
      <c r="F69" s="6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0"/>
    </row>
    <row r="70" spans="1:20" x14ac:dyDescent="0.3">
      <c r="A70" s="19"/>
      <c r="B70" s="5"/>
      <c r="C70" s="5"/>
      <c r="D70" s="5"/>
      <c r="E70" s="58"/>
      <c r="F70" s="6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20"/>
    </row>
    <row r="71" spans="1:20" x14ac:dyDescent="0.3">
      <c r="A71" s="19"/>
      <c r="B71" s="5"/>
      <c r="C71" s="5"/>
      <c r="D71" s="5"/>
      <c r="E71" s="58"/>
      <c r="F71" s="6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0"/>
    </row>
    <row r="72" spans="1:20" x14ac:dyDescent="0.3">
      <c r="A72" s="19"/>
      <c r="B72" s="5" t="s">
        <v>224</v>
      </c>
      <c r="C72" s="5"/>
      <c r="D72" s="5"/>
      <c r="E72" s="58"/>
      <c r="F72" s="6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20"/>
    </row>
    <row r="73" spans="1:20" x14ac:dyDescent="0.3">
      <c r="A73" s="19" t="s">
        <v>225</v>
      </c>
      <c r="B73" s="59">
        <v>1.2</v>
      </c>
      <c r="C73" s="5" t="s">
        <v>219</v>
      </c>
      <c r="D73" s="10"/>
      <c r="E73" s="60"/>
      <c r="F73" s="6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0"/>
    </row>
    <row r="74" spans="1:20" x14ac:dyDescent="0.3">
      <c r="A74" s="19"/>
      <c r="B74" s="5"/>
      <c r="C74" s="5"/>
      <c r="D74" s="5" t="s">
        <v>226</v>
      </c>
      <c r="E74" s="58">
        <f>B73*F74</f>
        <v>140.88</v>
      </c>
      <c r="F74" s="61">
        <f>SUM(G74:T74)</f>
        <v>117.4</v>
      </c>
      <c r="G74" s="59">
        <v>16.8</v>
      </c>
      <c r="H74" s="59">
        <v>41.9</v>
      </c>
      <c r="I74" s="59">
        <v>16.8</v>
      </c>
      <c r="J74" s="59">
        <v>41.9</v>
      </c>
      <c r="K74" s="59"/>
      <c r="L74" s="59"/>
      <c r="M74" s="59"/>
      <c r="N74" s="59"/>
      <c r="O74" s="59"/>
      <c r="P74" s="59"/>
      <c r="Q74" s="59"/>
      <c r="R74" s="59"/>
      <c r="S74" s="59"/>
      <c r="T74" s="20"/>
    </row>
    <row r="75" spans="1:20" x14ac:dyDescent="0.3">
      <c r="A75" s="19"/>
      <c r="B75" s="5"/>
      <c r="C75" s="5"/>
      <c r="D75" s="5" t="s">
        <v>227</v>
      </c>
      <c r="E75" s="58">
        <f>B73*F75</f>
        <v>140.88</v>
      </c>
      <c r="F75" s="61">
        <f>SUM(G75:T75)</f>
        <v>117.4</v>
      </c>
      <c r="G75" s="59">
        <v>16.8</v>
      </c>
      <c r="H75" s="59">
        <v>41.9</v>
      </c>
      <c r="I75" s="59">
        <v>16.8</v>
      </c>
      <c r="J75" s="59">
        <v>41.9</v>
      </c>
      <c r="K75" s="59"/>
      <c r="L75" s="59"/>
      <c r="M75" s="59"/>
      <c r="N75" s="59"/>
      <c r="O75" s="59"/>
      <c r="P75" s="59"/>
      <c r="Q75" s="59"/>
      <c r="R75" s="59"/>
      <c r="S75" s="59"/>
      <c r="T75" s="20"/>
    </row>
    <row r="76" spans="1:20" x14ac:dyDescent="0.3">
      <c r="A76" s="1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20"/>
    </row>
    <row r="77" spans="1:20" x14ac:dyDescent="0.3">
      <c r="A77" s="1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0"/>
    </row>
    <row r="78" spans="1:20" x14ac:dyDescent="0.3">
      <c r="A78" s="19"/>
      <c r="B78" s="5"/>
      <c r="C78" s="5"/>
      <c r="D78" s="58" t="s">
        <v>228</v>
      </c>
      <c r="E78" s="60">
        <f>SUM(E61:E77)</f>
        <v>1267.92</v>
      </c>
      <c r="F78" t="s">
        <v>229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20"/>
    </row>
    <row r="79" spans="1:20" x14ac:dyDescent="0.3">
      <c r="A79" s="1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20"/>
    </row>
    <row r="80" spans="1:20" ht="17.25" thickBot="1" x14ac:dyDescent="0.3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4"/>
    </row>
    <row r="81" spans="1:20" ht="17.25" thickTop="1" x14ac:dyDescent="0.3"/>
    <row r="82" spans="1:20" ht="17.25" thickBot="1" x14ac:dyDescent="0.35"/>
    <row r="83" spans="1:20" ht="17.25" thickTop="1" x14ac:dyDescent="0.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8"/>
    </row>
    <row r="84" spans="1:20" x14ac:dyDescent="0.3">
      <c r="A84" s="1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20"/>
    </row>
    <row r="85" spans="1:20" x14ac:dyDescent="0.3">
      <c r="A85" s="62" t="s">
        <v>232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20"/>
    </row>
    <row r="86" spans="1:20" x14ac:dyDescent="0.3">
      <c r="A86" s="1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20"/>
    </row>
    <row r="87" spans="1:20" x14ac:dyDescent="0.3">
      <c r="A87" s="19"/>
      <c r="B87" s="5" t="s">
        <v>222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20"/>
    </row>
    <row r="88" spans="1:20" x14ac:dyDescent="0.3">
      <c r="A88" s="19" t="s">
        <v>225</v>
      </c>
      <c r="B88" s="59">
        <v>7</v>
      </c>
      <c r="C88" s="5" t="s">
        <v>219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20"/>
    </row>
    <row r="89" spans="1:20" x14ac:dyDescent="0.3">
      <c r="A89" s="19"/>
      <c r="B89" s="5"/>
      <c r="C89" s="5"/>
      <c r="D89" s="5" t="s">
        <v>220</v>
      </c>
      <c r="E89" s="58">
        <f>B88*F89</f>
        <v>707</v>
      </c>
      <c r="F89" s="61">
        <f>SUM(G89:T89)</f>
        <v>101</v>
      </c>
      <c r="G89" s="59">
        <v>22.5</v>
      </c>
      <c r="H89" s="59">
        <v>28</v>
      </c>
      <c r="I89" s="59">
        <v>22.5</v>
      </c>
      <c r="J89" s="59">
        <v>28</v>
      </c>
      <c r="K89" s="59"/>
      <c r="L89" s="59"/>
      <c r="M89" s="59"/>
      <c r="N89" s="59"/>
      <c r="O89" s="59"/>
      <c r="P89" s="59"/>
      <c r="Q89" s="59"/>
      <c r="R89" s="59"/>
      <c r="S89" s="59"/>
      <c r="T89" s="20"/>
    </row>
    <row r="90" spans="1:20" x14ac:dyDescent="0.3">
      <c r="A90" s="19"/>
      <c r="B90" s="5"/>
      <c r="C90" s="5"/>
      <c r="D90" s="5"/>
      <c r="E90" s="58"/>
      <c r="F90" s="6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20"/>
    </row>
    <row r="91" spans="1:20" x14ac:dyDescent="0.3">
      <c r="A91" s="19"/>
      <c r="B91" s="5"/>
      <c r="C91" s="5"/>
      <c r="D91" s="5"/>
      <c r="E91" s="58"/>
      <c r="F91" s="6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20"/>
    </row>
    <row r="92" spans="1:20" x14ac:dyDescent="0.3">
      <c r="A92" s="19"/>
      <c r="B92" s="5"/>
      <c r="C92" s="5"/>
      <c r="D92" s="5"/>
      <c r="E92" s="58"/>
      <c r="F92" s="6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20"/>
    </row>
    <row r="93" spans="1:20" x14ac:dyDescent="0.3">
      <c r="A93" s="19"/>
      <c r="B93" s="5" t="s">
        <v>223</v>
      </c>
      <c r="C93" s="5"/>
      <c r="D93" s="5"/>
      <c r="E93" s="58"/>
      <c r="F93" s="6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20"/>
    </row>
    <row r="94" spans="1:20" x14ac:dyDescent="0.3">
      <c r="A94" s="19" t="s">
        <v>225</v>
      </c>
      <c r="B94" s="59"/>
      <c r="C94" s="5" t="s">
        <v>219</v>
      </c>
      <c r="D94" s="5"/>
      <c r="E94" s="58"/>
      <c r="F94" s="6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20"/>
    </row>
    <row r="95" spans="1:20" x14ac:dyDescent="0.3">
      <c r="A95" s="19"/>
      <c r="B95" s="5"/>
      <c r="C95" s="5"/>
      <c r="D95" s="5" t="s">
        <v>220</v>
      </c>
      <c r="E95" s="58">
        <f>B94*F95</f>
        <v>0</v>
      </c>
      <c r="F95" s="61">
        <f>SUM(G95:T95)</f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20"/>
    </row>
    <row r="96" spans="1:20" x14ac:dyDescent="0.3">
      <c r="A96" s="19"/>
      <c r="B96" s="5"/>
      <c r="C96" s="5"/>
      <c r="D96" s="5"/>
      <c r="E96" s="58"/>
      <c r="F96" s="6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20"/>
    </row>
    <row r="97" spans="1:20" x14ac:dyDescent="0.3">
      <c r="A97" s="19"/>
      <c r="B97" s="5"/>
      <c r="C97" s="5"/>
      <c r="D97" s="5"/>
      <c r="E97" s="58"/>
      <c r="F97" s="6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20"/>
    </row>
    <row r="98" spans="1:20" x14ac:dyDescent="0.3">
      <c r="A98" s="19"/>
      <c r="B98" s="5"/>
      <c r="C98" s="5"/>
      <c r="D98" s="5"/>
      <c r="E98" s="58"/>
      <c r="F98" s="6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20"/>
    </row>
    <row r="99" spans="1:20" x14ac:dyDescent="0.3">
      <c r="A99" s="19"/>
      <c r="B99" s="5" t="s">
        <v>224</v>
      </c>
      <c r="C99" s="5"/>
      <c r="D99" s="5"/>
      <c r="E99" s="58"/>
      <c r="F99" s="6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20"/>
    </row>
    <row r="100" spans="1:20" x14ac:dyDescent="0.3">
      <c r="A100" s="19" t="s">
        <v>225</v>
      </c>
      <c r="B100" s="59">
        <v>1.2</v>
      </c>
      <c r="C100" s="5" t="s">
        <v>219</v>
      </c>
      <c r="D100" s="10"/>
      <c r="E100" s="60"/>
      <c r="F100" s="6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20"/>
    </row>
    <row r="101" spans="1:20" x14ac:dyDescent="0.3">
      <c r="A101" s="19"/>
      <c r="B101" s="5"/>
      <c r="C101" s="5"/>
      <c r="D101" s="5" t="s">
        <v>226</v>
      </c>
      <c r="E101" s="58">
        <f>B100*F101</f>
        <v>121.19999999999999</v>
      </c>
      <c r="F101" s="61">
        <f>SUM(G101:T101)</f>
        <v>101</v>
      </c>
      <c r="G101" s="59">
        <v>22.5</v>
      </c>
      <c r="H101" s="59">
        <v>28</v>
      </c>
      <c r="I101" s="59">
        <v>22.5</v>
      </c>
      <c r="J101" s="59">
        <v>28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20"/>
    </row>
    <row r="102" spans="1:20" x14ac:dyDescent="0.3">
      <c r="A102" s="19"/>
      <c r="B102" s="5"/>
      <c r="C102" s="5"/>
      <c r="D102" s="5" t="s">
        <v>227</v>
      </c>
      <c r="E102" s="58">
        <f>B100*F102</f>
        <v>121.19999999999999</v>
      </c>
      <c r="F102" s="61">
        <f>SUM(G102:T102)</f>
        <v>101</v>
      </c>
      <c r="G102" s="59">
        <v>22.5</v>
      </c>
      <c r="H102" s="59">
        <v>28</v>
      </c>
      <c r="I102" s="59">
        <v>22.5</v>
      </c>
      <c r="J102" s="59">
        <v>28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20"/>
    </row>
    <row r="103" spans="1:20" x14ac:dyDescent="0.3">
      <c r="A103" s="1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20"/>
    </row>
    <row r="104" spans="1:20" x14ac:dyDescent="0.3">
      <c r="A104" s="1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0"/>
    </row>
    <row r="105" spans="1:20" x14ac:dyDescent="0.3">
      <c r="A105" s="19"/>
      <c r="B105" s="5"/>
      <c r="C105" s="5"/>
      <c r="D105" s="58" t="s">
        <v>228</v>
      </c>
      <c r="E105" s="60">
        <f>SUM(E88:E104)</f>
        <v>949.40000000000009</v>
      </c>
      <c r="F105" t="s">
        <v>229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20"/>
    </row>
    <row r="106" spans="1:20" x14ac:dyDescent="0.3">
      <c r="A106" s="1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20"/>
    </row>
    <row r="107" spans="1:20" ht="17.25" thickBot="1" x14ac:dyDescent="0.35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4"/>
    </row>
    <row r="108" spans="1:20" ht="17.25" thickTop="1" x14ac:dyDescent="0.3"/>
    <row r="109" spans="1:20" ht="17.25" thickBot="1" x14ac:dyDescent="0.35"/>
    <row r="110" spans="1:20" ht="17.25" thickTop="1" x14ac:dyDescent="0.3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8"/>
    </row>
    <row r="111" spans="1:20" x14ac:dyDescent="0.3">
      <c r="A111" s="1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20"/>
    </row>
    <row r="112" spans="1:20" x14ac:dyDescent="0.3">
      <c r="A112" s="62" t="s">
        <v>233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20"/>
    </row>
    <row r="113" spans="1:20" x14ac:dyDescent="0.3">
      <c r="A113" s="1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0"/>
    </row>
    <row r="114" spans="1:20" x14ac:dyDescent="0.3">
      <c r="A114" s="19"/>
      <c r="B114" s="5" t="s">
        <v>222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20"/>
    </row>
    <row r="115" spans="1:20" x14ac:dyDescent="0.3">
      <c r="A115" s="19" t="s">
        <v>225</v>
      </c>
      <c r="B115" s="59">
        <v>4.5</v>
      </c>
      <c r="C115" s="5" t="s">
        <v>219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20"/>
    </row>
    <row r="116" spans="1:20" x14ac:dyDescent="0.3">
      <c r="A116" s="19"/>
      <c r="B116" s="5"/>
      <c r="C116" s="5"/>
      <c r="D116" s="5" t="s">
        <v>220</v>
      </c>
      <c r="E116" s="58">
        <f>B115*F116</f>
        <v>283.5</v>
      </c>
      <c r="F116" s="61">
        <f>SUM(G116:T116)</f>
        <v>63</v>
      </c>
      <c r="G116" s="59">
        <v>14.5</v>
      </c>
      <c r="H116" s="59">
        <v>17</v>
      </c>
      <c r="I116" s="59">
        <v>14.5</v>
      </c>
      <c r="J116" s="59">
        <v>17</v>
      </c>
      <c r="K116" s="59"/>
      <c r="L116" s="59"/>
      <c r="M116" s="59"/>
      <c r="N116" s="59"/>
      <c r="O116" s="59"/>
      <c r="P116" s="59"/>
      <c r="Q116" s="59"/>
      <c r="R116" s="59"/>
      <c r="S116" s="59"/>
      <c r="T116" s="20"/>
    </row>
    <row r="117" spans="1:20" x14ac:dyDescent="0.3">
      <c r="A117" s="19"/>
      <c r="B117" s="5"/>
      <c r="C117" s="5"/>
      <c r="D117" s="5"/>
      <c r="E117" s="58"/>
      <c r="F117" s="6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20"/>
    </row>
    <row r="118" spans="1:20" x14ac:dyDescent="0.3">
      <c r="A118" s="19"/>
      <c r="B118" s="5"/>
      <c r="C118" s="5"/>
      <c r="D118" s="5"/>
      <c r="E118" s="58"/>
      <c r="F118" s="6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20"/>
    </row>
    <row r="119" spans="1:20" x14ac:dyDescent="0.3">
      <c r="A119" s="19"/>
      <c r="B119" s="5"/>
      <c r="C119" s="5"/>
      <c r="D119" s="5"/>
      <c r="E119" s="58"/>
      <c r="F119" s="6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20"/>
    </row>
    <row r="120" spans="1:20" x14ac:dyDescent="0.3">
      <c r="A120" s="19"/>
      <c r="B120" s="5" t="s">
        <v>223</v>
      </c>
      <c r="C120" s="5"/>
      <c r="D120" s="5"/>
      <c r="E120" s="58"/>
      <c r="F120" s="6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20"/>
    </row>
    <row r="121" spans="1:20" x14ac:dyDescent="0.3">
      <c r="A121" s="19" t="s">
        <v>225</v>
      </c>
      <c r="B121" s="59"/>
      <c r="C121" s="5" t="s">
        <v>219</v>
      </c>
      <c r="D121" s="5"/>
      <c r="E121" s="58"/>
      <c r="F121" s="6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0"/>
    </row>
    <row r="122" spans="1:20" x14ac:dyDescent="0.3">
      <c r="A122" s="19"/>
      <c r="B122" s="5"/>
      <c r="C122" s="5"/>
      <c r="D122" s="5" t="s">
        <v>220</v>
      </c>
      <c r="E122" s="58">
        <f>B121*F122</f>
        <v>0</v>
      </c>
      <c r="F122" s="61">
        <f>SUM(G122:T122)</f>
        <v>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20"/>
    </row>
    <row r="123" spans="1:20" x14ac:dyDescent="0.3">
      <c r="A123" s="19"/>
      <c r="B123" s="5"/>
      <c r="C123" s="5"/>
      <c r="D123" s="5"/>
      <c r="E123" s="58"/>
      <c r="F123" s="6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20"/>
    </row>
    <row r="124" spans="1:20" x14ac:dyDescent="0.3">
      <c r="A124" s="19"/>
      <c r="B124" s="5"/>
      <c r="C124" s="5"/>
      <c r="D124" s="5"/>
      <c r="E124" s="58"/>
      <c r="F124" s="6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0"/>
    </row>
    <row r="125" spans="1:20" x14ac:dyDescent="0.3">
      <c r="A125" s="19"/>
      <c r="B125" s="5"/>
      <c r="C125" s="5"/>
      <c r="D125" s="5"/>
      <c r="E125" s="58"/>
      <c r="F125" s="6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0"/>
    </row>
    <row r="126" spans="1:20" x14ac:dyDescent="0.3">
      <c r="A126" s="19"/>
      <c r="B126" s="5" t="s">
        <v>224</v>
      </c>
      <c r="C126" s="5"/>
      <c r="D126" s="5"/>
      <c r="E126" s="58"/>
      <c r="F126" s="6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0"/>
    </row>
    <row r="127" spans="1:20" x14ac:dyDescent="0.3">
      <c r="A127" s="19" t="s">
        <v>225</v>
      </c>
      <c r="B127" s="59">
        <v>1.2</v>
      </c>
      <c r="C127" s="5" t="s">
        <v>219</v>
      </c>
      <c r="D127" s="10"/>
      <c r="E127" s="60"/>
      <c r="F127" s="6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0"/>
    </row>
    <row r="128" spans="1:20" x14ac:dyDescent="0.3">
      <c r="A128" s="19"/>
      <c r="B128" s="5"/>
      <c r="C128" s="5"/>
      <c r="D128" s="5" t="s">
        <v>226</v>
      </c>
      <c r="E128" s="58">
        <f>B127*F128</f>
        <v>75.599999999999994</v>
      </c>
      <c r="F128" s="61">
        <f>SUM(G128:T128)</f>
        <v>63</v>
      </c>
      <c r="G128" s="59">
        <v>14.5</v>
      </c>
      <c r="H128" s="59">
        <v>17</v>
      </c>
      <c r="I128" s="59">
        <v>14.5</v>
      </c>
      <c r="J128" s="59">
        <v>17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20"/>
    </row>
    <row r="129" spans="1:20" x14ac:dyDescent="0.3">
      <c r="A129" s="19"/>
      <c r="B129" s="5"/>
      <c r="C129" s="5"/>
      <c r="D129" s="5" t="s">
        <v>227</v>
      </c>
      <c r="E129" s="58">
        <f>B127*F129</f>
        <v>75.599999999999994</v>
      </c>
      <c r="F129" s="61">
        <f>SUM(G129:T129)</f>
        <v>63</v>
      </c>
      <c r="G129" s="59">
        <v>14.5</v>
      </c>
      <c r="H129" s="59">
        <v>17</v>
      </c>
      <c r="I129" s="59">
        <v>14.5</v>
      </c>
      <c r="J129" s="59">
        <v>17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20"/>
    </row>
    <row r="130" spans="1:20" x14ac:dyDescent="0.3">
      <c r="A130" s="1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0"/>
    </row>
    <row r="131" spans="1:20" x14ac:dyDescent="0.3">
      <c r="A131" s="1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0"/>
    </row>
    <row r="132" spans="1:20" x14ac:dyDescent="0.3">
      <c r="A132" s="19"/>
      <c r="B132" s="5"/>
      <c r="C132" s="5"/>
      <c r="D132" s="58" t="s">
        <v>228</v>
      </c>
      <c r="E132" s="60">
        <f>SUM(E115:E131)</f>
        <v>434.70000000000005</v>
      </c>
      <c r="F132" t="s">
        <v>229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0"/>
    </row>
    <row r="133" spans="1:20" x14ac:dyDescent="0.3">
      <c r="A133" s="1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0"/>
    </row>
    <row r="134" spans="1:20" ht="17.25" thickBot="1" x14ac:dyDescent="0.3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4"/>
    </row>
    <row r="135" spans="1:20" ht="17.25" thickTop="1" x14ac:dyDescent="0.3"/>
    <row r="136" spans="1:20" ht="17.25" thickBot="1" x14ac:dyDescent="0.35"/>
    <row r="137" spans="1:20" ht="17.25" thickTop="1" x14ac:dyDescent="0.3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8"/>
    </row>
    <row r="138" spans="1:20" x14ac:dyDescent="0.3">
      <c r="A138" s="1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0"/>
    </row>
    <row r="139" spans="1:20" x14ac:dyDescent="0.3">
      <c r="A139" s="62" t="s">
        <v>234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0"/>
    </row>
    <row r="140" spans="1:20" x14ac:dyDescent="0.3">
      <c r="A140" s="1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0"/>
    </row>
    <row r="141" spans="1:20" x14ac:dyDescent="0.3">
      <c r="A141" s="19"/>
      <c r="B141" s="5" t="s">
        <v>222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0"/>
    </row>
    <row r="142" spans="1:20" x14ac:dyDescent="0.3">
      <c r="A142" s="19" t="s">
        <v>225</v>
      </c>
      <c r="B142" s="59">
        <v>6</v>
      </c>
      <c r="C142" s="5" t="s">
        <v>219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0"/>
    </row>
    <row r="143" spans="1:20" x14ac:dyDescent="0.3">
      <c r="A143" s="19"/>
      <c r="B143" s="5"/>
      <c r="C143" s="5"/>
      <c r="D143" s="5" t="s">
        <v>220</v>
      </c>
      <c r="E143" s="58">
        <f>B142*F143</f>
        <v>507</v>
      </c>
      <c r="F143" s="61">
        <f>SUM(G143:T143)</f>
        <v>84.5</v>
      </c>
      <c r="G143" s="59">
        <v>19.05</v>
      </c>
      <c r="H143" s="59">
        <v>23.2</v>
      </c>
      <c r="I143" s="59">
        <v>19.05</v>
      </c>
      <c r="J143" s="59">
        <v>23.2</v>
      </c>
      <c r="K143" s="59"/>
      <c r="L143" s="59"/>
      <c r="M143" s="59"/>
      <c r="N143" s="59"/>
      <c r="O143" s="59"/>
      <c r="P143" s="59"/>
      <c r="Q143" s="59"/>
      <c r="R143" s="59"/>
      <c r="S143" s="59"/>
      <c r="T143" s="20"/>
    </row>
    <row r="144" spans="1:20" x14ac:dyDescent="0.3">
      <c r="A144" s="19"/>
      <c r="B144" s="5"/>
      <c r="C144" s="5"/>
      <c r="D144" s="5"/>
      <c r="E144" s="58"/>
      <c r="F144" s="6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0"/>
    </row>
    <row r="145" spans="1:20" x14ac:dyDescent="0.3">
      <c r="A145" s="19"/>
      <c r="B145" s="5"/>
      <c r="C145" s="5"/>
      <c r="D145" s="5"/>
      <c r="E145" s="58"/>
      <c r="F145" s="6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0"/>
    </row>
    <row r="146" spans="1:20" x14ac:dyDescent="0.3">
      <c r="A146" s="19"/>
      <c r="B146" s="5"/>
      <c r="C146" s="5"/>
      <c r="D146" s="5"/>
      <c r="E146" s="58"/>
      <c r="F146" s="6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0"/>
    </row>
    <row r="147" spans="1:20" x14ac:dyDescent="0.3">
      <c r="A147" s="19"/>
      <c r="B147" s="5" t="s">
        <v>223</v>
      </c>
      <c r="C147" s="5"/>
      <c r="D147" s="5"/>
      <c r="E147" s="58"/>
      <c r="F147" s="6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0"/>
    </row>
    <row r="148" spans="1:20" x14ac:dyDescent="0.3">
      <c r="A148" s="19" t="s">
        <v>225</v>
      </c>
      <c r="B148" s="59"/>
      <c r="C148" s="5" t="s">
        <v>219</v>
      </c>
      <c r="D148" s="5"/>
      <c r="E148" s="58"/>
      <c r="F148" s="6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0"/>
    </row>
    <row r="149" spans="1:20" x14ac:dyDescent="0.3">
      <c r="A149" s="19"/>
      <c r="B149" s="5"/>
      <c r="C149" s="5"/>
      <c r="D149" s="5" t="s">
        <v>220</v>
      </c>
      <c r="E149" s="58">
        <f>B148*F149</f>
        <v>0</v>
      </c>
      <c r="F149" s="61">
        <f>SUM(G149:T149)</f>
        <v>0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20"/>
    </row>
    <row r="150" spans="1:20" x14ac:dyDescent="0.3">
      <c r="A150" s="19"/>
      <c r="B150" s="5"/>
      <c r="C150" s="5"/>
      <c r="D150" s="5"/>
      <c r="E150" s="58"/>
      <c r="F150" s="6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0"/>
    </row>
    <row r="151" spans="1:20" x14ac:dyDescent="0.3">
      <c r="A151" s="19"/>
      <c r="B151" s="5"/>
      <c r="C151" s="5"/>
      <c r="D151" s="5"/>
      <c r="E151" s="58"/>
      <c r="F151" s="6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0"/>
    </row>
    <row r="152" spans="1:20" x14ac:dyDescent="0.3">
      <c r="A152" s="19"/>
      <c r="B152" s="5"/>
      <c r="C152" s="5"/>
      <c r="D152" s="5"/>
      <c r="E152" s="58"/>
      <c r="F152" s="6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0"/>
    </row>
    <row r="153" spans="1:20" x14ac:dyDescent="0.3">
      <c r="A153" s="19"/>
      <c r="B153" s="5" t="s">
        <v>224</v>
      </c>
      <c r="C153" s="5"/>
      <c r="D153" s="5"/>
      <c r="E153" s="58"/>
      <c r="F153" s="6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0"/>
    </row>
    <row r="154" spans="1:20" x14ac:dyDescent="0.3">
      <c r="A154" s="19" t="s">
        <v>225</v>
      </c>
      <c r="B154" s="59">
        <v>1.2</v>
      </c>
      <c r="C154" s="5" t="s">
        <v>219</v>
      </c>
      <c r="D154" s="10"/>
      <c r="E154" s="60"/>
      <c r="F154" s="6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0"/>
    </row>
    <row r="155" spans="1:20" x14ac:dyDescent="0.3">
      <c r="A155" s="19"/>
      <c r="B155" s="5"/>
      <c r="C155" s="5"/>
      <c r="D155" s="5" t="s">
        <v>226</v>
      </c>
      <c r="E155" s="58">
        <f>B154*F155</f>
        <v>101.39999999999999</v>
      </c>
      <c r="F155" s="61">
        <f>SUM(G155:T155)</f>
        <v>84.5</v>
      </c>
      <c r="G155" s="59">
        <v>19.05</v>
      </c>
      <c r="H155" s="59">
        <v>23.2</v>
      </c>
      <c r="I155" s="59">
        <v>19.05</v>
      </c>
      <c r="J155" s="59">
        <v>23.2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20"/>
    </row>
    <row r="156" spans="1:20" x14ac:dyDescent="0.3">
      <c r="A156" s="19"/>
      <c r="B156" s="5"/>
      <c r="C156" s="5"/>
      <c r="D156" s="5" t="s">
        <v>227</v>
      </c>
      <c r="E156" s="58">
        <f>B154*F156</f>
        <v>101.39999999999999</v>
      </c>
      <c r="F156" s="61">
        <f>SUM(G156:T156)</f>
        <v>84.5</v>
      </c>
      <c r="G156" s="59">
        <v>19.05</v>
      </c>
      <c r="H156" s="59">
        <v>23.2</v>
      </c>
      <c r="I156" s="59">
        <v>19.05</v>
      </c>
      <c r="J156" s="59">
        <v>23.2</v>
      </c>
      <c r="K156" s="59"/>
      <c r="L156" s="59"/>
      <c r="M156" s="59"/>
      <c r="N156" s="59"/>
      <c r="O156" s="59"/>
      <c r="P156" s="59"/>
      <c r="Q156" s="59"/>
      <c r="R156" s="59"/>
      <c r="S156" s="59"/>
      <c r="T156" s="20"/>
    </row>
    <row r="157" spans="1:20" x14ac:dyDescent="0.3">
      <c r="A157" s="1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0"/>
    </row>
    <row r="158" spans="1:20" x14ac:dyDescent="0.3">
      <c r="A158" s="1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0"/>
    </row>
    <row r="159" spans="1:20" x14ac:dyDescent="0.3">
      <c r="A159" s="19"/>
      <c r="B159" s="5"/>
      <c r="C159" s="5"/>
      <c r="D159" s="58" t="s">
        <v>228</v>
      </c>
      <c r="E159" s="60">
        <f>SUM(E142:E158)</f>
        <v>709.8</v>
      </c>
      <c r="F159" t="s">
        <v>229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0"/>
    </row>
    <row r="160" spans="1:20" x14ac:dyDescent="0.3">
      <c r="A160" s="1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0"/>
    </row>
    <row r="161" spans="1:20" ht="17.25" thickBot="1" x14ac:dyDescent="0.3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4"/>
    </row>
    <row r="162" spans="1:20" ht="17.25" thickTop="1" x14ac:dyDescent="0.3"/>
    <row r="163" spans="1:20" ht="17.25" thickBot="1" x14ac:dyDescent="0.35"/>
    <row r="164" spans="1:20" ht="17.25" thickTop="1" x14ac:dyDescent="0.3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8"/>
    </row>
    <row r="165" spans="1:20" x14ac:dyDescent="0.3">
      <c r="A165" s="1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0"/>
    </row>
    <row r="166" spans="1:20" x14ac:dyDescent="0.3">
      <c r="A166" s="62" t="s">
        <v>235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0"/>
    </row>
    <row r="167" spans="1:20" x14ac:dyDescent="0.3">
      <c r="A167" s="1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0"/>
    </row>
    <row r="168" spans="1:20" x14ac:dyDescent="0.3">
      <c r="A168" s="19"/>
      <c r="B168" s="5" t="s">
        <v>222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0"/>
    </row>
    <row r="169" spans="1:20" x14ac:dyDescent="0.3">
      <c r="A169" s="19" t="s">
        <v>225</v>
      </c>
      <c r="B169" s="59">
        <v>6</v>
      </c>
      <c r="C169" s="5" t="s">
        <v>219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0"/>
    </row>
    <row r="170" spans="1:20" x14ac:dyDescent="0.3">
      <c r="A170" s="19"/>
      <c r="B170" s="5"/>
      <c r="C170" s="5"/>
      <c r="D170" s="5" t="s">
        <v>220</v>
      </c>
      <c r="E170" s="58">
        <f>B169*F170</f>
        <v>432</v>
      </c>
      <c r="F170" s="61">
        <f>SUM(G170:T170)</f>
        <v>72</v>
      </c>
      <c r="G170" s="59">
        <v>11</v>
      </c>
      <c r="H170" s="59">
        <v>25</v>
      </c>
      <c r="I170" s="59">
        <v>11</v>
      </c>
      <c r="J170" s="59">
        <v>25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20"/>
    </row>
    <row r="171" spans="1:20" x14ac:dyDescent="0.3">
      <c r="A171" s="19"/>
      <c r="B171" s="5"/>
      <c r="C171" s="5"/>
      <c r="D171" s="5"/>
      <c r="E171" s="58"/>
      <c r="F171" s="6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0"/>
    </row>
    <row r="172" spans="1:20" x14ac:dyDescent="0.3">
      <c r="A172" s="19"/>
      <c r="B172" s="5"/>
      <c r="C172" s="5"/>
      <c r="D172" s="5"/>
      <c r="E172" s="58"/>
      <c r="F172" s="6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0"/>
    </row>
    <row r="173" spans="1:20" x14ac:dyDescent="0.3">
      <c r="A173" s="19"/>
      <c r="B173" s="5"/>
      <c r="C173" s="5"/>
      <c r="D173" s="5"/>
      <c r="E173" s="58"/>
      <c r="F173" s="6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0"/>
    </row>
    <row r="174" spans="1:20" x14ac:dyDescent="0.3">
      <c r="A174" s="19"/>
      <c r="B174" s="5" t="s">
        <v>223</v>
      </c>
      <c r="C174" s="5"/>
      <c r="D174" s="5"/>
      <c r="E174" s="58"/>
      <c r="F174" s="6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0"/>
    </row>
    <row r="175" spans="1:20" x14ac:dyDescent="0.3">
      <c r="A175" s="19" t="s">
        <v>225</v>
      </c>
      <c r="B175" s="59"/>
      <c r="C175" s="5" t="s">
        <v>219</v>
      </c>
      <c r="D175" s="5"/>
      <c r="E175" s="58"/>
      <c r="F175" s="6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0"/>
    </row>
    <row r="176" spans="1:20" x14ac:dyDescent="0.3">
      <c r="A176" s="19"/>
      <c r="B176" s="5"/>
      <c r="C176" s="5"/>
      <c r="D176" s="5" t="s">
        <v>220</v>
      </c>
      <c r="E176" s="58">
        <f>B175*F176</f>
        <v>0</v>
      </c>
      <c r="F176" s="61">
        <f>SUM(G176:T176)</f>
        <v>0</v>
      </c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20"/>
    </row>
    <row r="177" spans="1:20" x14ac:dyDescent="0.3">
      <c r="A177" s="19"/>
      <c r="B177" s="5"/>
      <c r="C177" s="5"/>
      <c r="D177" s="5"/>
      <c r="E177" s="58"/>
      <c r="F177" s="6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0"/>
    </row>
    <row r="178" spans="1:20" x14ac:dyDescent="0.3">
      <c r="A178" s="19"/>
      <c r="B178" s="5"/>
      <c r="C178" s="5"/>
      <c r="D178" s="5"/>
      <c r="E178" s="58"/>
      <c r="F178" s="6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0"/>
    </row>
    <row r="179" spans="1:20" x14ac:dyDescent="0.3">
      <c r="A179" s="19"/>
      <c r="B179" s="5"/>
      <c r="C179" s="5"/>
      <c r="D179" s="5"/>
      <c r="E179" s="58"/>
      <c r="F179" s="6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0"/>
    </row>
    <row r="180" spans="1:20" x14ac:dyDescent="0.3">
      <c r="A180" s="19"/>
      <c r="B180" s="5" t="s">
        <v>224</v>
      </c>
      <c r="C180" s="5"/>
      <c r="D180" s="5"/>
      <c r="E180" s="58"/>
      <c r="F180" s="6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0"/>
    </row>
    <row r="181" spans="1:20" x14ac:dyDescent="0.3">
      <c r="A181" s="19" t="s">
        <v>225</v>
      </c>
      <c r="B181" s="59">
        <v>1.2</v>
      </c>
      <c r="C181" s="5" t="s">
        <v>219</v>
      </c>
      <c r="D181" s="10"/>
      <c r="E181" s="60"/>
      <c r="F181" s="6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0"/>
    </row>
    <row r="182" spans="1:20" x14ac:dyDescent="0.3">
      <c r="A182" s="19"/>
      <c r="B182" s="5"/>
      <c r="C182" s="5"/>
      <c r="D182" s="5" t="s">
        <v>226</v>
      </c>
      <c r="E182" s="58">
        <f>B181*F182</f>
        <v>86.399999999999991</v>
      </c>
      <c r="F182" s="61">
        <f>SUM(G182:T182)</f>
        <v>72</v>
      </c>
      <c r="G182" s="59">
        <v>11</v>
      </c>
      <c r="H182" s="59">
        <v>25</v>
      </c>
      <c r="I182" s="59">
        <v>11</v>
      </c>
      <c r="J182" s="59">
        <v>25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20"/>
    </row>
    <row r="183" spans="1:20" x14ac:dyDescent="0.3">
      <c r="A183" s="19"/>
      <c r="B183" s="5"/>
      <c r="C183" s="5"/>
      <c r="D183" s="5" t="s">
        <v>227</v>
      </c>
      <c r="E183" s="58">
        <f>B181*F183</f>
        <v>86.399999999999991</v>
      </c>
      <c r="F183" s="61">
        <f>SUM(G183:T183)</f>
        <v>72</v>
      </c>
      <c r="G183" s="59">
        <v>11</v>
      </c>
      <c r="H183" s="59">
        <v>25</v>
      </c>
      <c r="I183" s="59">
        <v>11</v>
      </c>
      <c r="J183" s="59">
        <v>25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20"/>
    </row>
    <row r="184" spans="1:20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0"/>
    </row>
    <row r="185" spans="1:20" x14ac:dyDescent="0.3">
      <c r="A185" s="1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0"/>
    </row>
    <row r="186" spans="1:20" x14ac:dyDescent="0.3">
      <c r="A186" s="19"/>
      <c r="B186" s="5"/>
      <c r="C186" s="5"/>
      <c r="D186" s="58" t="s">
        <v>228</v>
      </c>
      <c r="E186" s="60">
        <f>SUM(E169:E185)</f>
        <v>604.79999999999995</v>
      </c>
      <c r="F186" t="s">
        <v>229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0"/>
    </row>
    <row r="187" spans="1:20" x14ac:dyDescent="0.3">
      <c r="A187" s="1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0"/>
    </row>
    <row r="188" spans="1:20" ht="17.25" thickBot="1" x14ac:dyDescent="0.35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4"/>
    </row>
    <row r="189" spans="1:20" ht="17.25" thickTop="1" x14ac:dyDescent="0.3"/>
    <row r="190" spans="1:20" ht="17.25" thickBot="1" x14ac:dyDescent="0.35"/>
    <row r="191" spans="1:20" ht="17.25" thickTop="1" x14ac:dyDescent="0.3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8"/>
    </row>
    <row r="192" spans="1:20" x14ac:dyDescent="0.3">
      <c r="A192" s="1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0"/>
    </row>
    <row r="193" spans="1:20" x14ac:dyDescent="0.3">
      <c r="A193" s="62" t="s">
        <v>236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0"/>
    </row>
    <row r="194" spans="1:20" x14ac:dyDescent="0.3">
      <c r="A194" s="1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0"/>
    </row>
    <row r="195" spans="1:20" x14ac:dyDescent="0.3">
      <c r="A195" s="19"/>
      <c r="B195" s="5" t="s">
        <v>222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0"/>
    </row>
    <row r="196" spans="1:20" x14ac:dyDescent="0.3">
      <c r="A196" s="19" t="s">
        <v>225</v>
      </c>
      <c r="B196" s="59">
        <v>6</v>
      </c>
      <c r="C196" s="5" t="s">
        <v>219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0"/>
    </row>
    <row r="197" spans="1:20" x14ac:dyDescent="0.3">
      <c r="A197" s="19"/>
      <c r="B197" s="5"/>
      <c r="C197" s="5"/>
      <c r="D197" s="5" t="s">
        <v>220</v>
      </c>
      <c r="E197" s="58">
        <f>B196*F197</f>
        <v>235.20000000000002</v>
      </c>
      <c r="F197" s="61">
        <f>SUM(G197:T197)</f>
        <v>39.200000000000003</v>
      </c>
      <c r="G197" s="59">
        <v>14.6</v>
      </c>
      <c r="H197" s="59">
        <v>5</v>
      </c>
      <c r="I197" s="59">
        <v>14.6</v>
      </c>
      <c r="J197" s="59">
        <v>5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20"/>
    </row>
    <row r="198" spans="1:20" x14ac:dyDescent="0.3">
      <c r="A198" s="19"/>
      <c r="B198" s="5"/>
      <c r="C198" s="5"/>
      <c r="D198" s="5"/>
      <c r="E198" s="58"/>
      <c r="F198" s="6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0"/>
    </row>
    <row r="199" spans="1:20" x14ac:dyDescent="0.3">
      <c r="A199" s="19"/>
      <c r="B199" s="5"/>
      <c r="C199" s="5"/>
      <c r="D199" s="5"/>
      <c r="E199" s="58"/>
      <c r="F199" s="6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0"/>
    </row>
    <row r="200" spans="1:20" x14ac:dyDescent="0.3">
      <c r="A200" s="19"/>
      <c r="B200" s="5"/>
      <c r="C200" s="5"/>
      <c r="D200" s="5"/>
      <c r="E200" s="58"/>
      <c r="F200" s="6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0"/>
    </row>
    <row r="201" spans="1:20" x14ac:dyDescent="0.3">
      <c r="A201" s="19"/>
      <c r="B201" s="5" t="s">
        <v>223</v>
      </c>
      <c r="C201" s="5"/>
      <c r="D201" s="5"/>
      <c r="E201" s="58"/>
      <c r="F201" s="6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0"/>
    </row>
    <row r="202" spans="1:20" x14ac:dyDescent="0.3">
      <c r="A202" s="19" t="s">
        <v>225</v>
      </c>
      <c r="B202" s="59"/>
      <c r="C202" s="5" t="s">
        <v>219</v>
      </c>
      <c r="D202" s="5"/>
      <c r="E202" s="58"/>
      <c r="F202" s="6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0"/>
    </row>
    <row r="203" spans="1:20" x14ac:dyDescent="0.3">
      <c r="A203" s="19"/>
      <c r="B203" s="5"/>
      <c r="C203" s="5"/>
      <c r="D203" s="5" t="s">
        <v>220</v>
      </c>
      <c r="E203" s="58">
        <f>B202*F203</f>
        <v>0</v>
      </c>
      <c r="F203" s="61">
        <f>SUM(G203:T203)</f>
        <v>0</v>
      </c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20"/>
    </row>
    <row r="204" spans="1:20" x14ac:dyDescent="0.3">
      <c r="A204" s="19"/>
      <c r="B204" s="5"/>
      <c r="C204" s="5"/>
      <c r="D204" s="5"/>
      <c r="E204" s="58"/>
      <c r="F204" s="6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0"/>
    </row>
    <row r="205" spans="1:20" x14ac:dyDescent="0.3">
      <c r="A205" s="19"/>
      <c r="B205" s="5"/>
      <c r="C205" s="5"/>
      <c r="D205" s="5"/>
      <c r="E205" s="58"/>
      <c r="F205" s="6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0"/>
    </row>
    <row r="206" spans="1:20" x14ac:dyDescent="0.3">
      <c r="A206" s="19"/>
      <c r="B206" s="5"/>
      <c r="C206" s="5"/>
      <c r="D206" s="5"/>
      <c r="E206" s="58"/>
      <c r="F206" s="6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0"/>
    </row>
    <row r="207" spans="1:20" x14ac:dyDescent="0.3">
      <c r="A207" s="19"/>
      <c r="B207" s="5" t="s">
        <v>224</v>
      </c>
      <c r="C207" s="5"/>
      <c r="D207" s="5"/>
      <c r="E207" s="58"/>
      <c r="F207" s="6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0"/>
    </row>
    <row r="208" spans="1:20" x14ac:dyDescent="0.3">
      <c r="A208" s="19" t="s">
        <v>225</v>
      </c>
      <c r="B208" s="59">
        <v>1.2</v>
      </c>
      <c r="C208" s="5" t="s">
        <v>219</v>
      </c>
      <c r="D208" s="10"/>
      <c r="E208" s="60"/>
      <c r="F208" s="6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0"/>
    </row>
    <row r="209" spans="1:20" x14ac:dyDescent="0.3">
      <c r="A209" s="19"/>
      <c r="B209" s="5"/>
      <c r="C209" s="5"/>
      <c r="D209" s="5" t="s">
        <v>226</v>
      </c>
      <c r="E209" s="58">
        <f>B208*F209</f>
        <v>47.04</v>
      </c>
      <c r="F209" s="61">
        <f>SUM(G209:T209)</f>
        <v>39.200000000000003</v>
      </c>
      <c r="G209" s="59">
        <v>14.6</v>
      </c>
      <c r="H209" s="59">
        <v>5</v>
      </c>
      <c r="I209" s="59">
        <v>14.6</v>
      </c>
      <c r="J209" s="59">
        <v>5</v>
      </c>
      <c r="K209" s="59"/>
      <c r="L209" s="59"/>
      <c r="M209" s="59"/>
      <c r="N209" s="59"/>
      <c r="O209" s="59"/>
      <c r="P209" s="59"/>
      <c r="Q209" s="59"/>
      <c r="R209" s="59"/>
      <c r="S209" s="59"/>
      <c r="T209" s="20"/>
    </row>
    <row r="210" spans="1:20" x14ac:dyDescent="0.3">
      <c r="A210" s="19"/>
      <c r="B210" s="5"/>
      <c r="C210" s="5"/>
      <c r="D210" s="5" t="s">
        <v>227</v>
      </c>
      <c r="E210" s="58">
        <f>B208*F210</f>
        <v>47.04</v>
      </c>
      <c r="F210" s="61">
        <f>SUM(G210:T210)</f>
        <v>39.200000000000003</v>
      </c>
      <c r="G210" s="59">
        <v>14.6</v>
      </c>
      <c r="H210" s="59">
        <v>5</v>
      </c>
      <c r="I210" s="59">
        <v>14.6</v>
      </c>
      <c r="J210" s="59">
        <v>5</v>
      </c>
      <c r="K210" s="59"/>
      <c r="L210" s="59"/>
      <c r="M210" s="59"/>
      <c r="N210" s="59"/>
      <c r="O210" s="59"/>
      <c r="P210" s="59"/>
      <c r="Q210" s="59"/>
      <c r="R210" s="59"/>
      <c r="S210" s="59"/>
      <c r="T210" s="20"/>
    </row>
    <row r="211" spans="1:20" x14ac:dyDescent="0.3">
      <c r="A211" s="1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0"/>
    </row>
    <row r="212" spans="1:20" x14ac:dyDescent="0.3">
      <c r="A212" s="1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0"/>
    </row>
    <row r="213" spans="1:20" x14ac:dyDescent="0.3">
      <c r="A213" s="19"/>
      <c r="B213" s="5"/>
      <c r="C213" s="5"/>
      <c r="D213" s="58" t="s">
        <v>228</v>
      </c>
      <c r="E213" s="60">
        <f>SUM(E196:E212)</f>
        <v>329.28000000000003</v>
      </c>
      <c r="F213" t="s">
        <v>229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0"/>
    </row>
    <row r="214" spans="1:20" x14ac:dyDescent="0.3">
      <c r="A214" s="1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0"/>
    </row>
    <row r="215" spans="1:20" ht="17.25" thickBot="1" x14ac:dyDescent="0.35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4"/>
    </row>
    <row r="216" spans="1:20" ht="17.2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2"/>
  <sheetViews>
    <sheetView zoomScaleNormal="100" workbookViewId="0">
      <pane ySplit="2" topLeftCell="A272" activePane="bottomLeft" state="frozen"/>
      <selection activeCell="B1" sqref="B1"/>
      <selection pane="bottomLeft" activeCell="S300" sqref="S300"/>
    </sheetView>
  </sheetViews>
  <sheetFormatPr defaultRowHeight="16.5" outlineLevelCol="1" x14ac:dyDescent="0.3"/>
  <cols>
    <col min="2" max="2" width="18" bestFit="1" customWidth="1"/>
    <col min="4" max="4" width="15.625" customWidth="1"/>
    <col min="5" max="5" width="7.75" customWidth="1"/>
    <col min="6" max="6" width="9" style="2"/>
    <col min="7" max="17" width="5.75" style="2" customWidth="1" outlineLevel="1"/>
    <col min="19" max="19" width="9" style="3"/>
    <col min="21" max="21" width="12.625" customWidth="1"/>
    <col min="22" max="22" width="12.625" style="1" customWidth="1"/>
  </cols>
  <sheetData>
    <row r="2" spans="1:23" x14ac:dyDescent="0.3">
      <c r="F2" s="2" t="s">
        <v>0</v>
      </c>
      <c r="R2" t="s">
        <v>1</v>
      </c>
      <c r="S2" s="3" t="s">
        <v>2</v>
      </c>
      <c r="U2" s="7"/>
      <c r="V2" s="9"/>
    </row>
    <row r="3" spans="1:23" ht="17.25" thickBot="1" x14ac:dyDescent="0.35">
      <c r="U3" s="5"/>
      <c r="V3" s="10"/>
      <c r="W3" s="8"/>
    </row>
    <row r="4" spans="1:23" ht="17.25" thickTop="1" x14ac:dyDescent="0.3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16"/>
      <c r="S4" s="28"/>
      <c r="T4" s="18"/>
      <c r="U4" s="5"/>
      <c r="V4" s="10"/>
      <c r="W4" s="8"/>
    </row>
    <row r="5" spans="1:23" x14ac:dyDescent="0.3">
      <c r="A5" s="19"/>
      <c r="B5" s="5" t="s">
        <v>18</v>
      </c>
      <c r="C5" s="5" t="s">
        <v>3</v>
      </c>
      <c r="D5" s="5" t="s">
        <v>152</v>
      </c>
      <c r="E5" s="5" t="s">
        <v>154</v>
      </c>
      <c r="F5" s="29">
        <f t="shared" ref="F5:F8" si="0">SUM(G5:Q5)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30"/>
      <c r="R5" s="5">
        <v>4.5999999999999996</v>
      </c>
      <c r="S5" s="31">
        <f>F5*R5</f>
        <v>298.08</v>
      </c>
      <c r="T5" s="20"/>
      <c r="U5" s="5"/>
      <c r="V5" s="10"/>
    </row>
    <row r="6" spans="1:23" x14ac:dyDescent="0.3">
      <c r="A6" s="19"/>
      <c r="B6" s="5"/>
      <c r="C6" s="5"/>
      <c r="D6" s="5" t="s">
        <v>152</v>
      </c>
      <c r="E6" s="5" t="s">
        <v>155</v>
      </c>
      <c r="F6" s="29">
        <f t="shared" si="0"/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30"/>
      <c r="R6" s="5">
        <v>4.5999999999999996</v>
      </c>
      <c r="S6" s="31">
        <f t="shared" ref="S6:S8" si="1">F6*R6</f>
        <v>576.84</v>
      </c>
      <c r="T6" s="20"/>
      <c r="U6" s="5"/>
      <c r="V6" s="10"/>
      <c r="W6">
        <f>3+6+6+6+6+6+3+6+6+6</f>
        <v>54</v>
      </c>
    </row>
    <row r="7" spans="1:23" x14ac:dyDescent="0.3">
      <c r="A7" s="19"/>
      <c r="B7" s="5"/>
      <c r="C7" s="5"/>
      <c r="D7" s="5" t="s">
        <v>151</v>
      </c>
      <c r="E7" s="5" t="s">
        <v>155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30"/>
      <c r="R7" s="5">
        <v>4.5999999999999996</v>
      </c>
      <c r="S7" s="31">
        <f t="shared" si="1"/>
        <v>344.08</v>
      </c>
      <c r="T7" s="20"/>
      <c r="U7" s="5"/>
      <c r="V7" s="10"/>
      <c r="W7" s="8"/>
    </row>
    <row r="8" spans="1:23" x14ac:dyDescent="0.3">
      <c r="A8" s="19"/>
      <c r="B8" s="5"/>
      <c r="C8" s="5"/>
      <c r="D8" s="5" t="s">
        <v>153</v>
      </c>
      <c r="E8" s="5" t="s">
        <v>155</v>
      </c>
      <c r="F8" s="29">
        <f t="shared" si="0"/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30"/>
      <c r="R8" s="5">
        <v>4.5999999999999996</v>
      </c>
      <c r="S8" s="31">
        <f t="shared" si="1"/>
        <v>137.07999999999998</v>
      </c>
      <c r="T8" s="20"/>
      <c r="U8" s="5"/>
      <c r="V8" s="10"/>
    </row>
    <row r="9" spans="1:23" x14ac:dyDescent="0.3">
      <c r="A9" s="19"/>
      <c r="B9" s="5"/>
      <c r="C9" s="5"/>
      <c r="D9" s="8" t="s">
        <v>156</v>
      </c>
      <c r="E9" s="5" t="s">
        <v>154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31">
        <f>S5</f>
        <v>298.08</v>
      </c>
      <c r="T9" s="20"/>
      <c r="U9" s="8"/>
      <c r="V9" s="11"/>
    </row>
    <row r="10" spans="1:23" x14ac:dyDescent="0.3">
      <c r="A10" s="19"/>
      <c r="B10" s="5"/>
      <c r="C10" s="5"/>
      <c r="D10" s="8" t="s">
        <v>156</v>
      </c>
      <c r="E10" s="5" t="s">
        <v>155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5"/>
      <c r="S10" s="31">
        <f>S6*2+S5</f>
        <v>1451.76</v>
      </c>
      <c r="T10" s="20"/>
    </row>
    <row r="11" spans="1:23" x14ac:dyDescent="0.3">
      <c r="A11" s="19"/>
      <c r="B11" s="5"/>
      <c r="C11" s="5"/>
      <c r="D11" s="8" t="s">
        <v>169</v>
      </c>
      <c r="E11" s="5" t="s">
        <v>155</v>
      </c>
      <c r="F11" s="29">
        <f t="shared" ref="F11" si="2">SUM(G11:Q11)</f>
        <v>140.80000000000001</v>
      </c>
      <c r="G11" s="30">
        <v>50.8</v>
      </c>
      <c r="H11" s="30">
        <v>19.600000000000001</v>
      </c>
      <c r="I11" s="30">
        <v>50.8</v>
      </c>
      <c r="J11" s="30">
        <v>19.600000000000001</v>
      </c>
      <c r="K11" s="30"/>
      <c r="L11" s="30"/>
      <c r="M11" s="30"/>
      <c r="N11" s="30"/>
      <c r="O11" s="30"/>
      <c r="P11" s="30"/>
      <c r="Q11" s="30"/>
      <c r="R11" s="5">
        <v>4.5999999999999996</v>
      </c>
      <c r="S11" s="31">
        <f t="shared" ref="S11:S13" si="3">F11*R11</f>
        <v>647.67999999999995</v>
      </c>
      <c r="T11" s="20"/>
    </row>
    <row r="12" spans="1:23" x14ac:dyDescent="0.3">
      <c r="A12" s="19"/>
      <c r="B12" s="5"/>
      <c r="C12" s="5"/>
      <c r="D12" s="8" t="s">
        <v>170</v>
      </c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5"/>
      <c r="S12" s="31"/>
      <c r="T12" s="20"/>
    </row>
    <row r="13" spans="1:23" x14ac:dyDescent="0.3">
      <c r="A13" s="19"/>
      <c r="B13" s="5"/>
      <c r="C13" s="5"/>
      <c r="D13" s="5" t="s">
        <v>237</v>
      </c>
      <c r="E13" s="5" t="s">
        <v>155</v>
      </c>
      <c r="F13" s="30">
        <f>F11</f>
        <v>140.80000000000001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5">
        <v>4.5999999999999996</v>
      </c>
      <c r="S13" s="31">
        <f t="shared" si="3"/>
        <v>647.67999999999995</v>
      </c>
      <c r="T13" s="20"/>
    </row>
    <row r="14" spans="1:23" x14ac:dyDescent="0.3">
      <c r="A14" s="19"/>
      <c r="B14" s="5"/>
      <c r="C14" s="5"/>
      <c r="D14" s="8" t="s">
        <v>245</v>
      </c>
      <c r="E14" s="5" t="s">
        <v>154</v>
      </c>
      <c r="F14" s="29">
        <f>F5</f>
        <v>64.8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5"/>
      <c r="S14" s="64">
        <f>F14</f>
        <v>64.8</v>
      </c>
      <c r="T14" s="20"/>
    </row>
    <row r="15" spans="1:23" x14ac:dyDescent="0.3">
      <c r="A15" s="19"/>
      <c r="B15" s="5"/>
      <c r="C15" s="5"/>
      <c r="D15" s="5"/>
      <c r="E15" s="5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31"/>
      <c r="T15" s="20"/>
      <c r="U15" s="5"/>
    </row>
    <row r="16" spans="1:23" x14ac:dyDescent="0.3">
      <c r="A16" s="19"/>
      <c r="B16" s="5"/>
      <c r="C16" s="5" t="s">
        <v>4</v>
      </c>
      <c r="D16" s="5" t="s">
        <v>152</v>
      </c>
      <c r="E16" s="5" t="s">
        <v>154</v>
      </c>
      <c r="F16" s="29">
        <f t="shared" ref="F16:F19" si="4">SUM(G16:Q16)</f>
        <v>64.8</v>
      </c>
      <c r="G16" s="30">
        <f>7.2*5</f>
        <v>36</v>
      </c>
      <c r="H16" s="30">
        <f>7.2*4</f>
        <v>28.8</v>
      </c>
      <c r="I16" s="30"/>
      <c r="J16" s="30"/>
      <c r="K16" s="30"/>
      <c r="L16" s="30"/>
      <c r="M16" s="30"/>
      <c r="N16" s="30"/>
      <c r="O16" s="30"/>
      <c r="P16" s="30"/>
      <c r="Q16" s="30"/>
      <c r="R16" s="5">
        <v>4.5999999999999996</v>
      </c>
      <c r="S16" s="31">
        <f t="shared" ref="S16:S19" si="5">F16*R16</f>
        <v>298.08</v>
      </c>
      <c r="T16" s="20"/>
      <c r="U16" s="5"/>
    </row>
    <row r="17" spans="1:22" x14ac:dyDescent="0.3">
      <c r="A17" s="19"/>
      <c r="B17" s="5"/>
      <c r="C17" s="5"/>
      <c r="D17" s="5" t="s">
        <v>152</v>
      </c>
      <c r="E17" s="5" t="s">
        <v>155</v>
      </c>
      <c r="F17" s="29">
        <f t="shared" si="4"/>
        <v>68.599999999999994</v>
      </c>
      <c r="G17" s="30">
        <f>2.6*4+(2.45+2.35+2.4)*2</f>
        <v>24.800000000000004</v>
      </c>
      <c r="H17" s="30">
        <f>3+4+2.2</f>
        <v>9.1999999999999993</v>
      </c>
      <c r="I17" s="30">
        <f>6.2+7.2*2+3.2+(7.2+3.6)</f>
        <v>34.6</v>
      </c>
      <c r="J17" s="30"/>
      <c r="K17" s="30"/>
      <c r="L17" s="30"/>
      <c r="M17" s="30"/>
      <c r="N17" s="30"/>
      <c r="O17" s="30"/>
      <c r="P17" s="30"/>
      <c r="Q17" s="30"/>
      <c r="R17" s="5">
        <v>4.5999999999999996</v>
      </c>
      <c r="S17" s="31">
        <f t="shared" si="5"/>
        <v>315.55999999999995</v>
      </c>
      <c r="T17" s="20"/>
      <c r="U17" s="5"/>
    </row>
    <row r="18" spans="1:22" x14ac:dyDescent="0.3">
      <c r="A18" s="19"/>
      <c r="B18" s="5"/>
      <c r="C18" s="5"/>
      <c r="D18" s="5" t="s">
        <v>151</v>
      </c>
      <c r="E18" s="5" t="s">
        <v>155</v>
      </c>
      <c r="F18" s="29">
        <f t="shared" si="4"/>
        <v>94.8</v>
      </c>
      <c r="G18" s="30">
        <f>1+7.2+7.2+4+7.2</f>
        <v>26.599999999999998</v>
      </c>
      <c r="H18" s="30">
        <v>3.2</v>
      </c>
      <c r="I18" s="30">
        <v>7.2</v>
      </c>
      <c r="J18" s="30">
        <v>2.2000000000000002</v>
      </c>
      <c r="K18" s="30">
        <f>2.2+7.2*2+1+7.2</f>
        <v>24.8</v>
      </c>
      <c r="L18" s="30">
        <f>7.2*3+4.6*2</f>
        <v>30.8</v>
      </c>
      <c r="M18" s="30"/>
      <c r="N18" s="30"/>
      <c r="O18" s="30"/>
      <c r="P18" s="30"/>
      <c r="Q18" s="30"/>
      <c r="R18" s="5">
        <v>4.5999999999999996</v>
      </c>
      <c r="S18" s="31">
        <f t="shared" si="5"/>
        <v>436.07999999999993</v>
      </c>
      <c r="T18" s="20"/>
      <c r="U18" s="5"/>
      <c r="V18" s="10"/>
    </row>
    <row r="19" spans="1:22" x14ac:dyDescent="0.3">
      <c r="A19" s="19"/>
      <c r="B19" s="5"/>
      <c r="C19" s="5"/>
      <c r="D19" s="5" t="s">
        <v>153</v>
      </c>
      <c r="E19" s="5" t="s">
        <v>155</v>
      </c>
      <c r="F19" s="29">
        <f t="shared" si="4"/>
        <v>48</v>
      </c>
      <c r="G19" s="30">
        <f>4*5</f>
        <v>20</v>
      </c>
      <c r="H19" s="30">
        <v>5.2</v>
      </c>
      <c r="I19" s="30">
        <f>4.2*3</f>
        <v>12.600000000000001</v>
      </c>
      <c r="J19" s="30">
        <v>3</v>
      </c>
      <c r="K19" s="30">
        <v>7.2</v>
      </c>
      <c r="L19" s="30"/>
      <c r="M19" s="30"/>
      <c r="N19" s="30"/>
      <c r="O19" s="30"/>
      <c r="P19" s="30"/>
      <c r="Q19" s="30"/>
      <c r="R19" s="5">
        <v>4.5999999999999996</v>
      </c>
      <c r="S19" s="31">
        <f t="shared" si="5"/>
        <v>220.79999999999998</v>
      </c>
      <c r="T19" s="20"/>
      <c r="U19" s="5"/>
      <c r="V19" s="10"/>
    </row>
    <row r="20" spans="1:22" x14ac:dyDescent="0.3">
      <c r="A20" s="19"/>
      <c r="B20" s="5"/>
      <c r="C20" s="5"/>
      <c r="D20" s="8" t="s">
        <v>156</v>
      </c>
      <c r="E20" s="5" t="s">
        <v>154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5"/>
      <c r="S20" s="31">
        <f>S16</f>
        <v>298.08</v>
      </c>
      <c r="T20" s="20"/>
      <c r="U20" s="8"/>
    </row>
    <row r="21" spans="1:22" x14ac:dyDescent="0.3">
      <c r="A21" s="19"/>
      <c r="B21" s="5"/>
      <c r="C21" s="5"/>
      <c r="D21" s="8" t="s">
        <v>156</v>
      </c>
      <c r="E21" s="5" t="s">
        <v>155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31">
        <f>S17*2+S16</f>
        <v>929.19999999999982</v>
      </c>
      <c r="T21" s="20"/>
    </row>
    <row r="22" spans="1:22" x14ac:dyDescent="0.3">
      <c r="A22" s="19"/>
      <c r="B22" s="5"/>
      <c r="C22" s="5"/>
      <c r="D22" s="8" t="s">
        <v>169</v>
      </c>
      <c r="E22" s="5" t="s">
        <v>155</v>
      </c>
      <c r="F22" s="29">
        <f t="shared" ref="F22" si="6">SUM(G22:Q22)</f>
        <v>140.80000000000001</v>
      </c>
      <c r="G22" s="30">
        <v>50.8</v>
      </c>
      <c r="H22" s="30">
        <v>19.600000000000001</v>
      </c>
      <c r="I22" s="30">
        <v>50.8</v>
      </c>
      <c r="J22" s="30">
        <v>19.600000000000001</v>
      </c>
      <c r="K22" s="30"/>
      <c r="L22" s="30"/>
      <c r="M22" s="30"/>
      <c r="N22" s="30"/>
      <c r="O22" s="30"/>
      <c r="P22" s="30"/>
      <c r="Q22" s="30"/>
      <c r="R22" s="5">
        <v>4.5999999999999996</v>
      </c>
      <c r="S22" s="31">
        <f t="shared" ref="S22" si="7">F22*R22</f>
        <v>647.67999999999995</v>
      </c>
      <c r="T22" s="20"/>
    </row>
    <row r="23" spans="1:22" x14ac:dyDescent="0.3">
      <c r="A23" s="19"/>
      <c r="B23" s="5"/>
      <c r="C23" s="5"/>
      <c r="D23" s="8" t="s">
        <v>170</v>
      </c>
      <c r="E23" s="5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5"/>
      <c r="S23" s="31"/>
      <c r="T23" s="20"/>
    </row>
    <row r="24" spans="1:22" x14ac:dyDescent="0.3">
      <c r="A24" s="19"/>
      <c r="B24" s="5"/>
      <c r="C24" s="5"/>
      <c r="D24" s="5" t="s">
        <v>237</v>
      </c>
      <c r="E24" s="5" t="s">
        <v>155</v>
      </c>
      <c r="F24" s="30">
        <f>F22</f>
        <v>140.80000000000001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5">
        <v>4.5999999999999996</v>
      </c>
      <c r="S24" s="31">
        <f t="shared" ref="S24" si="8">F24*R24</f>
        <v>647.67999999999995</v>
      </c>
      <c r="T24" s="20"/>
    </row>
    <row r="25" spans="1:22" x14ac:dyDescent="0.3">
      <c r="A25" s="19"/>
      <c r="B25" s="5"/>
      <c r="C25" s="5"/>
      <c r="D25" s="8"/>
      <c r="E25" s="5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5"/>
      <c r="S25" s="31"/>
      <c r="T25" s="20"/>
    </row>
    <row r="26" spans="1:22" x14ac:dyDescent="0.3">
      <c r="A26" s="19"/>
      <c r="B26" s="5"/>
      <c r="C26" s="5"/>
      <c r="D26" s="5"/>
      <c r="E26" s="5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5"/>
      <c r="S26" s="31"/>
      <c r="T26" s="20"/>
    </row>
    <row r="27" spans="1:22" x14ac:dyDescent="0.3">
      <c r="A27" s="19"/>
      <c r="B27" s="5"/>
      <c r="C27" s="5"/>
      <c r="D27" s="5"/>
      <c r="E27" s="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31"/>
      <c r="T27" s="20"/>
    </row>
    <row r="28" spans="1:22" x14ac:dyDescent="0.3">
      <c r="A28" s="19"/>
      <c r="B28" s="58" t="s">
        <v>228</v>
      </c>
      <c r="C28" s="5"/>
      <c r="D28" s="5" t="s">
        <v>152</v>
      </c>
      <c r="E28" s="5" t="s">
        <v>154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5"/>
      <c r="S28" s="63">
        <f>SUMIFS(S5:S26,D5:D26,D28,E5:E26,E28)</f>
        <v>596.16</v>
      </c>
      <c r="T28" s="20" t="s">
        <v>229</v>
      </c>
    </row>
    <row r="29" spans="1:22" x14ac:dyDescent="0.3">
      <c r="A29" s="19"/>
      <c r="B29" s="5"/>
      <c r="C29" s="5"/>
      <c r="D29" s="5" t="s">
        <v>152</v>
      </c>
      <c r="E29" s="5" t="s">
        <v>155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5"/>
      <c r="S29" s="63">
        <f>SUMIFS(S5:S26,D5:D26,D29,E5:E26,E29)</f>
        <v>892.4</v>
      </c>
      <c r="T29" s="20" t="s">
        <v>229</v>
      </c>
    </row>
    <row r="30" spans="1:22" x14ac:dyDescent="0.3">
      <c r="A30" s="19"/>
      <c r="B30" s="5"/>
      <c r="C30" s="5"/>
      <c r="D30" s="5" t="s">
        <v>151</v>
      </c>
      <c r="E30" s="5" t="s">
        <v>155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/>
      <c r="S30" s="63">
        <f>SUMIFS(S5:S26,D5:D26,D30,E5:E26,E30)</f>
        <v>780.15999999999985</v>
      </c>
      <c r="T30" s="20" t="s">
        <v>229</v>
      </c>
    </row>
    <row r="31" spans="1:22" x14ac:dyDescent="0.3">
      <c r="A31" s="19"/>
      <c r="B31" s="5"/>
      <c r="C31" s="5"/>
      <c r="D31" s="5" t="s">
        <v>153</v>
      </c>
      <c r="E31" s="5" t="s">
        <v>155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  <c r="S31" s="63">
        <f>SUMIFS(S5:S26,D5:D26,D31,E5:E26,E31)</f>
        <v>357.88</v>
      </c>
      <c r="T31" s="20" t="s">
        <v>229</v>
      </c>
    </row>
    <row r="32" spans="1:22" x14ac:dyDescent="0.3">
      <c r="A32" s="19"/>
      <c r="B32" s="5"/>
      <c r="C32" s="5"/>
      <c r="D32" s="8" t="s">
        <v>156</v>
      </c>
      <c r="E32" s="5" t="s">
        <v>154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5"/>
      <c r="S32" s="63">
        <f>SUMIFS(S5:S26,D5:D26,D32,E5:E26,E32)</f>
        <v>596.16</v>
      </c>
      <c r="T32" s="20" t="s">
        <v>229</v>
      </c>
    </row>
    <row r="33" spans="1:22" x14ac:dyDescent="0.3">
      <c r="A33" s="19"/>
      <c r="B33" s="5"/>
      <c r="C33" s="5"/>
      <c r="D33" s="8" t="s">
        <v>156</v>
      </c>
      <c r="E33" s="5" t="s">
        <v>155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63">
        <f>SUMIFS(S5:S26,D5:D26,D33,E5:E26,E33)</f>
        <v>2380.96</v>
      </c>
      <c r="T33" s="20" t="s">
        <v>238</v>
      </c>
    </row>
    <row r="34" spans="1:22" x14ac:dyDescent="0.3">
      <c r="A34" s="19"/>
      <c r="B34" s="5"/>
      <c r="C34" s="5"/>
      <c r="D34" s="8" t="s">
        <v>169</v>
      </c>
      <c r="E34" s="5" t="s">
        <v>155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"/>
      <c r="S34" s="63">
        <f>SUMIFS(S5:S26,D5:D26,D34,E5:E26,E34)</f>
        <v>1295.3599999999999</v>
      </c>
      <c r="T34" s="20" t="s">
        <v>238</v>
      </c>
    </row>
    <row r="35" spans="1:22" x14ac:dyDescent="0.3">
      <c r="A35" s="19"/>
      <c r="B35" s="5"/>
      <c r="C35" s="5"/>
      <c r="D35" s="8" t="s">
        <v>170</v>
      </c>
      <c r="E35" s="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5"/>
      <c r="S35" s="63">
        <f>SUMIFS(S5:S26,D5:D26,D35,E5:E26,E35)</f>
        <v>0</v>
      </c>
      <c r="T35" s="20"/>
    </row>
    <row r="36" spans="1:22" x14ac:dyDescent="0.3">
      <c r="A36" s="19"/>
      <c r="B36" s="5"/>
      <c r="C36" s="5"/>
      <c r="D36" s="5" t="s">
        <v>237</v>
      </c>
      <c r="E36" s="5" t="s">
        <v>155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5"/>
      <c r="S36" s="63">
        <f>SUMIFS(S5:S26,D5:D26,D36,E5:E26,E36)</f>
        <v>1295.3599999999999</v>
      </c>
      <c r="T36" s="20" t="s">
        <v>229</v>
      </c>
    </row>
    <row r="37" spans="1:22" x14ac:dyDescent="0.3">
      <c r="A37" s="19"/>
      <c r="B37" s="5"/>
      <c r="C37" s="5"/>
      <c r="D37" s="8" t="s">
        <v>245</v>
      </c>
      <c r="E37" s="5" t="s">
        <v>154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5"/>
      <c r="S37" s="63">
        <f>SUMIFS(S5:S26,D5:D26,D37,E5:E26,E37)</f>
        <v>64.8</v>
      </c>
      <c r="T37" s="20" t="s">
        <v>243</v>
      </c>
    </row>
    <row r="38" spans="1:22" ht="17.25" thickBot="1" x14ac:dyDescent="0.35">
      <c r="A38" s="21"/>
      <c r="B38" s="22"/>
      <c r="C38" s="22"/>
      <c r="D38" s="22"/>
      <c r="E38" s="2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22"/>
      <c r="S38" s="33"/>
      <c r="T38" s="24"/>
    </row>
    <row r="39" spans="1:22" ht="17.25" thickTop="1" x14ac:dyDescent="0.3"/>
    <row r="40" spans="1:22" ht="17.25" thickBot="1" x14ac:dyDescent="0.35"/>
    <row r="41" spans="1:22" ht="17.25" thickTop="1" x14ac:dyDescent="0.3">
      <c r="A41" s="15"/>
      <c r="B41" s="16"/>
      <c r="C41" s="16"/>
      <c r="D41" s="16"/>
      <c r="E41" s="1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6"/>
      <c r="S41" s="28"/>
      <c r="T41" s="18"/>
    </row>
    <row r="42" spans="1:22" x14ac:dyDescent="0.3">
      <c r="A42" s="19"/>
      <c r="B42" s="5" t="s">
        <v>90</v>
      </c>
      <c r="C42" s="5" t="s">
        <v>3</v>
      </c>
      <c r="D42" s="5" t="s">
        <v>152</v>
      </c>
      <c r="E42" s="5" t="s">
        <v>154</v>
      </c>
      <c r="F42" s="29">
        <f t="shared" ref="F42:F45" si="9">SUM(G42:Q42)</f>
        <v>48</v>
      </c>
      <c r="G42" s="30">
        <f>6*4</f>
        <v>24</v>
      </c>
      <c r="H42" s="30">
        <f>6*4</f>
        <v>24</v>
      </c>
      <c r="I42" s="30"/>
      <c r="J42" s="30"/>
      <c r="K42" s="30"/>
      <c r="L42" s="30"/>
      <c r="M42" s="30"/>
      <c r="N42" s="30"/>
      <c r="O42" s="30"/>
      <c r="P42" s="30"/>
      <c r="Q42" s="30"/>
      <c r="R42" s="5">
        <v>7.2</v>
      </c>
      <c r="S42" s="31">
        <f>F42*R42</f>
        <v>345.6</v>
      </c>
      <c r="T42" s="20"/>
    </row>
    <row r="43" spans="1:22" x14ac:dyDescent="0.3">
      <c r="A43" s="19"/>
      <c r="B43" s="5"/>
      <c r="C43" s="5"/>
      <c r="D43" s="5" t="s">
        <v>152</v>
      </c>
      <c r="E43" s="5" t="s">
        <v>155</v>
      </c>
      <c r="F43" s="29">
        <f t="shared" si="9"/>
        <v>109.4</v>
      </c>
      <c r="G43" s="30">
        <v>6</v>
      </c>
      <c r="H43" s="30">
        <v>5.2</v>
      </c>
      <c r="I43" s="30">
        <f>5.2*2</f>
        <v>10.4</v>
      </c>
      <c r="J43" s="30">
        <f>6*2</f>
        <v>12</v>
      </c>
      <c r="K43" s="30">
        <f>5.2*2+3</f>
        <v>13.4</v>
      </c>
      <c r="L43" s="30">
        <v>6</v>
      </c>
      <c r="M43" s="30">
        <f>7+6</f>
        <v>13</v>
      </c>
      <c r="N43" s="30">
        <f>6+6+6</f>
        <v>18</v>
      </c>
      <c r="O43" s="30">
        <f>5.2*2+3+12</f>
        <v>25.4</v>
      </c>
      <c r="P43" s="30"/>
      <c r="Q43" s="30"/>
      <c r="R43" s="5">
        <v>7.2</v>
      </c>
      <c r="S43" s="31">
        <f t="shared" ref="S43:S45" si="10">F43*R43</f>
        <v>787.68000000000006</v>
      </c>
      <c r="T43" s="20"/>
    </row>
    <row r="44" spans="1:22" x14ac:dyDescent="0.3">
      <c r="A44" s="19"/>
      <c r="B44" s="5"/>
      <c r="C44" s="5"/>
      <c r="D44" s="5" t="s">
        <v>151</v>
      </c>
      <c r="E44" s="5" t="s">
        <v>155</v>
      </c>
      <c r="F44" s="29">
        <f t="shared" si="9"/>
        <v>34</v>
      </c>
      <c r="G44" s="30">
        <f>6*5</f>
        <v>30</v>
      </c>
      <c r="H44" s="30">
        <v>4</v>
      </c>
      <c r="I44" s="30"/>
      <c r="J44" s="30"/>
      <c r="K44" s="30"/>
      <c r="L44" s="30"/>
      <c r="M44" s="30"/>
      <c r="N44" s="30"/>
      <c r="O44" s="30"/>
      <c r="P44" s="30"/>
      <c r="Q44" s="30"/>
      <c r="R44" s="5">
        <v>7.2</v>
      </c>
      <c r="S44" s="31">
        <f t="shared" si="10"/>
        <v>244.8</v>
      </c>
      <c r="T44" s="20"/>
      <c r="V44" s="1">
        <f>16+36+16+36</f>
        <v>104</v>
      </c>
    </row>
    <row r="45" spans="1:22" x14ac:dyDescent="0.3">
      <c r="A45" s="19"/>
      <c r="B45" s="5"/>
      <c r="C45" s="5"/>
      <c r="D45" s="5" t="s">
        <v>153</v>
      </c>
      <c r="E45" s="5" t="s">
        <v>155</v>
      </c>
      <c r="F45" s="29">
        <f t="shared" si="9"/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5">
        <v>7.2</v>
      </c>
      <c r="S45" s="31">
        <f t="shared" si="10"/>
        <v>0</v>
      </c>
      <c r="T45" s="20"/>
    </row>
    <row r="46" spans="1:22" x14ac:dyDescent="0.3">
      <c r="A46" s="19"/>
      <c r="B46" s="5"/>
      <c r="C46" s="5"/>
      <c r="D46" s="8" t="s">
        <v>156</v>
      </c>
      <c r="E46" s="5" t="s">
        <v>154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5"/>
      <c r="S46" s="31">
        <f>S42</f>
        <v>345.6</v>
      </c>
      <c r="T46" s="20"/>
    </row>
    <row r="47" spans="1:22" x14ac:dyDescent="0.3">
      <c r="A47" s="19"/>
      <c r="B47" s="5"/>
      <c r="C47" s="5"/>
      <c r="D47" s="8" t="s">
        <v>156</v>
      </c>
      <c r="E47" s="5" t="s">
        <v>155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5"/>
      <c r="S47" s="31">
        <f>S43*2+S42</f>
        <v>1920.96</v>
      </c>
      <c r="T47" s="20"/>
    </row>
    <row r="48" spans="1:22" x14ac:dyDescent="0.3">
      <c r="A48" s="19"/>
      <c r="B48" s="5"/>
      <c r="C48" s="5"/>
      <c r="D48" s="8" t="s">
        <v>169</v>
      </c>
      <c r="E48" s="5" t="s">
        <v>155</v>
      </c>
      <c r="F48" s="29">
        <f t="shared" ref="F48" si="11">SUM(G48:Q48)</f>
        <v>104</v>
      </c>
      <c r="G48" s="30">
        <v>36</v>
      </c>
      <c r="H48" s="30">
        <v>16</v>
      </c>
      <c r="I48" s="30">
        <v>36</v>
      </c>
      <c r="J48" s="30">
        <v>16</v>
      </c>
      <c r="K48" s="30"/>
      <c r="L48" s="30"/>
      <c r="M48" s="30"/>
      <c r="N48" s="30"/>
      <c r="O48" s="30"/>
      <c r="P48" s="30"/>
      <c r="Q48" s="30"/>
      <c r="R48" s="5">
        <v>7.2</v>
      </c>
      <c r="S48" s="31">
        <f t="shared" ref="S48" si="12">F48*R48</f>
        <v>748.80000000000007</v>
      </c>
      <c r="T48" s="20"/>
    </row>
    <row r="49" spans="1:20" x14ac:dyDescent="0.3">
      <c r="A49" s="19"/>
      <c r="B49" s="5"/>
      <c r="C49" s="5"/>
      <c r="D49" s="8" t="s">
        <v>170</v>
      </c>
      <c r="E49" s="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5"/>
      <c r="S49" s="31"/>
      <c r="T49" s="20"/>
    </row>
    <row r="50" spans="1:20" x14ac:dyDescent="0.3">
      <c r="A50" s="19"/>
      <c r="B50" s="5"/>
      <c r="C50" s="5"/>
      <c r="D50" s="5" t="s">
        <v>237</v>
      </c>
      <c r="E50" s="5" t="s">
        <v>155</v>
      </c>
      <c r="F50" s="30">
        <f>F48</f>
        <v>104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5">
        <v>7.2</v>
      </c>
      <c r="S50" s="31">
        <f t="shared" ref="S50" si="13">F50*R50</f>
        <v>748.80000000000007</v>
      </c>
      <c r="T50" s="20"/>
    </row>
    <row r="51" spans="1:20" x14ac:dyDescent="0.3">
      <c r="A51" s="19"/>
      <c r="B51" s="5"/>
      <c r="C51" s="5"/>
      <c r="D51" s="8" t="s">
        <v>245</v>
      </c>
      <c r="E51" s="5" t="s">
        <v>154</v>
      </c>
      <c r="F51" s="29">
        <f>F42</f>
        <v>48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5"/>
      <c r="S51" s="64">
        <f>F51</f>
        <v>48</v>
      </c>
      <c r="T51" s="20"/>
    </row>
    <row r="52" spans="1:20" x14ac:dyDescent="0.3">
      <c r="A52" s="19"/>
      <c r="B52" s="5"/>
      <c r="C52" s="5"/>
      <c r="D52" s="5"/>
      <c r="E52" s="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5"/>
      <c r="S52" s="31"/>
      <c r="T52" s="20"/>
    </row>
    <row r="53" spans="1:20" x14ac:dyDescent="0.3">
      <c r="A53" s="19"/>
      <c r="B53" s="5"/>
      <c r="C53" s="5" t="s">
        <v>4</v>
      </c>
      <c r="D53" s="5" t="s">
        <v>152</v>
      </c>
      <c r="E53" s="5" t="s">
        <v>154</v>
      </c>
      <c r="F53" s="29">
        <f t="shared" ref="F53:F56" si="14">SUM(G53:Q53)</f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5"/>
      <c r="S53" s="31">
        <f t="shared" ref="S53:S56" si="15">F53*R53</f>
        <v>0</v>
      </c>
      <c r="T53" s="20"/>
    </row>
    <row r="54" spans="1:20" x14ac:dyDescent="0.3">
      <c r="A54" s="19"/>
      <c r="B54" s="5"/>
      <c r="C54" s="5"/>
      <c r="D54" s="5" t="s">
        <v>152</v>
      </c>
      <c r="E54" s="5" t="s">
        <v>155</v>
      </c>
      <c r="F54" s="29">
        <f t="shared" si="14"/>
        <v>0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5"/>
      <c r="S54" s="31">
        <f t="shared" si="15"/>
        <v>0</v>
      </c>
      <c r="T54" s="20"/>
    </row>
    <row r="55" spans="1:20" x14ac:dyDescent="0.3">
      <c r="A55" s="19"/>
      <c r="B55" s="5"/>
      <c r="C55" s="5"/>
      <c r="D55" s="5" t="s">
        <v>151</v>
      </c>
      <c r="E55" s="5" t="s">
        <v>155</v>
      </c>
      <c r="F55" s="29">
        <f t="shared" si="14"/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5"/>
      <c r="S55" s="31">
        <f t="shared" si="15"/>
        <v>0</v>
      </c>
      <c r="T55" s="20"/>
    </row>
    <row r="56" spans="1:20" x14ac:dyDescent="0.3">
      <c r="A56" s="19"/>
      <c r="B56" s="5"/>
      <c r="C56" s="5"/>
      <c r="D56" s="5" t="s">
        <v>153</v>
      </c>
      <c r="E56" s="5" t="s">
        <v>155</v>
      </c>
      <c r="F56" s="29">
        <f t="shared" si="14"/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5"/>
      <c r="S56" s="31">
        <f t="shared" si="15"/>
        <v>0</v>
      </c>
      <c r="T56" s="20"/>
    </row>
    <row r="57" spans="1:20" x14ac:dyDescent="0.3">
      <c r="A57" s="19"/>
      <c r="B57" s="5"/>
      <c r="C57" s="5"/>
      <c r="D57" s="8" t="s">
        <v>156</v>
      </c>
      <c r="E57" s="5" t="s">
        <v>154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5"/>
      <c r="S57" s="31">
        <f>S53</f>
        <v>0</v>
      </c>
      <c r="T57" s="20"/>
    </row>
    <row r="58" spans="1:20" x14ac:dyDescent="0.3">
      <c r="A58" s="19"/>
      <c r="B58" s="5"/>
      <c r="C58" s="5"/>
      <c r="D58" s="8" t="s">
        <v>156</v>
      </c>
      <c r="E58" s="5" t="s">
        <v>155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5"/>
      <c r="S58" s="31">
        <f>S54*2</f>
        <v>0</v>
      </c>
      <c r="T58" s="20"/>
    </row>
    <row r="59" spans="1:20" x14ac:dyDescent="0.3">
      <c r="A59" s="19"/>
      <c r="B59" s="5"/>
      <c r="C59" s="5"/>
      <c r="D59" s="8" t="s">
        <v>169</v>
      </c>
      <c r="E59" s="5" t="s">
        <v>155</v>
      </c>
      <c r="F59" s="29">
        <f t="shared" ref="F59" si="16">SUM(G59:Q59)</f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5"/>
      <c r="S59" s="31">
        <f t="shared" ref="S59" si="17">F59*R59</f>
        <v>0</v>
      </c>
      <c r="T59" s="20"/>
    </row>
    <row r="60" spans="1:20" x14ac:dyDescent="0.3">
      <c r="A60" s="19"/>
      <c r="B60" s="5"/>
      <c r="C60" s="5"/>
      <c r="D60" s="8" t="s">
        <v>170</v>
      </c>
      <c r="E60" s="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5"/>
      <c r="S60" s="31"/>
      <c r="T60" s="20"/>
    </row>
    <row r="61" spans="1:20" x14ac:dyDescent="0.3">
      <c r="A61" s="19"/>
      <c r="B61" s="5"/>
      <c r="C61" s="5"/>
      <c r="D61" s="5" t="s">
        <v>237</v>
      </c>
      <c r="E61" s="5" t="s">
        <v>155</v>
      </c>
      <c r="F61" s="30">
        <f>F59</f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5"/>
      <c r="S61" s="31">
        <f t="shared" ref="S61" si="18">F61*R61</f>
        <v>0</v>
      </c>
      <c r="T61" s="20"/>
    </row>
    <row r="62" spans="1:20" x14ac:dyDescent="0.3">
      <c r="A62" s="19"/>
      <c r="B62" s="5"/>
      <c r="C62" s="5"/>
      <c r="D62" s="5"/>
      <c r="E62" s="5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5"/>
      <c r="S62" s="31"/>
      <c r="T62" s="20"/>
    </row>
    <row r="63" spans="1:20" x14ac:dyDescent="0.3">
      <c r="A63" s="19"/>
      <c r="B63" s="5"/>
      <c r="C63" s="5"/>
      <c r="D63" s="5"/>
      <c r="E63" s="5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5"/>
      <c r="S63" s="31"/>
      <c r="T63" s="20"/>
    </row>
    <row r="64" spans="1:20" x14ac:dyDescent="0.3">
      <c r="A64" s="19"/>
      <c r="B64" s="5"/>
      <c r="C64" s="5"/>
      <c r="D64" s="5"/>
      <c r="E64" s="5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5"/>
      <c r="S64" s="31"/>
      <c r="T64" s="20"/>
    </row>
    <row r="65" spans="1:23" x14ac:dyDescent="0.3">
      <c r="A65" s="19"/>
      <c r="B65" s="58" t="s">
        <v>228</v>
      </c>
      <c r="C65" s="5"/>
      <c r="D65" s="5" t="s">
        <v>152</v>
      </c>
      <c r="E65" s="5" t="s">
        <v>154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5"/>
      <c r="S65" s="63">
        <f>SUMIFS(S42:S63,D42:D63,D65,E42:E63,E65)</f>
        <v>345.6</v>
      </c>
      <c r="T65" s="20" t="s">
        <v>229</v>
      </c>
    </row>
    <row r="66" spans="1:23" x14ac:dyDescent="0.3">
      <c r="A66" s="19"/>
      <c r="B66" s="5"/>
      <c r="C66" s="5"/>
      <c r="D66" s="5" t="s">
        <v>152</v>
      </c>
      <c r="E66" s="5" t="s">
        <v>155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5"/>
      <c r="S66" s="63">
        <f>SUMIFS(S42:S63,D42:D63,D66,E42:E63,E66)</f>
        <v>787.68000000000006</v>
      </c>
      <c r="T66" s="20" t="s">
        <v>229</v>
      </c>
    </row>
    <row r="67" spans="1:23" x14ac:dyDescent="0.3">
      <c r="A67" s="19"/>
      <c r="B67" s="5"/>
      <c r="C67" s="5"/>
      <c r="D67" s="5" t="s">
        <v>151</v>
      </c>
      <c r="E67" s="5" t="s">
        <v>155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5"/>
      <c r="S67" s="63">
        <f>SUMIFS(S42:S63,D42:D63,D67,E42:E63,E67)</f>
        <v>244.8</v>
      </c>
      <c r="T67" s="20" t="s">
        <v>229</v>
      </c>
    </row>
    <row r="68" spans="1:23" x14ac:dyDescent="0.3">
      <c r="A68" s="19"/>
      <c r="B68" s="5"/>
      <c r="C68" s="5"/>
      <c r="D68" s="5" t="s">
        <v>153</v>
      </c>
      <c r="E68" s="5" t="s">
        <v>155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5"/>
      <c r="S68" s="63">
        <f>SUMIFS(S42:S63,D42:D63,D68,E42:E63,E68)</f>
        <v>0</v>
      </c>
      <c r="T68" s="20" t="s">
        <v>229</v>
      </c>
    </row>
    <row r="69" spans="1:23" x14ac:dyDescent="0.3">
      <c r="A69" s="19"/>
      <c r="B69" s="5"/>
      <c r="C69" s="5"/>
      <c r="D69" s="8" t="s">
        <v>156</v>
      </c>
      <c r="E69" s="5" t="s">
        <v>154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5"/>
      <c r="S69" s="63">
        <f>SUMIFS(S42:S63,D42:D63,D69,E42:E63,E69)</f>
        <v>345.6</v>
      </c>
      <c r="T69" s="20" t="s">
        <v>229</v>
      </c>
    </row>
    <row r="70" spans="1:23" x14ac:dyDescent="0.3">
      <c r="A70" s="19"/>
      <c r="B70" s="5"/>
      <c r="C70" s="5"/>
      <c r="D70" s="8" t="s">
        <v>156</v>
      </c>
      <c r="E70" s="5" t="s">
        <v>155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5"/>
      <c r="S70" s="63">
        <f>SUMIFS(S42:S63,D42:D63,D70,E42:E63,E70)</f>
        <v>1920.96</v>
      </c>
      <c r="T70" s="20" t="s">
        <v>238</v>
      </c>
    </row>
    <row r="71" spans="1:23" x14ac:dyDescent="0.3">
      <c r="A71" s="19"/>
      <c r="B71" s="5"/>
      <c r="C71" s="5"/>
      <c r="D71" s="8" t="s">
        <v>169</v>
      </c>
      <c r="E71" s="5" t="s">
        <v>155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5"/>
      <c r="S71" s="63">
        <f>SUMIFS(S42:S63,D42:D63,D71,E42:E63,E71)</f>
        <v>748.80000000000007</v>
      </c>
      <c r="T71" s="20" t="s">
        <v>238</v>
      </c>
    </row>
    <row r="72" spans="1:23" x14ac:dyDescent="0.3">
      <c r="A72" s="19"/>
      <c r="B72" s="5"/>
      <c r="C72" s="5"/>
      <c r="D72" s="8" t="s">
        <v>170</v>
      </c>
      <c r="E72" s="5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5"/>
      <c r="S72" s="63">
        <f>SUMIFS(S42:S63,D42:D63,D72,E42:E63,E72)</f>
        <v>0</v>
      </c>
      <c r="T72" s="20"/>
    </row>
    <row r="73" spans="1:23" x14ac:dyDescent="0.3">
      <c r="A73" s="19"/>
      <c r="B73" s="5"/>
      <c r="C73" s="5"/>
      <c r="D73" s="5" t="s">
        <v>237</v>
      </c>
      <c r="E73" s="5" t="s">
        <v>155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5"/>
      <c r="S73" s="63">
        <f>SUMIFS(S42:S63,D42:D63,D73,E42:E63,E73)</f>
        <v>748.80000000000007</v>
      </c>
      <c r="T73" s="20" t="s">
        <v>229</v>
      </c>
    </row>
    <row r="74" spans="1:23" x14ac:dyDescent="0.3">
      <c r="A74" s="19"/>
      <c r="B74" s="5"/>
      <c r="C74" s="5"/>
      <c r="D74" s="8" t="s">
        <v>245</v>
      </c>
      <c r="E74" s="5" t="s">
        <v>154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5"/>
      <c r="S74" s="63">
        <f>SUMIFS(S42:S63,D42:D63,D74,E42:E63,E74)</f>
        <v>48</v>
      </c>
      <c r="T74" s="20" t="s">
        <v>243</v>
      </c>
    </row>
    <row r="75" spans="1:23" ht="17.25" thickBot="1" x14ac:dyDescent="0.35">
      <c r="A75" s="21"/>
      <c r="B75" s="22"/>
      <c r="C75" s="22"/>
      <c r="D75" s="22"/>
      <c r="E75" s="2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22"/>
      <c r="S75" s="33"/>
      <c r="T75" s="24"/>
    </row>
    <row r="76" spans="1:23" ht="17.25" thickTop="1" x14ac:dyDescent="0.3"/>
    <row r="77" spans="1:23" ht="17.25" thickBot="1" x14ac:dyDescent="0.35"/>
    <row r="78" spans="1:23" ht="17.25" thickTop="1" x14ac:dyDescent="0.3">
      <c r="A78" s="15"/>
      <c r="B78" s="16"/>
      <c r="C78" s="16"/>
      <c r="D78" s="16"/>
      <c r="E78" s="16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16"/>
      <c r="S78" s="28"/>
      <c r="T78" s="18"/>
    </row>
    <row r="79" spans="1:23" x14ac:dyDescent="0.3">
      <c r="A79" s="19"/>
      <c r="B79" s="5" t="s">
        <v>109</v>
      </c>
      <c r="C79" s="5" t="s">
        <v>3</v>
      </c>
      <c r="D79" s="5" t="s">
        <v>152</v>
      </c>
      <c r="E79" s="5" t="s">
        <v>154</v>
      </c>
      <c r="F79" s="29">
        <f t="shared" ref="F79:F82" si="19">SUM(G79:Q79)</f>
        <v>59.750000000000007</v>
      </c>
      <c r="G79" s="30">
        <v>4.8</v>
      </c>
      <c r="H79" s="30">
        <f>7.1+2.4+7.1</f>
        <v>16.600000000000001</v>
      </c>
      <c r="I79" s="30">
        <v>4.8</v>
      </c>
      <c r="J79" s="30">
        <f>7.1+2.75</f>
        <v>9.85</v>
      </c>
      <c r="K79" s="30">
        <f>7.1+2.4+7.1</f>
        <v>16.600000000000001</v>
      </c>
      <c r="L79" s="30">
        <v>7.1</v>
      </c>
      <c r="M79" s="30"/>
      <c r="N79" s="30"/>
      <c r="O79" s="30"/>
      <c r="P79" s="30"/>
      <c r="Q79" s="30"/>
      <c r="R79" s="5">
        <v>4.2</v>
      </c>
      <c r="S79" s="31">
        <f>F79*R79</f>
        <v>250.95000000000005</v>
      </c>
      <c r="T79" s="20"/>
    </row>
    <row r="80" spans="1:23" x14ac:dyDescent="0.3">
      <c r="A80" s="19"/>
      <c r="B80" s="5"/>
      <c r="C80" s="5"/>
      <c r="D80" s="5" t="s">
        <v>152</v>
      </c>
      <c r="E80" s="5" t="s">
        <v>155</v>
      </c>
      <c r="F80" s="29">
        <f t="shared" si="19"/>
        <v>64.350000000000009</v>
      </c>
      <c r="G80" s="30">
        <v>12</v>
      </c>
      <c r="H80" s="30">
        <v>12</v>
      </c>
      <c r="I80" s="30">
        <f>7.1+2.75+7</f>
        <v>16.850000000000001</v>
      </c>
      <c r="J80" s="30">
        <f>7.1+7</f>
        <v>14.1</v>
      </c>
      <c r="K80" s="30">
        <v>4.7</v>
      </c>
      <c r="L80" s="30">
        <v>4.7</v>
      </c>
      <c r="M80" s="30"/>
      <c r="N80" s="30"/>
      <c r="O80" s="30"/>
      <c r="P80" s="30"/>
      <c r="Q80" s="30"/>
      <c r="R80" s="5">
        <v>4.2</v>
      </c>
      <c r="S80" s="31">
        <f t="shared" ref="S80:S82" si="20">F80*R80</f>
        <v>270.27000000000004</v>
      </c>
      <c r="T80" s="20"/>
      <c r="W80">
        <f>(16.85+12)*2</f>
        <v>57.7</v>
      </c>
    </row>
    <row r="81" spans="1:23" x14ac:dyDescent="0.3">
      <c r="A81" s="19"/>
      <c r="B81" s="5"/>
      <c r="C81" s="5"/>
      <c r="D81" s="5" t="s">
        <v>151</v>
      </c>
      <c r="E81" s="5" t="s">
        <v>155</v>
      </c>
      <c r="F81" s="29">
        <f t="shared" si="19"/>
        <v>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5">
        <v>4.2</v>
      </c>
      <c r="S81" s="31">
        <f t="shared" si="20"/>
        <v>0</v>
      </c>
      <c r="T81" s="20"/>
    </row>
    <row r="82" spans="1:23" x14ac:dyDescent="0.3">
      <c r="A82" s="19"/>
      <c r="B82" s="5"/>
      <c r="C82" s="5"/>
      <c r="D82" s="5" t="s">
        <v>153</v>
      </c>
      <c r="E82" s="5" t="s">
        <v>155</v>
      </c>
      <c r="F82" s="29">
        <f t="shared" si="19"/>
        <v>16.7</v>
      </c>
      <c r="G82" s="30">
        <f>4.8*2+2.4</f>
        <v>12</v>
      </c>
      <c r="H82" s="30">
        <v>4.7</v>
      </c>
      <c r="I82" s="30"/>
      <c r="J82" s="30"/>
      <c r="K82" s="30"/>
      <c r="L82" s="30"/>
      <c r="M82" s="30"/>
      <c r="N82" s="30"/>
      <c r="O82" s="30"/>
      <c r="P82" s="30"/>
      <c r="Q82" s="30"/>
      <c r="R82" s="5">
        <v>4.2</v>
      </c>
      <c r="S82" s="31">
        <f t="shared" si="20"/>
        <v>70.14</v>
      </c>
      <c r="T82" s="20"/>
    </row>
    <row r="83" spans="1:23" x14ac:dyDescent="0.3">
      <c r="A83" s="19"/>
      <c r="B83" s="5"/>
      <c r="C83" s="5"/>
      <c r="D83" s="8" t="s">
        <v>156</v>
      </c>
      <c r="E83" s="5" t="s">
        <v>154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5"/>
      <c r="S83" s="31">
        <f>S79</f>
        <v>250.95000000000005</v>
      </c>
      <c r="T83" s="20"/>
    </row>
    <row r="84" spans="1:23" x14ac:dyDescent="0.3">
      <c r="A84" s="19"/>
      <c r="B84" s="5"/>
      <c r="C84" s="5"/>
      <c r="D84" s="8" t="s">
        <v>156</v>
      </c>
      <c r="E84" s="5" t="s">
        <v>155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5"/>
      <c r="S84" s="31">
        <f>S80*2+S79</f>
        <v>791.49000000000012</v>
      </c>
      <c r="T84" s="20"/>
      <c r="W84">
        <f>4.8+7.1+2.4+7.1+4.8+7.1+2.75+7.1+2.4+7.1+7.1</f>
        <v>59.75</v>
      </c>
    </row>
    <row r="85" spans="1:23" x14ac:dyDescent="0.3">
      <c r="A85" s="19"/>
      <c r="B85" s="5"/>
      <c r="C85" s="5"/>
      <c r="D85" s="8" t="s">
        <v>169</v>
      </c>
      <c r="E85" s="5" t="s">
        <v>155</v>
      </c>
      <c r="F85" s="29">
        <f t="shared" ref="F85" si="21">SUM(G85:Q85)</f>
        <v>45.7</v>
      </c>
      <c r="G85" s="30">
        <f>7.1+2.75</f>
        <v>9.85</v>
      </c>
      <c r="H85" s="30">
        <v>7</v>
      </c>
      <c r="I85" s="30">
        <v>12</v>
      </c>
      <c r="J85" s="30">
        <v>7</v>
      </c>
      <c r="K85" s="30">
        <f>7.1+2.75</f>
        <v>9.85</v>
      </c>
      <c r="L85" s="30"/>
      <c r="M85" s="30"/>
      <c r="N85" s="30"/>
      <c r="O85" s="30"/>
      <c r="P85" s="30"/>
      <c r="Q85" s="30"/>
      <c r="R85" s="5">
        <v>4.2</v>
      </c>
      <c r="S85" s="31">
        <f t="shared" ref="S85" si="22">F85*R85</f>
        <v>191.94000000000003</v>
      </c>
      <c r="T85" s="20"/>
    </row>
    <row r="86" spans="1:23" x14ac:dyDescent="0.3">
      <c r="A86" s="19"/>
      <c r="B86" s="5"/>
      <c r="C86" s="5"/>
      <c r="D86" s="8" t="s">
        <v>170</v>
      </c>
      <c r="E86" s="5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5"/>
      <c r="S86" s="31"/>
      <c r="T86" s="20"/>
      <c r="W86">
        <f>2.75*2*2*1.3</f>
        <v>14.3</v>
      </c>
    </row>
    <row r="87" spans="1:23" x14ac:dyDescent="0.3">
      <c r="A87" s="19"/>
      <c r="B87" s="5"/>
      <c r="C87" s="5"/>
      <c r="D87" s="5" t="s">
        <v>237</v>
      </c>
      <c r="E87" s="5" t="s">
        <v>155</v>
      </c>
      <c r="F87" s="30">
        <f>F85</f>
        <v>45.7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">
        <v>4.2</v>
      </c>
      <c r="S87" s="31">
        <f t="shared" ref="S87" si="23">F87*R87</f>
        <v>191.94000000000003</v>
      </c>
      <c r="T87" s="20"/>
    </row>
    <row r="88" spans="1:23" x14ac:dyDescent="0.3">
      <c r="A88" s="19"/>
      <c r="B88" s="5"/>
      <c r="C88" s="5"/>
      <c r="D88" s="8" t="s">
        <v>245</v>
      </c>
      <c r="E88" s="5" t="s">
        <v>154</v>
      </c>
      <c r="F88" s="29">
        <f>F79</f>
        <v>59.750000000000007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5"/>
      <c r="S88" s="64">
        <f>F88</f>
        <v>59.750000000000007</v>
      </c>
      <c r="T88" s="20"/>
    </row>
    <row r="89" spans="1:23" x14ac:dyDescent="0.3">
      <c r="A89" s="19"/>
      <c r="B89" s="5"/>
      <c r="C89" s="5"/>
      <c r="D89" s="5"/>
      <c r="E89" s="5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5"/>
      <c r="S89" s="31"/>
      <c r="T89" s="20"/>
    </row>
    <row r="90" spans="1:23" x14ac:dyDescent="0.3">
      <c r="A90" s="19"/>
      <c r="B90" s="5"/>
      <c r="C90" s="5" t="s">
        <v>4</v>
      </c>
      <c r="D90" s="5" t="s">
        <v>152</v>
      </c>
      <c r="E90" s="5" t="s">
        <v>154</v>
      </c>
      <c r="F90" s="29">
        <f t="shared" ref="F90:F93" si="24">SUM(G90:Q90)</f>
        <v>59.750000000000007</v>
      </c>
      <c r="G90" s="30">
        <v>4.8</v>
      </c>
      <c r="H90" s="30">
        <f>7.1+2.4+7.1</f>
        <v>16.600000000000001</v>
      </c>
      <c r="I90" s="30">
        <v>4.8</v>
      </c>
      <c r="J90" s="30">
        <f>7.1+2.75</f>
        <v>9.85</v>
      </c>
      <c r="K90" s="30">
        <f>7.1+2.4+7.1</f>
        <v>16.600000000000001</v>
      </c>
      <c r="L90" s="30">
        <v>7.1</v>
      </c>
      <c r="M90" s="30"/>
      <c r="N90" s="30"/>
      <c r="O90" s="30"/>
      <c r="P90" s="30"/>
      <c r="Q90" s="30"/>
      <c r="R90" s="5">
        <v>4.2</v>
      </c>
      <c r="S90" s="31">
        <f t="shared" ref="S90:S93" si="25">F90*R90</f>
        <v>250.95000000000005</v>
      </c>
      <c r="T90" s="20"/>
    </row>
    <row r="91" spans="1:23" x14ac:dyDescent="0.3">
      <c r="A91" s="19"/>
      <c r="B91" s="5"/>
      <c r="C91" s="5"/>
      <c r="D91" s="5" t="s">
        <v>152</v>
      </c>
      <c r="E91" s="5" t="s">
        <v>155</v>
      </c>
      <c r="F91" s="29">
        <f t="shared" si="24"/>
        <v>59.650000000000006</v>
      </c>
      <c r="G91" s="30">
        <v>12</v>
      </c>
      <c r="H91" s="30">
        <v>12</v>
      </c>
      <c r="I91" s="30">
        <f>7.1+2.75+7</f>
        <v>16.850000000000001</v>
      </c>
      <c r="J91" s="30">
        <f>7.1+7</f>
        <v>14.1</v>
      </c>
      <c r="K91" s="30">
        <v>4.7</v>
      </c>
      <c r="L91" s="30"/>
      <c r="M91" s="30"/>
      <c r="N91" s="30"/>
      <c r="O91" s="30"/>
      <c r="P91" s="30"/>
      <c r="Q91" s="30"/>
      <c r="R91" s="5">
        <v>4.2</v>
      </c>
      <c r="S91" s="31">
        <f t="shared" si="25"/>
        <v>250.53000000000003</v>
      </c>
      <c r="T91" s="20"/>
    </row>
    <row r="92" spans="1:23" x14ac:dyDescent="0.3">
      <c r="A92" s="19"/>
      <c r="B92" s="5"/>
      <c r="C92" s="5"/>
      <c r="D92" s="5" t="s">
        <v>151</v>
      </c>
      <c r="E92" s="5" t="s">
        <v>155</v>
      </c>
      <c r="F92" s="29">
        <f t="shared" si="24"/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5">
        <v>4.2</v>
      </c>
      <c r="S92" s="31">
        <f t="shared" si="25"/>
        <v>0</v>
      </c>
      <c r="T92" s="20"/>
    </row>
    <row r="93" spans="1:23" x14ac:dyDescent="0.3">
      <c r="A93" s="19"/>
      <c r="B93" s="5"/>
      <c r="C93" s="5"/>
      <c r="D93" s="5" t="s">
        <v>153</v>
      </c>
      <c r="E93" s="5" t="s">
        <v>155</v>
      </c>
      <c r="F93" s="29">
        <f t="shared" si="24"/>
        <v>0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5">
        <v>4.2</v>
      </c>
      <c r="S93" s="31">
        <f t="shared" si="25"/>
        <v>0</v>
      </c>
      <c r="T93" s="20"/>
    </row>
    <row r="94" spans="1:23" x14ac:dyDescent="0.3">
      <c r="A94" s="19"/>
      <c r="B94" s="5"/>
      <c r="C94" s="5"/>
      <c r="D94" s="8" t="s">
        <v>156</v>
      </c>
      <c r="E94" s="5" t="s">
        <v>154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5"/>
      <c r="S94" s="31">
        <f>S90</f>
        <v>250.95000000000005</v>
      </c>
      <c r="T94" s="20"/>
    </row>
    <row r="95" spans="1:23" x14ac:dyDescent="0.3">
      <c r="A95" s="19"/>
      <c r="B95" s="5"/>
      <c r="C95" s="5"/>
      <c r="D95" s="8" t="s">
        <v>156</v>
      </c>
      <c r="E95" s="5" t="s">
        <v>155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5"/>
      <c r="S95" s="31">
        <f>S91*2+S90</f>
        <v>752.0100000000001</v>
      </c>
      <c r="T95" s="20"/>
    </row>
    <row r="96" spans="1:23" x14ac:dyDescent="0.3">
      <c r="A96" s="19"/>
      <c r="B96" s="5"/>
      <c r="C96" s="5"/>
      <c r="D96" s="8" t="s">
        <v>169</v>
      </c>
      <c r="E96" s="5" t="s">
        <v>155</v>
      </c>
      <c r="F96" s="29">
        <f t="shared" ref="F96" si="26">SUM(G96:Q96)</f>
        <v>45.7</v>
      </c>
      <c r="G96" s="30">
        <f>7.1+2.75</f>
        <v>9.85</v>
      </c>
      <c r="H96" s="30">
        <v>7</v>
      </c>
      <c r="I96" s="30">
        <v>12</v>
      </c>
      <c r="J96" s="30">
        <v>7</v>
      </c>
      <c r="K96" s="30">
        <f>7.1+2.75</f>
        <v>9.85</v>
      </c>
      <c r="L96" s="30"/>
      <c r="M96" s="30"/>
      <c r="N96" s="30"/>
      <c r="O96" s="30"/>
      <c r="P96" s="30"/>
      <c r="Q96" s="30"/>
      <c r="R96" s="5">
        <v>4.2</v>
      </c>
      <c r="S96" s="31">
        <f t="shared" ref="S96" si="27">F96*R96</f>
        <v>191.94000000000003</v>
      </c>
      <c r="T96" s="20"/>
    </row>
    <row r="97" spans="1:20" x14ac:dyDescent="0.3">
      <c r="A97" s="19"/>
      <c r="B97" s="5"/>
      <c r="C97" s="5"/>
      <c r="D97" s="8" t="s">
        <v>170</v>
      </c>
      <c r="E97" s="5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5"/>
      <c r="S97" s="31"/>
      <c r="T97" s="20"/>
    </row>
    <row r="98" spans="1:20" x14ac:dyDescent="0.3">
      <c r="A98" s="19"/>
      <c r="B98" s="5"/>
      <c r="C98" s="5"/>
      <c r="D98" s="5" t="s">
        <v>237</v>
      </c>
      <c r="E98" s="5" t="s">
        <v>155</v>
      </c>
      <c r="F98" s="30">
        <f>F96</f>
        <v>45.7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5">
        <v>4.2</v>
      </c>
      <c r="S98" s="31">
        <f t="shared" ref="S98" si="28">F98*R98</f>
        <v>191.94000000000003</v>
      </c>
      <c r="T98" s="20"/>
    </row>
    <row r="99" spans="1:20" x14ac:dyDescent="0.3">
      <c r="A99" s="19"/>
      <c r="B99" s="5"/>
      <c r="C99" s="5"/>
      <c r="D99" s="5"/>
      <c r="E99" s="5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5"/>
      <c r="S99" s="31"/>
      <c r="T99" s="20"/>
    </row>
    <row r="100" spans="1:20" x14ac:dyDescent="0.3">
      <c r="A100" s="19"/>
      <c r="B100" s="5"/>
      <c r="C100" s="5"/>
      <c r="D100" s="5"/>
      <c r="E100" s="5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5"/>
      <c r="S100" s="31"/>
      <c r="T100" s="20"/>
    </row>
    <row r="101" spans="1:20" x14ac:dyDescent="0.3">
      <c r="A101" s="19"/>
      <c r="B101" s="5"/>
      <c r="C101" s="5"/>
      <c r="D101" s="5"/>
      <c r="E101" s="5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5"/>
      <c r="S101" s="31"/>
      <c r="T101" s="20"/>
    </row>
    <row r="102" spans="1:20" x14ac:dyDescent="0.3">
      <c r="A102" s="19"/>
      <c r="B102" s="58" t="s">
        <v>228</v>
      </c>
      <c r="C102" s="5"/>
      <c r="D102" s="5" t="s">
        <v>152</v>
      </c>
      <c r="E102" s="5" t="s">
        <v>154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5"/>
      <c r="S102" s="63">
        <f>SUMIFS(S79:S100,D79:D100,D102,E79:E100,E102)</f>
        <v>501.90000000000009</v>
      </c>
      <c r="T102" s="20" t="s">
        <v>229</v>
      </c>
    </row>
    <row r="103" spans="1:20" x14ac:dyDescent="0.3">
      <c r="A103" s="19"/>
      <c r="B103" s="5"/>
      <c r="C103" s="5"/>
      <c r="D103" s="5" t="s">
        <v>152</v>
      </c>
      <c r="E103" s="5" t="s">
        <v>155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5"/>
      <c r="S103" s="63">
        <f>SUMIFS(S79:S100,D79:D100,D103,E79:E100,E103)</f>
        <v>520.80000000000007</v>
      </c>
      <c r="T103" s="20" t="s">
        <v>229</v>
      </c>
    </row>
    <row r="104" spans="1:20" x14ac:dyDescent="0.3">
      <c r="A104" s="19"/>
      <c r="B104" s="5"/>
      <c r="C104" s="5"/>
      <c r="D104" s="5" t="s">
        <v>151</v>
      </c>
      <c r="E104" s="5" t="s">
        <v>155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5"/>
      <c r="S104" s="63">
        <f>SUMIFS(S79:S100,D79:D100,D104,E79:E100,E104)</f>
        <v>0</v>
      </c>
      <c r="T104" s="20" t="s">
        <v>229</v>
      </c>
    </row>
    <row r="105" spans="1:20" x14ac:dyDescent="0.3">
      <c r="A105" s="19"/>
      <c r="B105" s="5"/>
      <c r="C105" s="5"/>
      <c r="D105" s="5" t="s">
        <v>153</v>
      </c>
      <c r="E105" s="5" t="s">
        <v>155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5"/>
      <c r="S105" s="63">
        <f>SUMIFS(S79:S100,D79:D100,D105,E79:E100,E105)</f>
        <v>70.14</v>
      </c>
      <c r="T105" s="20" t="s">
        <v>229</v>
      </c>
    </row>
    <row r="106" spans="1:20" x14ac:dyDescent="0.3">
      <c r="A106" s="19"/>
      <c r="B106" s="5"/>
      <c r="C106" s="5"/>
      <c r="D106" s="8" t="s">
        <v>156</v>
      </c>
      <c r="E106" s="5" t="s">
        <v>154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5"/>
      <c r="S106" s="63">
        <f>SUMIFS(S79:S100,D79:D100,D106,E79:E100,E106)</f>
        <v>501.90000000000009</v>
      </c>
      <c r="T106" s="20" t="s">
        <v>229</v>
      </c>
    </row>
    <row r="107" spans="1:20" x14ac:dyDescent="0.3">
      <c r="A107" s="19"/>
      <c r="B107" s="5"/>
      <c r="C107" s="5"/>
      <c r="D107" s="8" t="s">
        <v>156</v>
      </c>
      <c r="E107" s="5" t="s">
        <v>155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5"/>
      <c r="S107" s="63">
        <f>SUMIFS(S79:S100,D79:D100,D107,E79:E100,E107)</f>
        <v>1543.5000000000002</v>
      </c>
      <c r="T107" s="20" t="s">
        <v>238</v>
      </c>
    </row>
    <row r="108" spans="1:20" x14ac:dyDescent="0.3">
      <c r="A108" s="19"/>
      <c r="B108" s="5"/>
      <c r="C108" s="5"/>
      <c r="D108" s="8" t="s">
        <v>169</v>
      </c>
      <c r="E108" s="5" t="s">
        <v>155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5"/>
      <c r="S108" s="63">
        <f>SUMIFS(S79:S100,D79:D100,D108,E79:E100,E108)</f>
        <v>383.88000000000005</v>
      </c>
      <c r="T108" s="20" t="s">
        <v>238</v>
      </c>
    </row>
    <row r="109" spans="1:20" x14ac:dyDescent="0.3">
      <c r="A109" s="19"/>
      <c r="B109" s="5"/>
      <c r="C109" s="5"/>
      <c r="D109" s="8" t="s">
        <v>170</v>
      </c>
      <c r="E109" s="5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5"/>
      <c r="S109" s="63">
        <f>SUMIFS(S79:S100,D79:D100,D109,E79:E100,E109)</f>
        <v>0</v>
      </c>
      <c r="T109" s="20"/>
    </row>
    <row r="110" spans="1:20" x14ac:dyDescent="0.3">
      <c r="A110" s="19"/>
      <c r="B110" s="5"/>
      <c r="C110" s="5"/>
      <c r="D110" s="5" t="s">
        <v>237</v>
      </c>
      <c r="E110" s="5" t="s">
        <v>155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5"/>
      <c r="S110" s="63">
        <f>SUMIFS(S79:S100,D79:D100,D110,E79:E100,E110)</f>
        <v>383.88000000000005</v>
      </c>
      <c r="T110" s="20" t="s">
        <v>229</v>
      </c>
    </row>
    <row r="111" spans="1:20" x14ac:dyDescent="0.3">
      <c r="A111" s="19"/>
      <c r="B111" s="5"/>
      <c r="C111" s="5"/>
      <c r="D111" s="8" t="s">
        <v>245</v>
      </c>
      <c r="E111" s="5" t="s">
        <v>154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5"/>
      <c r="S111" s="63">
        <f>SUMIFS(S79:S100,D79:D100,D111,E79:E100,E111)</f>
        <v>59.750000000000007</v>
      </c>
      <c r="T111" s="20" t="s">
        <v>243</v>
      </c>
    </row>
    <row r="112" spans="1:20" ht="17.25" thickBot="1" x14ac:dyDescent="0.35">
      <c r="A112" s="21"/>
      <c r="B112" s="22"/>
      <c r="C112" s="22"/>
      <c r="D112" s="22"/>
      <c r="E112" s="2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22"/>
      <c r="S112" s="33"/>
      <c r="T112" s="24"/>
    </row>
    <row r="113" spans="1:23" ht="17.25" thickTop="1" x14ac:dyDescent="0.3"/>
    <row r="114" spans="1:23" ht="17.25" thickBot="1" x14ac:dyDescent="0.35"/>
    <row r="115" spans="1:23" ht="17.25" thickTop="1" x14ac:dyDescent="0.3">
      <c r="A115" s="15"/>
      <c r="B115" s="16"/>
      <c r="C115" s="16"/>
      <c r="D115" s="16"/>
      <c r="E115" s="1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6"/>
      <c r="S115" s="28"/>
      <c r="T115" s="18"/>
    </row>
    <row r="116" spans="1:23" x14ac:dyDescent="0.3">
      <c r="A116" s="19"/>
      <c r="B116" s="5" t="s">
        <v>129</v>
      </c>
      <c r="C116" s="5" t="s">
        <v>3</v>
      </c>
      <c r="D116" s="5" t="s">
        <v>152</v>
      </c>
      <c r="E116" s="5" t="s">
        <v>154</v>
      </c>
      <c r="F116" s="29">
        <f>SUM(G116:Q116)</f>
        <v>28</v>
      </c>
      <c r="G116" s="30">
        <v>14</v>
      </c>
      <c r="H116" s="30">
        <v>14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5">
        <v>7</v>
      </c>
      <c r="S116" s="31">
        <f>F116*R116</f>
        <v>196</v>
      </c>
      <c r="T116" s="20"/>
    </row>
    <row r="117" spans="1:23" x14ac:dyDescent="0.3">
      <c r="A117" s="19"/>
      <c r="B117" s="5"/>
      <c r="C117" s="5"/>
      <c r="D117" s="5" t="s">
        <v>152</v>
      </c>
      <c r="E117" s="5" t="s">
        <v>155</v>
      </c>
      <c r="F117" s="53">
        <f t="shared" ref="F117:F119" si="29">SUM(G117:Q117)</f>
        <v>62</v>
      </c>
      <c r="G117" s="54">
        <v>4.5</v>
      </c>
      <c r="H117" s="54">
        <v>5.5</v>
      </c>
      <c r="I117" s="54">
        <v>7</v>
      </c>
      <c r="J117" s="54">
        <v>5.5</v>
      </c>
      <c r="K117" s="54">
        <v>7</v>
      </c>
      <c r="L117" s="54">
        <v>5.5</v>
      </c>
      <c r="M117" s="54">
        <v>14</v>
      </c>
      <c r="N117" s="54">
        <v>5.5</v>
      </c>
      <c r="O117" s="54">
        <v>4.5</v>
      </c>
      <c r="P117" s="54">
        <v>3</v>
      </c>
      <c r="Q117" s="30"/>
      <c r="R117" s="5">
        <v>7</v>
      </c>
      <c r="S117" s="31">
        <f t="shared" ref="S117:S119" si="30">F117*R117</f>
        <v>434</v>
      </c>
      <c r="T117" s="20"/>
      <c r="W117">
        <f>7+7.5+7.5+28+7.5</f>
        <v>57.5</v>
      </c>
    </row>
    <row r="118" spans="1:23" x14ac:dyDescent="0.3">
      <c r="A118" s="19"/>
      <c r="B118" s="5"/>
      <c r="C118" s="5"/>
      <c r="D118" s="5" t="s">
        <v>151</v>
      </c>
      <c r="E118" s="5" t="s">
        <v>155</v>
      </c>
      <c r="F118" s="29">
        <f t="shared" si="29"/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5">
        <v>7</v>
      </c>
      <c r="S118" s="31">
        <f t="shared" si="30"/>
        <v>0</v>
      </c>
      <c r="T118" s="20"/>
    </row>
    <row r="119" spans="1:23" x14ac:dyDescent="0.3">
      <c r="A119" s="19"/>
      <c r="B119" s="5"/>
      <c r="C119" s="5"/>
      <c r="D119" s="5" t="s">
        <v>153</v>
      </c>
      <c r="E119" s="5" t="s">
        <v>155</v>
      </c>
      <c r="F119" s="29">
        <f t="shared" si="29"/>
        <v>0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5">
        <v>7</v>
      </c>
      <c r="S119" s="31">
        <f t="shared" si="30"/>
        <v>0</v>
      </c>
      <c r="T119" s="20"/>
      <c r="W119">
        <f>28+28+22.5+22.5</f>
        <v>101</v>
      </c>
    </row>
    <row r="120" spans="1:23" x14ac:dyDescent="0.3">
      <c r="A120" s="19"/>
      <c r="B120" s="5"/>
      <c r="C120" s="5"/>
      <c r="D120" s="8" t="s">
        <v>156</v>
      </c>
      <c r="E120" s="5" t="s">
        <v>154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5"/>
      <c r="S120" s="31">
        <f>S116</f>
        <v>196</v>
      </c>
      <c r="T120" s="20"/>
      <c r="W120">
        <f>8.45+8.45+12</f>
        <v>28.9</v>
      </c>
    </row>
    <row r="121" spans="1:23" x14ac:dyDescent="0.3">
      <c r="A121" s="19"/>
      <c r="B121" s="5"/>
      <c r="C121" s="5"/>
      <c r="D121" s="8" t="s">
        <v>156</v>
      </c>
      <c r="E121" s="5" t="s">
        <v>155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5"/>
      <c r="S121" s="31">
        <f>S117*2+S116</f>
        <v>1064</v>
      </c>
      <c r="T121" s="20"/>
      <c r="W121">
        <f>4.8+7.1+2.4+7.1+4.8+7.1+2.75+7+12+7+2.75+7.1+7.1+2.4+7.1</f>
        <v>88.499999999999986</v>
      </c>
    </row>
    <row r="122" spans="1:23" x14ac:dyDescent="0.3">
      <c r="A122" s="19"/>
      <c r="B122" s="5"/>
      <c r="C122" s="5"/>
      <c r="D122" s="8" t="s">
        <v>169</v>
      </c>
      <c r="E122" s="5" t="s">
        <v>155</v>
      </c>
      <c r="F122" s="29">
        <f t="shared" ref="F122" si="31">SUM(G122:Q122)</f>
        <v>101</v>
      </c>
      <c r="G122" s="30">
        <v>28</v>
      </c>
      <c r="H122" s="30">
        <v>22.5</v>
      </c>
      <c r="I122" s="30">
        <v>28</v>
      </c>
      <c r="J122" s="30">
        <v>22.5</v>
      </c>
      <c r="K122" s="30"/>
      <c r="L122" s="30"/>
      <c r="M122" s="30"/>
      <c r="N122" s="30"/>
      <c r="O122" s="30"/>
      <c r="P122" s="30"/>
      <c r="Q122" s="30"/>
      <c r="R122" s="5">
        <v>7</v>
      </c>
      <c r="S122" s="31">
        <f t="shared" ref="S122" si="32">F122*R122</f>
        <v>707</v>
      </c>
      <c r="T122" s="20"/>
    </row>
    <row r="123" spans="1:23" x14ac:dyDescent="0.3">
      <c r="A123" s="19"/>
      <c r="B123" s="5"/>
      <c r="C123" s="5"/>
      <c r="D123" s="8" t="s">
        <v>170</v>
      </c>
      <c r="E123" s="5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5"/>
      <c r="S123" s="31"/>
      <c r="T123" s="20"/>
    </row>
    <row r="124" spans="1:23" x14ac:dyDescent="0.3">
      <c r="A124" s="19"/>
      <c r="B124" s="5"/>
      <c r="C124" s="5"/>
      <c r="D124" s="5" t="s">
        <v>237</v>
      </c>
      <c r="E124" s="5" t="s">
        <v>155</v>
      </c>
      <c r="F124" s="30">
        <f>F122</f>
        <v>101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5">
        <v>7</v>
      </c>
      <c r="S124" s="31">
        <f t="shared" ref="S124" si="33">F124*R124</f>
        <v>707</v>
      </c>
      <c r="T124" s="20"/>
    </row>
    <row r="125" spans="1:23" x14ac:dyDescent="0.3">
      <c r="A125" s="19"/>
      <c r="B125" s="5"/>
      <c r="C125" s="5"/>
      <c r="D125" s="8" t="s">
        <v>245</v>
      </c>
      <c r="E125" s="5" t="s">
        <v>154</v>
      </c>
      <c r="F125" s="29">
        <f>F116</f>
        <v>28</v>
      </c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5"/>
      <c r="S125" s="64">
        <f>F125</f>
        <v>28</v>
      </c>
      <c r="T125" s="20"/>
    </row>
    <row r="126" spans="1:23" x14ac:dyDescent="0.3">
      <c r="A126" s="19"/>
      <c r="B126" s="5"/>
      <c r="C126" s="5"/>
      <c r="D126" s="5"/>
      <c r="E126" s="5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5"/>
      <c r="S126" s="31"/>
      <c r="T126" s="20"/>
    </row>
    <row r="127" spans="1:23" x14ac:dyDescent="0.3">
      <c r="A127" s="19"/>
      <c r="B127" s="5"/>
      <c r="C127" s="5" t="s">
        <v>4</v>
      </c>
      <c r="D127" s="5" t="s">
        <v>152</v>
      </c>
      <c r="E127" s="5" t="s">
        <v>154</v>
      </c>
      <c r="F127" s="29">
        <f>SUM(G127:Q127)</f>
        <v>0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5"/>
      <c r="S127" s="31">
        <f t="shared" ref="S127:S130" si="34">F127*R127</f>
        <v>0</v>
      </c>
      <c r="T127" s="20"/>
    </row>
    <row r="128" spans="1:23" x14ac:dyDescent="0.3">
      <c r="A128" s="19"/>
      <c r="B128" s="5"/>
      <c r="C128" s="5"/>
      <c r="D128" s="5" t="s">
        <v>152</v>
      </c>
      <c r="E128" s="5" t="s">
        <v>155</v>
      </c>
      <c r="F128" s="29">
        <f t="shared" ref="F128:F130" si="35">SUM(G128:Q128)</f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5"/>
      <c r="S128" s="31">
        <f t="shared" si="34"/>
        <v>0</v>
      </c>
      <c r="T128" s="20"/>
    </row>
    <row r="129" spans="1:20" x14ac:dyDescent="0.3">
      <c r="A129" s="19"/>
      <c r="B129" s="5"/>
      <c r="C129" s="5"/>
      <c r="D129" s="5" t="s">
        <v>151</v>
      </c>
      <c r="E129" s="5" t="s">
        <v>155</v>
      </c>
      <c r="F129" s="29">
        <f t="shared" si="35"/>
        <v>0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5"/>
      <c r="S129" s="31">
        <f t="shared" si="34"/>
        <v>0</v>
      </c>
      <c r="T129" s="20"/>
    </row>
    <row r="130" spans="1:20" x14ac:dyDescent="0.3">
      <c r="A130" s="19"/>
      <c r="B130" s="5"/>
      <c r="C130" s="5"/>
      <c r="D130" s="5" t="s">
        <v>153</v>
      </c>
      <c r="E130" s="5" t="s">
        <v>155</v>
      </c>
      <c r="F130" s="29">
        <f t="shared" si="35"/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5"/>
      <c r="S130" s="31">
        <f t="shared" si="34"/>
        <v>0</v>
      </c>
      <c r="T130" s="20"/>
    </row>
    <row r="131" spans="1:20" x14ac:dyDescent="0.3">
      <c r="A131" s="19"/>
      <c r="B131" s="5"/>
      <c r="C131" s="5"/>
      <c r="D131" s="8" t="s">
        <v>156</v>
      </c>
      <c r="E131" s="5" t="s">
        <v>154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5"/>
      <c r="S131" s="31">
        <f>S127</f>
        <v>0</v>
      </c>
      <c r="T131" s="20"/>
    </row>
    <row r="132" spans="1:20" x14ac:dyDescent="0.3">
      <c r="A132" s="19"/>
      <c r="B132" s="5"/>
      <c r="C132" s="5"/>
      <c r="D132" s="8" t="s">
        <v>156</v>
      </c>
      <c r="E132" s="5" t="s">
        <v>155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5"/>
      <c r="S132" s="31">
        <f>S128*2+S127</f>
        <v>0</v>
      </c>
      <c r="T132" s="20"/>
    </row>
    <row r="133" spans="1:20" x14ac:dyDescent="0.3">
      <c r="A133" s="19"/>
      <c r="B133" s="5"/>
      <c r="C133" s="5"/>
      <c r="D133" s="8" t="s">
        <v>169</v>
      </c>
      <c r="E133" s="5" t="s">
        <v>155</v>
      </c>
      <c r="F133" s="29">
        <f t="shared" ref="F133" si="36">SUM(G133:Q133)</f>
        <v>0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5"/>
      <c r="S133" s="31">
        <f t="shared" ref="S133" si="37">F133*R133</f>
        <v>0</v>
      </c>
      <c r="T133" s="20"/>
    </row>
    <row r="134" spans="1:20" x14ac:dyDescent="0.3">
      <c r="A134" s="19"/>
      <c r="B134" s="5"/>
      <c r="C134" s="5"/>
      <c r="D134" s="8" t="s">
        <v>170</v>
      </c>
      <c r="E134" s="5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5"/>
      <c r="S134" s="31"/>
      <c r="T134" s="20"/>
    </row>
    <row r="135" spans="1:20" x14ac:dyDescent="0.3">
      <c r="A135" s="19"/>
      <c r="B135" s="5"/>
      <c r="C135" s="5"/>
      <c r="D135" s="5" t="s">
        <v>237</v>
      </c>
      <c r="E135" s="5" t="s">
        <v>155</v>
      </c>
      <c r="F135" s="30">
        <f>F133</f>
        <v>0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5"/>
      <c r="S135" s="31">
        <f t="shared" ref="S135" si="38">F135*R135</f>
        <v>0</v>
      </c>
      <c r="T135" s="20"/>
    </row>
    <row r="136" spans="1:20" x14ac:dyDescent="0.3">
      <c r="A136" s="19"/>
      <c r="B136" s="5"/>
      <c r="C136" s="5"/>
      <c r="D136" s="5"/>
      <c r="E136" s="5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5"/>
      <c r="S136" s="31"/>
      <c r="T136" s="20"/>
    </row>
    <row r="137" spans="1:20" x14ac:dyDescent="0.3">
      <c r="A137" s="19"/>
      <c r="B137" s="5"/>
      <c r="C137" s="5"/>
      <c r="D137" s="5"/>
      <c r="E137" s="5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5"/>
      <c r="S137" s="31"/>
      <c r="T137" s="20"/>
    </row>
    <row r="138" spans="1:20" x14ac:dyDescent="0.3">
      <c r="A138" s="19"/>
      <c r="B138" s="5"/>
      <c r="C138" s="5"/>
      <c r="D138" s="5"/>
      <c r="E138" s="5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5"/>
      <c r="S138" s="31"/>
      <c r="T138" s="20"/>
    </row>
    <row r="139" spans="1:20" x14ac:dyDescent="0.3">
      <c r="A139" s="19"/>
      <c r="B139" s="58" t="s">
        <v>228</v>
      </c>
      <c r="C139" s="5"/>
      <c r="D139" s="5" t="s">
        <v>152</v>
      </c>
      <c r="E139" s="5" t="s">
        <v>154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5"/>
      <c r="S139" s="63">
        <f>SUMIFS(S116:S137,D116:D137,D139,E116:E137,E139)</f>
        <v>196</v>
      </c>
      <c r="T139" s="20" t="s">
        <v>229</v>
      </c>
    </row>
    <row r="140" spans="1:20" x14ac:dyDescent="0.3">
      <c r="A140" s="19"/>
      <c r="B140" s="5"/>
      <c r="C140" s="5"/>
      <c r="D140" s="5" t="s">
        <v>152</v>
      </c>
      <c r="E140" s="5" t="s">
        <v>155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5"/>
      <c r="S140" s="63">
        <f>SUMIFS(S116:S137,D116:D137,D140,E116:E137,E140)</f>
        <v>434</v>
      </c>
      <c r="T140" s="20" t="s">
        <v>229</v>
      </c>
    </row>
    <row r="141" spans="1:20" x14ac:dyDescent="0.3">
      <c r="A141" s="19"/>
      <c r="B141" s="5"/>
      <c r="C141" s="5"/>
      <c r="D141" s="5" t="s">
        <v>151</v>
      </c>
      <c r="E141" s="5" t="s">
        <v>155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5"/>
      <c r="S141" s="63">
        <f>SUMIFS(S116:S137,D116:D137,D141,E116:E137,E141)</f>
        <v>0</v>
      </c>
      <c r="T141" s="20" t="s">
        <v>229</v>
      </c>
    </row>
    <row r="142" spans="1:20" x14ac:dyDescent="0.3">
      <c r="A142" s="19"/>
      <c r="B142" s="5"/>
      <c r="C142" s="5"/>
      <c r="D142" s="5" t="s">
        <v>153</v>
      </c>
      <c r="E142" s="5" t="s">
        <v>155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5"/>
      <c r="S142" s="63">
        <f>SUMIFS(S116:S137,D116:D137,D142,E116:E137,E142)</f>
        <v>0</v>
      </c>
      <c r="T142" s="20" t="s">
        <v>229</v>
      </c>
    </row>
    <row r="143" spans="1:20" x14ac:dyDescent="0.3">
      <c r="A143" s="19"/>
      <c r="B143" s="5"/>
      <c r="C143" s="5"/>
      <c r="D143" s="8" t="s">
        <v>156</v>
      </c>
      <c r="E143" s="5" t="s">
        <v>154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5"/>
      <c r="S143" s="63">
        <f>SUMIFS(S116:S137,D116:D137,D143,E116:E137,E143)</f>
        <v>196</v>
      </c>
      <c r="T143" s="20" t="s">
        <v>229</v>
      </c>
    </row>
    <row r="144" spans="1:20" x14ac:dyDescent="0.3">
      <c r="A144" s="19"/>
      <c r="B144" s="5"/>
      <c r="C144" s="5"/>
      <c r="D144" s="8" t="s">
        <v>156</v>
      </c>
      <c r="E144" s="5" t="s">
        <v>155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5"/>
      <c r="S144" s="63">
        <f>SUMIFS(S116:S137,D116:D137,D144,E116:E137,E144)</f>
        <v>1064</v>
      </c>
      <c r="T144" s="20" t="s">
        <v>238</v>
      </c>
    </row>
    <row r="145" spans="1:23" x14ac:dyDescent="0.3">
      <c r="A145" s="19"/>
      <c r="B145" s="5"/>
      <c r="C145" s="5"/>
      <c r="D145" s="8" t="s">
        <v>169</v>
      </c>
      <c r="E145" s="5" t="s">
        <v>155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5"/>
      <c r="S145" s="63">
        <f>SUMIFS(S116:S137,D116:D137,D145,E116:E137,E145)</f>
        <v>707</v>
      </c>
      <c r="T145" s="20" t="s">
        <v>238</v>
      </c>
    </row>
    <row r="146" spans="1:23" x14ac:dyDescent="0.3">
      <c r="A146" s="19"/>
      <c r="B146" s="5"/>
      <c r="C146" s="5"/>
      <c r="D146" s="8" t="s">
        <v>170</v>
      </c>
      <c r="E146" s="5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5"/>
      <c r="S146" s="63">
        <f>SUMIFS(S116:S137,D116:D137,D146,E116:E137,E146)</f>
        <v>0</v>
      </c>
      <c r="T146" s="20"/>
    </row>
    <row r="147" spans="1:23" x14ac:dyDescent="0.3">
      <c r="A147" s="19"/>
      <c r="B147" s="5"/>
      <c r="C147" s="5"/>
      <c r="D147" s="5" t="s">
        <v>237</v>
      </c>
      <c r="E147" s="5" t="s">
        <v>155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5"/>
      <c r="S147" s="63">
        <f>SUMIFS(S116:S137,D116:D137,D147,E116:E137,E147)</f>
        <v>707</v>
      </c>
      <c r="T147" s="20" t="s">
        <v>229</v>
      </c>
    </row>
    <row r="148" spans="1:23" x14ac:dyDescent="0.3">
      <c r="A148" s="19"/>
      <c r="B148" s="5"/>
      <c r="C148" s="5"/>
      <c r="D148" s="8" t="s">
        <v>245</v>
      </c>
      <c r="E148" s="5" t="s">
        <v>154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5"/>
      <c r="S148" s="63">
        <f>SUMIFS(S116:S137,D116:D137,D148,E116:E137,E148)</f>
        <v>28</v>
      </c>
      <c r="T148" s="20" t="s">
        <v>243</v>
      </c>
    </row>
    <row r="149" spans="1:23" ht="17.25" thickBot="1" x14ac:dyDescent="0.35">
      <c r="A149" s="21"/>
      <c r="B149" s="22"/>
      <c r="C149" s="22"/>
      <c r="D149" s="22"/>
      <c r="E149" s="2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22"/>
      <c r="S149" s="33"/>
      <c r="T149" s="24"/>
    </row>
    <row r="150" spans="1:23" ht="17.25" thickTop="1" x14ac:dyDescent="0.3"/>
    <row r="151" spans="1:23" ht="17.25" thickBot="1" x14ac:dyDescent="0.35"/>
    <row r="152" spans="1:23" ht="17.25" thickTop="1" x14ac:dyDescent="0.3">
      <c r="A152" s="15"/>
      <c r="B152" s="16"/>
      <c r="C152" s="16"/>
      <c r="D152" s="16"/>
      <c r="E152" s="1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16"/>
      <c r="S152" s="28"/>
      <c r="T152" s="18"/>
    </row>
    <row r="153" spans="1:23" x14ac:dyDescent="0.3">
      <c r="A153" s="19"/>
      <c r="B153" s="5" t="s">
        <v>136</v>
      </c>
      <c r="C153" s="5" t="s">
        <v>3</v>
      </c>
      <c r="D153" s="5" t="s">
        <v>152</v>
      </c>
      <c r="E153" s="5" t="s">
        <v>154</v>
      </c>
      <c r="F153" s="29">
        <f>SUM(G153:O153)</f>
        <v>66</v>
      </c>
      <c r="G153" s="30">
        <v>14.5</v>
      </c>
      <c r="H153" s="30">
        <v>1.5</v>
      </c>
      <c r="I153" s="30">
        <v>17</v>
      </c>
      <c r="J153" s="30">
        <v>1.5</v>
      </c>
      <c r="K153" s="30">
        <v>14.5</v>
      </c>
      <c r="L153" s="30">
        <v>17</v>
      </c>
      <c r="M153" s="30"/>
      <c r="N153" s="30"/>
      <c r="O153" s="30"/>
      <c r="P153" s="30"/>
      <c r="Q153" s="30"/>
      <c r="R153" s="5">
        <v>4.5</v>
      </c>
      <c r="S153" s="31">
        <f>F153*R153</f>
        <v>297</v>
      </c>
      <c r="T153" s="20"/>
      <c r="W153">
        <f>(17+16)*2</f>
        <v>66</v>
      </c>
    </row>
    <row r="154" spans="1:23" x14ac:dyDescent="0.3">
      <c r="A154" s="19"/>
      <c r="B154" s="5"/>
      <c r="C154" s="5"/>
      <c r="D154" s="5" t="s">
        <v>152</v>
      </c>
      <c r="E154" s="5" t="s">
        <v>155</v>
      </c>
      <c r="F154" s="29">
        <f t="shared" ref="F154:F155" si="39">SUM(G154:O154)</f>
        <v>50.8</v>
      </c>
      <c r="G154" s="30">
        <f>3.7*2</f>
        <v>7.4</v>
      </c>
      <c r="H154" s="30">
        <v>5</v>
      </c>
      <c r="I154" s="30">
        <f>3.2*2+5</f>
        <v>11.4</v>
      </c>
      <c r="J154" s="30">
        <f>5*3+7+5</f>
        <v>27</v>
      </c>
      <c r="K154" s="30"/>
      <c r="L154" s="30"/>
      <c r="M154" s="30"/>
      <c r="N154" s="30"/>
      <c r="O154" s="30"/>
      <c r="P154" s="30"/>
      <c r="Q154" s="30"/>
      <c r="R154" s="5">
        <v>4.5</v>
      </c>
      <c r="S154" s="31">
        <f t="shared" ref="S154:S156" si="40">F154*R154</f>
        <v>228.6</v>
      </c>
      <c r="T154" s="20"/>
    </row>
    <row r="155" spans="1:23" x14ac:dyDescent="0.3">
      <c r="A155" s="19"/>
      <c r="B155" s="5"/>
      <c r="C155" s="5"/>
      <c r="D155" s="5" t="s">
        <v>151</v>
      </c>
      <c r="E155" s="5" t="s">
        <v>155</v>
      </c>
      <c r="F155" s="29">
        <f t="shared" si="39"/>
        <v>25.5</v>
      </c>
      <c r="G155" s="30">
        <f>5+2.5</f>
        <v>7.5</v>
      </c>
      <c r="H155" s="30">
        <v>10.8</v>
      </c>
      <c r="I155" s="30">
        <f>3.2+4</f>
        <v>7.2</v>
      </c>
      <c r="J155" s="30"/>
      <c r="K155" s="30"/>
      <c r="L155" s="30"/>
      <c r="M155" s="30"/>
      <c r="N155" s="30"/>
      <c r="O155" s="30"/>
      <c r="P155" s="30"/>
      <c r="Q155" s="30"/>
      <c r="R155" s="5">
        <v>4.5</v>
      </c>
      <c r="S155" s="31">
        <f t="shared" si="40"/>
        <v>114.75</v>
      </c>
      <c r="T155" s="20"/>
    </row>
    <row r="156" spans="1:23" x14ac:dyDescent="0.3">
      <c r="A156" s="19"/>
      <c r="B156" s="5"/>
      <c r="C156" s="5"/>
      <c r="D156" s="5" t="s">
        <v>153</v>
      </c>
      <c r="E156" s="5" t="s">
        <v>155</v>
      </c>
      <c r="F156" s="29">
        <f>SUM(G156:O156)</f>
        <v>11</v>
      </c>
      <c r="G156" s="30">
        <v>7</v>
      </c>
      <c r="H156" s="30">
        <v>4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5">
        <v>4.5</v>
      </c>
      <c r="S156" s="31">
        <f t="shared" si="40"/>
        <v>49.5</v>
      </c>
      <c r="T156" s="20"/>
    </row>
    <row r="157" spans="1:23" x14ac:dyDescent="0.3">
      <c r="A157" s="19"/>
      <c r="B157" s="5"/>
      <c r="C157" s="5"/>
      <c r="D157" s="8" t="s">
        <v>156</v>
      </c>
      <c r="E157" s="5" t="s">
        <v>154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5"/>
      <c r="S157" s="31">
        <f>S153</f>
        <v>297</v>
      </c>
      <c r="T157" s="20"/>
    </row>
    <row r="158" spans="1:23" x14ac:dyDescent="0.3">
      <c r="A158" s="19"/>
      <c r="B158" s="5"/>
      <c r="C158" s="5"/>
      <c r="D158" s="8" t="s">
        <v>156</v>
      </c>
      <c r="E158" s="5" t="s">
        <v>155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5"/>
      <c r="S158" s="31">
        <f>S154*2+S153</f>
        <v>754.2</v>
      </c>
      <c r="T158" s="20"/>
    </row>
    <row r="159" spans="1:23" x14ac:dyDescent="0.3">
      <c r="A159" s="19"/>
      <c r="B159" s="5"/>
      <c r="C159" s="5"/>
      <c r="D159" s="8" t="s">
        <v>169</v>
      </c>
      <c r="E159" s="5" t="s">
        <v>155</v>
      </c>
      <c r="F159" s="29">
        <f t="shared" ref="F159" si="41">SUM(G159:Q159)</f>
        <v>63</v>
      </c>
      <c r="G159" s="30">
        <v>17</v>
      </c>
      <c r="H159" s="30">
        <v>14.5</v>
      </c>
      <c r="I159" s="30">
        <v>17</v>
      </c>
      <c r="J159" s="30">
        <v>14.5</v>
      </c>
      <c r="K159" s="30"/>
      <c r="L159" s="30"/>
      <c r="M159" s="30"/>
      <c r="N159" s="30"/>
      <c r="O159" s="30"/>
      <c r="P159" s="30"/>
      <c r="Q159" s="30"/>
      <c r="R159" s="5">
        <v>4.5</v>
      </c>
      <c r="S159" s="31">
        <f t="shared" ref="S159" si="42">F159*R159</f>
        <v>283.5</v>
      </c>
      <c r="T159" s="20"/>
    </row>
    <row r="160" spans="1:23" x14ac:dyDescent="0.3">
      <c r="A160" s="19"/>
      <c r="B160" s="5"/>
      <c r="C160" s="5"/>
      <c r="D160" s="8" t="s">
        <v>170</v>
      </c>
      <c r="E160" s="5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5"/>
      <c r="S160" s="31"/>
      <c r="T160" s="20"/>
    </row>
    <row r="161" spans="1:20" x14ac:dyDescent="0.3">
      <c r="A161" s="19"/>
      <c r="B161" s="5"/>
      <c r="C161" s="5"/>
      <c r="D161" s="5" t="s">
        <v>237</v>
      </c>
      <c r="E161" s="5" t="s">
        <v>155</v>
      </c>
      <c r="F161" s="30">
        <f>F159</f>
        <v>63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5">
        <v>4.5</v>
      </c>
      <c r="S161" s="31">
        <f t="shared" ref="S161" si="43">F161*R161</f>
        <v>283.5</v>
      </c>
      <c r="T161" s="20"/>
    </row>
    <row r="162" spans="1:20" x14ac:dyDescent="0.3">
      <c r="A162" s="19"/>
      <c r="B162" s="5"/>
      <c r="C162" s="5"/>
      <c r="D162" s="8" t="s">
        <v>245</v>
      </c>
      <c r="E162" s="5" t="s">
        <v>154</v>
      </c>
      <c r="F162" s="29">
        <f>F153</f>
        <v>66</v>
      </c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5"/>
      <c r="S162" s="64">
        <f>F162</f>
        <v>66</v>
      </c>
      <c r="T162" s="20"/>
    </row>
    <row r="163" spans="1:20" x14ac:dyDescent="0.3">
      <c r="A163" s="19"/>
      <c r="B163" s="5"/>
      <c r="C163" s="5"/>
      <c r="D163" s="5"/>
      <c r="E163" s="5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5"/>
      <c r="S163" s="31"/>
      <c r="T163" s="20"/>
    </row>
    <row r="164" spans="1:20" x14ac:dyDescent="0.3">
      <c r="A164" s="19"/>
      <c r="B164" s="5"/>
      <c r="C164" s="5" t="s">
        <v>4</v>
      </c>
      <c r="D164" s="5" t="s">
        <v>152</v>
      </c>
      <c r="E164" s="5" t="s">
        <v>154</v>
      </c>
      <c r="F164" s="29">
        <f>SUM(G164:O164)</f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5"/>
      <c r="S164" s="31">
        <f t="shared" ref="S164:S167" si="44">F164*R164</f>
        <v>0</v>
      </c>
      <c r="T164" s="20"/>
    </row>
    <row r="165" spans="1:20" x14ac:dyDescent="0.3">
      <c r="A165" s="19"/>
      <c r="B165" s="5"/>
      <c r="C165" s="5"/>
      <c r="D165" s="5" t="s">
        <v>152</v>
      </c>
      <c r="E165" s="5" t="s">
        <v>155</v>
      </c>
      <c r="F165" s="29">
        <f t="shared" ref="F165:F166" si="45">SUM(G165:O165)</f>
        <v>0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5"/>
      <c r="S165" s="31">
        <f t="shared" si="44"/>
        <v>0</v>
      </c>
      <c r="T165" s="20"/>
    </row>
    <row r="166" spans="1:20" x14ac:dyDescent="0.3">
      <c r="A166" s="19"/>
      <c r="B166" s="5"/>
      <c r="C166" s="5"/>
      <c r="D166" s="5" t="s">
        <v>151</v>
      </c>
      <c r="E166" s="5" t="s">
        <v>155</v>
      </c>
      <c r="F166" s="29">
        <f t="shared" si="45"/>
        <v>0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5"/>
      <c r="S166" s="31">
        <f t="shared" si="44"/>
        <v>0</v>
      </c>
      <c r="T166" s="20"/>
    </row>
    <row r="167" spans="1:20" x14ac:dyDescent="0.3">
      <c r="A167" s="19"/>
      <c r="B167" s="5"/>
      <c r="C167" s="5"/>
      <c r="D167" s="5" t="s">
        <v>153</v>
      </c>
      <c r="E167" s="5" t="s">
        <v>155</v>
      </c>
      <c r="F167" s="29">
        <f>SUM(G167:O167)</f>
        <v>0</v>
      </c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5"/>
      <c r="S167" s="31">
        <f t="shared" si="44"/>
        <v>0</v>
      </c>
      <c r="T167" s="20"/>
    </row>
    <row r="168" spans="1:20" x14ac:dyDescent="0.3">
      <c r="A168" s="19"/>
      <c r="B168" s="5"/>
      <c r="C168" s="5"/>
      <c r="D168" s="8" t="s">
        <v>156</v>
      </c>
      <c r="E168" s="5" t="s">
        <v>154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5"/>
      <c r="S168" s="31">
        <f>S164</f>
        <v>0</v>
      </c>
      <c r="T168" s="20"/>
    </row>
    <row r="169" spans="1:20" x14ac:dyDescent="0.3">
      <c r="A169" s="19"/>
      <c r="B169" s="5"/>
      <c r="C169" s="5"/>
      <c r="D169" s="8" t="s">
        <v>156</v>
      </c>
      <c r="E169" s="5" t="s">
        <v>155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5"/>
      <c r="S169" s="31">
        <f>S165*2+S164</f>
        <v>0</v>
      </c>
      <c r="T169" s="20"/>
    </row>
    <row r="170" spans="1:20" x14ac:dyDescent="0.3">
      <c r="A170" s="19"/>
      <c r="B170" s="5"/>
      <c r="C170" s="5"/>
      <c r="D170" s="8" t="s">
        <v>169</v>
      </c>
      <c r="E170" s="5" t="s">
        <v>155</v>
      </c>
      <c r="F170" s="29">
        <f t="shared" ref="F170" si="46">SUM(G170:Q170)</f>
        <v>0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5"/>
      <c r="S170" s="31">
        <f t="shared" ref="S170" si="47">F170*R170</f>
        <v>0</v>
      </c>
      <c r="T170" s="20"/>
    </row>
    <row r="171" spans="1:20" x14ac:dyDescent="0.3">
      <c r="A171" s="19"/>
      <c r="B171" s="5"/>
      <c r="C171" s="5"/>
      <c r="D171" s="8" t="s">
        <v>170</v>
      </c>
      <c r="E171" s="5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5"/>
      <c r="S171" s="31"/>
      <c r="T171" s="20"/>
    </row>
    <row r="172" spans="1:20" x14ac:dyDescent="0.3">
      <c r="A172" s="19"/>
      <c r="B172" s="5"/>
      <c r="C172" s="5"/>
      <c r="D172" s="5" t="s">
        <v>237</v>
      </c>
      <c r="E172" s="5" t="s">
        <v>155</v>
      </c>
      <c r="F172" s="30">
        <f>F170</f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5"/>
      <c r="S172" s="31">
        <f t="shared" ref="S172" si="48">F172*R172</f>
        <v>0</v>
      </c>
      <c r="T172" s="20"/>
    </row>
    <row r="173" spans="1:20" x14ac:dyDescent="0.3">
      <c r="A173" s="19"/>
      <c r="B173" s="5"/>
      <c r="C173" s="5"/>
      <c r="D173" s="5"/>
      <c r="E173" s="5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5"/>
      <c r="S173" s="31"/>
      <c r="T173" s="20"/>
    </row>
    <row r="174" spans="1:20" x14ac:dyDescent="0.3">
      <c r="A174" s="19"/>
      <c r="B174" s="5"/>
      <c r="C174" s="5"/>
      <c r="D174" s="5"/>
      <c r="E174" s="5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5"/>
      <c r="S174" s="31"/>
      <c r="T174" s="20"/>
    </row>
    <row r="175" spans="1:20" x14ac:dyDescent="0.3">
      <c r="A175" s="19"/>
      <c r="B175" s="5"/>
      <c r="C175" s="5"/>
      <c r="D175" s="5"/>
      <c r="E175" s="5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5"/>
      <c r="S175" s="31"/>
      <c r="T175" s="20"/>
    </row>
    <row r="176" spans="1:20" x14ac:dyDescent="0.3">
      <c r="A176" s="19"/>
      <c r="B176" s="58" t="s">
        <v>228</v>
      </c>
      <c r="C176" s="5"/>
      <c r="D176" s="5" t="s">
        <v>152</v>
      </c>
      <c r="E176" s="5" t="s">
        <v>154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5"/>
      <c r="S176" s="63">
        <f>SUMIFS(S153:S174,D153:D174,D176,E153:E174,E176)</f>
        <v>297</v>
      </c>
      <c r="T176" s="20" t="s">
        <v>229</v>
      </c>
    </row>
    <row r="177" spans="1:23" x14ac:dyDescent="0.3">
      <c r="A177" s="19"/>
      <c r="B177" s="5"/>
      <c r="C177" s="5"/>
      <c r="D177" s="5" t="s">
        <v>152</v>
      </c>
      <c r="E177" s="5" t="s">
        <v>155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5"/>
      <c r="S177" s="63">
        <f>SUMIFS(S153:S174,D153:D174,D177,E153:E174,E177)</f>
        <v>228.6</v>
      </c>
      <c r="T177" s="20" t="s">
        <v>229</v>
      </c>
    </row>
    <row r="178" spans="1:23" x14ac:dyDescent="0.3">
      <c r="A178" s="19"/>
      <c r="B178" s="5"/>
      <c r="C178" s="5"/>
      <c r="D178" s="5" t="s">
        <v>151</v>
      </c>
      <c r="E178" s="5" t="s">
        <v>155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5"/>
      <c r="S178" s="63">
        <f>SUMIFS(S153:S174,D153:D174,D178,E153:E174,E178)</f>
        <v>114.75</v>
      </c>
      <c r="T178" s="20" t="s">
        <v>229</v>
      </c>
    </row>
    <row r="179" spans="1:23" x14ac:dyDescent="0.3">
      <c r="A179" s="19"/>
      <c r="B179" s="5"/>
      <c r="C179" s="5"/>
      <c r="D179" s="5" t="s">
        <v>153</v>
      </c>
      <c r="E179" s="5" t="s">
        <v>155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5"/>
      <c r="S179" s="63">
        <f>SUMIFS(S153:S174,D153:D174,D179,E153:E174,E179)</f>
        <v>49.5</v>
      </c>
      <c r="T179" s="20" t="s">
        <v>229</v>
      </c>
    </row>
    <row r="180" spans="1:23" x14ac:dyDescent="0.3">
      <c r="A180" s="19"/>
      <c r="B180" s="5"/>
      <c r="C180" s="5"/>
      <c r="D180" s="8" t="s">
        <v>156</v>
      </c>
      <c r="E180" s="5" t="s">
        <v>154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5"/>
      <c r="S180" s="63">
        <f>SUMIFS(S153:S174,D153:D174,D180,E153:E174,E180)</f>
        <v>297</v>
      </c>
      <c r="T180" s="20" t="s">
        <v>229</v>
      </c>
    </row>
    <row r="181" spans="1:23" x14ac:dyDescent="0.3">
      <c r="A181" s="19"/>
      <c r="B181" s="5"/>
      <c r="C181" s="5"/>
      <c r="D181" s="8" t="s">
        <v>156</v>
      </c>
      <c r="E181" s="5" t="s">
        <v>155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5"/>
      <c r="S181" s="63">
        <f>SUMIFS(S153:S174,D153:D174,D181,E153:E174,E181)</f>
        <v>754.2</v>
      </c>
      <c r="T181" s="20" t="s">
        <v>238</v>
      </c>
    </row>
    <row r="182" spans="1:23" x14ac:dyDescent="0.3">
      <c r="A182" s="19"/>
      <c r="B182" s="5"/>
      <c r="C182" s="5"/>
      <c r="D182" s="8" t="s">
        <v>169</v>
      </c>
      <c r="E182" s="5" t="s">
        <v>155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5"/>
      <c r="S182" s="63">
        <f>SUMIFS(S153:S174,D153:D174,D182,E153:E174,E182)</f>
        <v>283.5</v>
      </c>
      <c r="T182" s="20" t="s">
        <v>238</v>
      </c>
    </row>
    <row r="183" spans="1:23" x14ac:dyDescent="0.3">
      <c r="A183" s="19"/>
      <c r="B183" s="5"/>
      <c r="C183" s="5"/>
      <c r="D183" s="8" t="s">
        <v>170</v>
      </c>
      <c r="E183" s="5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5"/>
      <c r="S183" s="63">
        <f>SUMIFS(S153:S174,D153:D174,D183,E153:E174,E183)</f>
        <v>0</v>
      </c>
      <c r="T183" s="20"/>
    </row>
    <row r="184" spans="1:23" x14ac:dyDescent="0.3">
      <c r="A184" s="19"/>
      <c r="B184" s="5"/>
      <c r="C184" s="5"/>
      <c r="D184" s="5" t="s">
        <v>237</v>
      </c>
      <c r="E184" s="5" t="s">
        <v>155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5"/>
      <c r="S184" s="63">
        <f>SUMIFS(S153:S174,D153:D174,D184,E153:E174,E184)</f>
        <v>283.5</v>
      </c>
      <c r="T184" s="20" t="s">
        <v>229</v>
      </c>
    </row>
    <row r="185" spans="1:23" x14ac:dyDescent="0.3">
      <c r="A185" s="19"/>
      <c r="B185" s="5"/>
      <c r="C185" s="5"/>
      <c r="D185" s="8" t="s">
        <v>245</v>
      </c>
      <c r="E185" s="5" t="s">
        <v>154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5"/>
      <c r="S185" s="63">
        <f>SUMIFS(S153:S174,D153:D174,D185,E153:E174,E185)</f>
        <v>66</v>
      </c>
      <c r="T185" s="20" t="s">
        <v>243</v>
      </c>
    </row>
    <row r="186" spans="1:23" ht="17.25" thickBot="1" x14ac:dyDescent="0.35">
      <c r="A186" s="21"/>
      <c r="B186" s="22"/>
      <c r="C186" s="22"/>
      <c r="D186" s="22"/>
      <c r="E186" s="2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22"/>
      <c r="S186" s="33"/>
      <c r="T186" s="24"/>
    </row>
    <row r="187" spans="1:23" ht="17.25" thickTop="1" x14ac:dyDescent="0.3"/>
    <row r="188" spans="1:23" ht="17.25" thickBot="1" x14ac:dyDescent="0.35"/>
    <row r="189" spans="1:23" ht="17.25" thickTop="1" x14ac:dyDescent="0.3">
      <c r="A189" s="15"/>
      <c r="B189" s="16"/>
      <c r="C189" s="16"/>
      <c r="D189" s="16"/>
      <c r="E189" s="1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16"/>
      <c r="S189" s="28"/>
      <c r="T189" s="18"/>
    </row>
    <row r="190" spans="1:23" x14ac:dyDescent="0.3">
      <c r="A190" s="19"/>
      <c r="B190" s="31" t="s">
        <v>211</v>
      </c>
      <c r="C190" s="5" t="s">
        <v>3</v>
      </c>
      <c r="D190" s="5" t="s">
        <v>152</v>
      </c>
      <c r="E190" s="5" t="s">
        <v>154</v>
      </c>
      <c r="F190" s="29">
        <f>SUM(G190:O190)</f>
        <v>84.5</v>
      </c>
      <c r="G190" s="30">
        <f>5.75+8.75+4.55</f>
        <v>19.05</v>
      </c>
      <c r="H190" s="30">
        <f>5.75+8.75+4.55</f>
        <v>19.05</v>
      </c>
      <c r="I190" s="30">
        <f>11.5+2.7+9</f>
        <v>23.2</v>
      </c>
      <c r="J190" s="30">
        <f>11.5+2.7+9</f>
        <v>23.2</v>
      </c>
      <c r="K190" s="30"/>
      <c r="L190" s="30"/>
      <c r="M190" s="30"/>
      <c r="N190" s="30"/>
      <c r="O190" s="30"/>
      <c r="P190" s="30"/>
      <c r="Q190" s="30"/>
      <c r="R190" s="5">
        <v>6</v>
      </c>
      <c r="S190" s="31">
        <f>F190*R190</f>
        <v>507</v>
      </c>
      <c r="T190" s="20"/>
    </row>
    <row r="191" spans="1:23" x14ac:dyDescent="0.3">
      <c r="A191" s="19"/>
      <c r="B191" s="5"/>
      <c r="C191" s="5"/>
      <c r="D191" s="5" t="s">
        <v>152</v>
      </c>
      <c r="E191" s="5" t="s">
        <v>155</v>
      </c>
      <c r="F191" s="29">
        <f t="shared" ref="F191:F192" si="49">SUM(G191:O191)</f>
        <v>42.25</v>
      </c>
      <c r="G191" s="30">
        <f>5.75+8.75+4.55</f>
        <v>19.05</v>
      </c>
      <c r="H191" s="30">
        <f>11.5+2.7+9</f>
        <v>23.2</v>
      </c>
      <c r="I191" s="30"/>
      <c r="J191" s="30"/>
      <c r="K191" s="30"/>
      <c r="L191" s="30"/>
      <c r="M191" s="30"/>
      <c r="N191" s="30"/>
      <c r="O191" s="30"/>
      <c r="P191" s="30"/>
      <c r="Q191" s="30"/>
      <c r="R191" s="5">
        <v>6</v>
      </c>
      <c r="S191" s="31">
        <f t="shared" ref="S191:S193" si="50">F191*R191</f>
        <v>253.5</v>
      </c>
      <c r="T191" s="20"/>
      <c r="W191">
        <f>(5.75+8.75+4.55+11.5+2.7+9)*2</f>
        <v>84.5</v>
      </c>
    </row>
    <row r="192" spans="1:23" x14ac:dyDescent="0.3">
      <c r="A192" s="19"/>
      <c r="B192" s="5"/>
      <c r="C192" s="5"/>
      <c r="D192" s="5" t="s">
        <v>151</v>
      </c>
      <c r="E192" s="5" t="s">
        <v>155</v>
      </c>
      <c r="F192" s="29">
        <f t="shared" si="49"/>
        <v>0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5">
        <v>6</v>
      </c>
      <c r="S192" s="31">
        <f t="shared" si="50"/>
        <v>0</v>
      </c>
      <c r="T192" s="20"/>
    </row>
    <row r="193" spans="1:20" x14ac:dyDescent="0.3">
      <c r="A193" s="19"/>
      <c r="B193" s="5"/>
      <c r="C193" s="5"/>
      <c r="D193" s="5" t="s">
        <v>153</v>
      </c>
      <c r="E193" s="5" t="s">
        <v>155</v>
      </c>
      <c r="F193" s="29">
        <f>SUM(G193:O193)</f>
        <v>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5">
        <v>6</v>
      </c>
      <c r="S193" s="31">
        <f t="shared" si="50"/>
        <v>0</v>
      </c>
      <c r="T193" s="20"/>
    </row>
    <row r="194" spans="1:20" x14ac:dyDescent="0.3">
      <c r="A194" s="19"/>
      <c r="B194" s="5"/>
      <c r="C194" s="5"/>
      <c r="D194" s="8" t="s">
        <v>156</v>
      </c>
      <c r="E194" s="5" t="s">
        <v>154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5"/>
      <c r="S194" s="31">
        <f>S190</f>
        <v>507</v>
      </c>
      <c r="T194" s="20"/>
    </row>
    <row r="195" spans="1:20" x14ac:dyDescent="0.3">
      <c r="A195" s="19"/>
      <c r="B195" s="5"/>
      <c r="C195" s="5"/>
      <c r="D195" s="8" t="s">
        <v>156</v>
      </c>
      <c r="E195" s="5" t="s">
        <v>155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5"/>
      <c r="S195" s="31">
        <f>S191*2+S190</f>
        <v>1014</v>
      </c>
      <c r="T195" s="20"/>
    </row>
    <row r="196" spans="1:20" x14ac:dyDescent="0.3">
      <c r="A196" s="19"/>
      <c r="B196" s="5"/>
      <c r="C196" s="5"/>
      <c r="D196" s="8" t="s">
        <v>169</v>
      </c>
      <c r="E196" s="5" t="s">
        <v>155</v>
      </c>
      <c r="F196" s="29">
        <f t="shared" ref="F196" si="51">SUM(G196:Q196)</f>
        <v>56.2</v>
      </c>
      <c r="G196" s="30">
        <v>9</v>
      </c>
      <c r="H196" s="30">
        <v>19.100000000000001</v>
      </c>
      <c r="I196" s="30">
        <v>9</v>
      </c>
      <c r="J196" s="30">
        <v>19.100000000000001</v>
      </c>
      <c r="K196" s="30"/>
      <c r="L196" s="30"/>
      <c r="M196" s="30"/>
      <c r="N196" s="30"/>
      <c r="O196" s="30"/>
      <c r="P196" s="30"/>
      <c r="Q196" s="30"/>
      <c r="R196" s="5">
        <v>6</v>
      </c>
      <c r="S196" s="31">
        <f t="shared" ref="S196" si="52">F196*R196</f>
        <v>337.20000000000005</v>
      </c>
      <c r="T196" s="20"/>
    </row>
    <row r="197" spans="1:20" x14ac:dyDescent="0.3">
      <c r="A197" s="19"/>
      <c r="B197" s="5"/>
      <c r="C197" s="5"/>
      <c r="D197" s="8" t="s">
        <v>170</v>
      </c>
      <c r="E197" s="5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5"/>
      <c r="S197" s="31"/>
      <c r="T197" s="20"/>
    </row>
    <row r="198" spans="1:20" x14ac:dyDescent="0.3">
      <c r="A198" s="19"/>
      <c r="B198" s="5"/>
      <c r="C198" s="5"/>
      <c r="D198" s="5" t="s">
        <v>237</v>
      </c>
      <c r="E198" s="5" t="s">
        <v>155</v>
      </c>
      <c r="F198" s="30">
        <f>F196</f>
        <v>56.2</v>
      </c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5">
        <v>6</v>
      </c>
      <c r="S198" s="31">
        <f t="shared" ref="S198" si="53">F198*R198</f>
        <v>337.20000000000005</v>
      </c>
      <c r="T198" s="20"/>
    </row>
    <row r="199" spans="1:20" x14ac:dyDescent="0.3">
      <c r="A199" s="19"/>
      <c r="B199" s="5"/>
      <c r="C199" s="31" t="s">
        <v>239</v>
      </c>
      <c r="D199" s="65" t="s">
        <v>240</v>
      </c>
      <c r="E199" s="5" t="s">
        <v>154</v>
      </c>
      <c r="F199" s="29">
        <f t="shared" ref="F199:F201" si="54">SUM(G199:Q199)</f>
        <v>47.5</v>
      </c>
      <c r="G199" s="30">
        <v>14.2</v>
      </c>
      <c r="H199" s="30">
        <v>19.100000000000001</v>
      </c>
      <c r="I199" s="30">
        <v>14.2</v>
      </c>
      <c r="J199" s="30"/>
      <c r="K199" s="30"/>
      <c r="L199" s="30"/>
      <c r="M199" s="30"/>
      <c r="N199" s="30"/>
      <c r="O199" s="30"/>
      <c r="P199" s="30"/>
      <c r="Q199" s="30"/>
      <c r="R199" s="5">
        <v>2.5</v>
      </c>
      <c r="S199" s="64">
        <f>F199</f>
        <v>47.5</v>
      </c>
      <c r="T199" s="20"/>
    </row>
    <row r="200" spans="1:20" x14ac:dyDescent="0.3">
      <c r="A200" s="19"/>
      <c r="B200" s="5"/>
      <c r="C200" s="31" t="s">
        <v>239</v>
      </c>
      <c r="D200" s="66" t="s">
        <v>241</v>
      </c>
      <c r="E200" s="5" t="s">
        <v>154</v>
      </c>
      <c r="F200" s="29">
        <f t="shared" si="54"/>
        <v>2</v>
      </c>
      <c r="G200" s="30">
        <v>2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5"/>
      <c r="S200" s="64">
        <f>F200</f>
        <v>2</v>
      </c>
      <c r="T200" s="20"/>
    </row>
    <row r="201" spans="1:20" x14ac:dyDescent="0.3">
      <c r="A201" s="19"/>
      <c r="B201" s="5"/>
      <c r="C201" s="5"/>
      <c r="D201" s="8" t="s">
        <v>245</v>
      </c>
      <c r="E201" s="5" t="s">
        <v>154</v>
      </c>
      <c r="F201" s="29">
        <f>F190</f>
        <v>84.5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5"/>
      <c r="S201" s="64">
        <f>F201</f>
        <v>84.5</v>
      </c>
      <c r="T201" s="20"/>
    </row>
    <row r="202" spans="1:20" x14ac:dyDescent="0.3">
      <c r="A202" s="19"/>
      <c r="B202" s="5"/>
      <c r="C202" s="5"/>
      <c r="D202" s="5"/>
      <c r="E202" s="5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5"/>
      <c r="S202" s="31"/>
      <c r="T202" s="20"/>
    </row>
    <row r="203" spans="1:20" x14ac:dyDescent="0.3">
      <c r="A203" s="19"/>
      <c r="B203" s="5"/>
      <c r="C203" s="5" t="s">
        <v>4</v>
      </c>
      <c r="D203" s="5" t="s">
        <v>152</v>
      </c>
      <c r="E203" s="5" t="s">
        <v>154</v>
      </c>
      <c r="F203" s="29">
        <f>SUM(G203:O203)</f>
        <v>0</v>
      </c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5"/>
      <c r="S203" s="31">
        <f t="shared" ref="S203:S206" si="55">F203*R203</f>
        <v>0</v>
      </c>
      <c r="T203" s="20"/>
    </row>
    <row r="204" spans="1:20" x14ac:dyDescent="0.3">
      <c r="A204" s="19"/>
      <c r="B204" s="5"/>
      <c r="C204" s="5"/>
      <c r="D204" s="5" t="s">
        <v>152</v>
      </c>
      <c r="E204" s="5" t="s">
        <v>155</v>
      </c>
      <c r="F204" s="29">
        <f t="shared" ref="F204:F205" si="56">SUM(G204:O204)</f>
        <v>0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5"/>
      <c r="S204" s="31">
        <f t="shared" si="55"/>
        <v>0</v>
      </c>
      <c r="T204" s="20"/>
    </row>
    <row r="205" spans="1:20" x14ac:dyDescent="0.3">
      <c r="A205" s="19"/>
      <c r="B205" s="5"/>
      <c r="C205" s="5"/>
      <c r="D205" s="5" t="s">
        <v>151</v>
      </c>
      <c r="E205" s="5" t="s">
        <v>155</v>
      </c>
      <c r="F205" s="29">
        <f t="shared" si="56"/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5"/>
      <c r="S205" s="31">
        <f t="shared" si="55"/>
        <v>0</v>
      </c>
      <c r="T205" s="20"/>
    </row>
    <row r="206" spans="1:20" x14ac:dyDescent="0.3">
      <c r="A206" s="19"/>
      <c r="B206" s="5"/>
      <c r="C206" s="5"/>
      <c r="D206" s="5" t="s">
        <v>153</v>
      </c>
      <c r="E206" s="5" t="s">
        <v>155</v>
      </c>
      <c r="F206" s="29">
        <f>SUM(G206:O206)</f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5"/>
      <c r="S206" s="31">
        <f t="shared" si="55"/>
        <v>0</v>
      </c>
      <c r="T206" s="20"/>
    </row>
    <row r="207" spans="1:20" x14ac:dyDescent="0.3">
      <c r="A207" s="19"/>
      <c r="B207" s="5"/>
      <c r="C207" s="5"/>
      <c r="D207" s="8" t="s">
        <v>156</v>
      </c>
      <c r="E207" s="5" t="s">
        <v>154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5"/>
      <c r="S207" s="31">
        <f>S203</f>
        <v>0</v>
      </c>
      <c r="T207" s="20"/>
    </row>
    <row r="208" spans="1:20" x14ac:dyDescent="0.3">
      <c r="A208" s="19"/>
      <c r="B208" s="5"/>
      <c r="C208" s="5"/>
      <c r="D208" s="8" t="s">
        <v>156</v>
      </c>
      <c r="E208" s="5" t="s">
        <v>155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5"/>
      <c r="S208" s="31">
        <f>S204*2+S203</f>
        <v>0</v>
      </c>
      <c r="T208" s="20"/>
    </row>
    <row r="209" spans="1:20" x14ac:dyDescent="0.3">
      <c r="A209" s="19"/>
      <c r="B209" s="5"/>
      <c r="C209" s="5"/>
      <c r="D209" s="8" t="s">
        <v>169</v>
      </c>
      <c r="E209" s="5" t="s">
        <v>155</v>
      </c>
      <c r="F209" s="29">
        <f t="shared" ref="F209" si="57">SUM(G209:Q209)</f>
        <v>0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5"/>
      <c r="S209" s="31">
        <f t="shared" ref="S209" si="58">F209*R209</f>
        <v>0</v>
      </c>
      <c r="T209" s="20"/>
    </row>
    <row r="210" spans="1:20" x14ac:dyDescent="0.3">
      <c r="A210" s="19"/>
      <c r="B210" s="5"/>
      <c r="C210" s="5"/>
      <c r="D210" s="8" t="s">
        <v>170</v>
      </c>
      <c r="E210" s="5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5"/>
      <c r="S210" s="31"/>
      <c r="T210" s="20"/>
    </row>
    <row r="211" spans="1:20" x14ac:dyDescent="0.3">
      <c r="A211" s="19"/>
      <c r="B211" s="5"/>
      <c r="C211" s="5"/>
      <c r="D211" s="5" t="s">
        <v>237</v>
      </c>
      <c r="E211" s="5" t="s">
        <v>155</v>
      </c>
      <c r="F211" s="30">
        <f>F209</f>
        <v>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5">
        <v>4.5999999999999996</v>
      </c>
      <c r="S211" s="31">
        <f t="shared" ref="S211" si="59">F211*R211</f>
        <v>0</v>
      </c>
      <c r="T211" s="20"/>
    </row>
    <row r="212" spans="1:20" x14ac:dyDescent="0.3">
      <c r="A212" s="19"/>
      <c r="B212" s="5"/>
      <c r="C212" s="5"/>
      <c r="D212" s="5"/>
      <c r="E212" s="5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5"/>
      <c r="S212" s="31"/>
      <c r="T212" s="20"/>
    </row>
    <row r="213" spans="1:20" x14ac:dyDescent="0.3">
      <c r="A213" s="19"/>
      <c r="B213" s="5"/>
      <c r="C213" s="5"/>
      <c r="D213" s="5"/>
      <c r="E213" s="5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5"/>
      <c r="S213" s="31"/>
      <c r="T213" s="20"/>
    </row>
    <row r="214" spans="1:20" x14ac:dyDescent="0.3">
      <c r="A214" s="19"/>
      <c r="B214" s="5"/>
      <c r="C214" s="5"/>
      <c r="D214" s="5"/>
      <c r="E214" s="5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5"/>
      <c r="S214" s="31"/>
      <c r="T214" s="20"/>
    </row>
    <row r="215" spans="1:20" x14ac:dyDescent="0.3">
      <c r="A215" s="19"/>
      <c r="B215" s="58" t="s">
        <v>228</v>
      </c>
      <c r="C215" s="5"/>
      <c r="D215" s="5" t="s">
        <v>152</v>
      </c>
      <c r="E215" s="5" t="s">
        <v>154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5"/>
      <c r="S215" s="63">
        <f>SUMIFS(S190:S213,D190:D213,D215,E190:E213,E215)</f>
        <v>507</v>
      </c>
      <c r="T215" s="20" t="s">
        <v>229</v>
      </c>
    </row>
    <row r="216" spans="1:20" x14ac:dyDescent="0.3">
      <c r="A216" s="19"/>
      <c r="B216" s="5"/>
      <c r="C216" s="5"/>
      <c r="D216" s="5" t="s">
        <v>152</v>
      </c>
      <c r="E216" s="5" t="s">
        <v>155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5"/>
      <c r="S216" s="63">
        <f>SUMIFS(S190:S213,D190:D213,D216,E190:E213,E216)</f>
        <v>253.5</v>
      </c>
      <c r="T216" s="20" t="s">
        <v>229</v>
      </c>
    </row>
    <row r="217" spans="1:20" x14ac:dyDescent="0.3">
      <c r="A217" s="19"/>
      <c r="B217" s="5"/>
      <c r="C217" s="5"/>
      <c r="D217" s="5" t="s">
        <v>151</v>
      </c>
      <c r="E217" s="5" t="s">
        <v>155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5"/>
      <c r="S217" s="63">
        <f>SUMIFS(S190:S213,D190:D213,D217,E190:E213,E217)</f>
        <v>0</v>
      </c>
      <c r="T217" s="20" t="s">
        <v>229</v>
      </c>
    </row>
    <row r="218" spans="1:20" x14ac:dyDescent="0.3">
      <c r="A218" s="19"/>
      <c r="B218" s="5"/>
      <c r="C218" s="5"/>
      <c r="D218" s="5" t="s">
        <v>153</v>
      </c>
      <c r="E218" s="5" t="s">
        <v>155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5"/>
      <c r="S218" s="63">
        <f>SUMIFS(S190:S213,D190:D213,D218,E190:E213,E218)</f>
        <v>0</v>
      </c>
      <c r="T218" s="20" t="s">
        <v>229</v>
      </c>
    </row>
    <row r="219" spans="1:20" x14ac:dyDescent="0.3">
      <c r="A219" s="19"/>
      <c r="B219" s="5"/>
      <c r="C219" s="5"/>
      <c r="D219" s="8" t="s">
        <v>156</v>
      </c>
      <c r="E219" s="5" t="s">
        <v>154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5"/>
      <c r="S219" s="63">
        <f>SUMIFS(S190:S213,D190:D213,D219,E190:E213,E219)</f>
        <v>507</v>
      </c>
      <c r="T219" s="20" t="s">
        <v>229</v>
      </c>
    </row>
    <row r="220" spans="1:20" x14ac:dyDescent="0.3">
      <c r="A220" s="19"/>
      <c r="B220" s="5"/>
      <c r="C220" s="5"/>
      <c r="D220" s="8" t="s">
        <v>156</v>
      </c>
      <c r="E220" s="5" t="s">
        <v>155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5"/>
      <c r="S220" s="63">
        <f>SUMIFS(S190:S213,D190:D213,D220,E190:E213,E220)</f>
        <v>1014</v>
      </c>
      <c r="T220" s="20" t="s">
        <v>238</v>
      </c>
    </row>
    <row r="221" spans="1:20" x14ac:dyDescent="0.3">
      <c r="A221" s="19"/>
      <c r="B221" s="5"/>
      <c r="C221" s="5"/>
      <c r="D221" s="8" t="s">
        <v>169</v>
      </c>
      <c r="E221" s="5" t="s">
        <v>155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5"/>
      <c r="S221" s="63">
        <f>SUMIFS(S190:S213,D190:D213,D221,E190:E213,E221)</f>
        <v>337.20000000000005</v>
      </c>
      <c r="T221" s="20" t="s">
        <v>238</v>
      </c>
    </row>
    <row r="222" spans="1:20" x14ac:dyDescent="0.3">
      <c r="A222" s="19"/>
      <c r="B222" s="5"/>
      <c r="C222" s="5"/>
      <c r="D222" s="8" t="s">
        <v>170</v>
      </c>
      <c r="E222" s="5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5"/>
      <c r="S222" s="63">
        <f>SUMIFS(S190:S213,D190:D213,D222,E190:E213,E222)</f>
        <v>0</v>
      </c>
      <c r="T222" s="20"/>
    </row>
    <row r="223" spans="1:20" x14ac:dyDescent="0.3">
      <c r="A223" s="19"/>
      <c r="B223" s="5"/>
      <c r="C223" s="5"/>
      <c r="D223" s="5" t="s">
        <v>237</v>
      </c>
      <c r="E223" s="5" t="s">
        <v>155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5"/>
      <c r="S223" s="63">
        <f>SUMIFS(S190:S213,D190:D213,D223,E190:E213,E223)</f>
        <v>337.20000000000005</v>
      </c>
      <c r="T223" s="20" t="s">
        <v>229</v>
      </c>
    </row>
    <row r="224" spans="1:20" x14ac:dyDescent="0.3">
      <c r="A224" s="19"/>
      <c r="B224" s="5"/>
      <c r="C224" s="31" t="s">
        <v>239</v>
      </c>
      <c r="D224" s="65" t="s">
        <v>240</v>
      </c>
      <c r="E224" s="5" t="s">
        <v>154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5"/>
      <c r="S224" s="63">
        <f>SUMIFS(S190:S213,D190:D213,D224,E190:E213,E224)</f>
        <v>47.5</v>
      </c>
      <c r="T224" s="20" t="s">
        <v>243</v>
      </c>
    </row>
    <row r="225" spans="1:20" x14ac:dyDescent="0.3">
      <c r="A225" s="19"/>
      <c r="B225" s="5"/>
      <c r="C225" s="31" t="s">
        <v>239</v>
      </c>
      <c r="D225" s="66" t="s">
        <v>241</v>
      </c>
      <c r="E225" s="5" t="s">
        <v>154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5"/>
      <c r="S225" s="63">
        <f>SUMIFS(S190:S213,D190:D213,D225,E190:E213,E225)</f>
        <v>2</v>
      </c>
      <c r="T225" s="20" t="s">
        <v>242</v>
      </c>
    </row>
    <row r="226" spans="1:20" x14ac:dyDescent="0.3">
      <c r="A226" s="19"/>
      <c r="B226" s="5"/>
      <c r="C226" s="5"/>
      <c r="D226" s="8" t="s">
        <v>245</v>
      </c>
      <c r="E226" s="5" t="s">
        <v>154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5"/>
      <c r="S226" s="63">
        <f>SUMIFS(S194:S215,D194:D215,D226,E194:E215,E226)</f>
        <v>84.5</v>
      </c>
      <c r="T226" s="20" t="s">
        <v>243</v>
      </c>
    </row>
    <row r="227" spans="1:20" ht="17.25" thickBot="1" x14ac:dyDescent="0.35">
      <c r="A227" s="21"/>
      <c r="B227" s="22"/>
      <c r="C227" s="22"/>
      <c r="D227" s="22"/>
      <c r="E227" s="2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22"/>
      <c r="S227" s="33"/>
      <c r="T227" s="24"/>
    </row>
    <row r="228" spans="1:20" ht="17.25" thickTop="1" x14ac:dyDescent="0.3"/>
    <row r="229" spans="1:20" ht="17.25" thickBot="1" x14ac:dyDescent="0.35"/>
    <row r="230" spans="1:20" ht="17.25" thickTop="1" x14ac:dyDescent="0.3">
      <c r="A230" s="15"/>
      <c r="B230" s="16"/>
      <c r="C230" s="16"/>
      <c r="D230" s="16"/>
      <c r="E230" s="1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16"/>
      <c r="S230" s="28"/>
      <c r="T230" s="18"/>
    </row>
    <row r="231" spans="1:20" x14ac:dyDescent="0.3">
      <c r="A231" s="19"/>
      <c r="B231" s="31" t="s">
        <v>212</v>
      </c>
      <c r="C231" s="5" t="s">
        <v>3</v>
      </c>
      <c r="D231" s="5" t="s">
        <v>152</v>
      </c>
      <c r="E231" s="5" t="s">
        <v>154</v>
      </c>
      <c r="F231" s="29">
        <f>SUM(G231:O231)</f>
        <v>72</v>
      </c>
      <c r="G231" s="30">
        <v>25</v>
      </c>
      <c r="H231" s="30">
        <v>11</v>
      </c>
      <c r="I231" s="30">
        <v>25</v>
      </c>
      <c r="J231" s="30">
        <v>11</v>
      </c>
      <c r="K231" s="30"/>
      <c r="L231" s="30"/>
      <c r="M231" s="30"/>
      <c r="N231" s="30"/>
      <c r="O231" s="30"/>
      <c r="P231" s="30"/>
      <c r="Q231" s="30"/>
      <c r="R231" s="5">
        <v>6</v>
      </c>
      <c r="S231" s="31">
        <f>F231*R231</f>
        <v>432</v>
      </c>
      <c r="T231" s="20"/>
    </row>
    <row r="232" spans="1:20" x14ac:dyDescent="0.3">
      <c r="A232" s="19"/>
      <c r="B232" s="5"/>
      <c r="C232" s="5"/>
      <c r="D232" s="5" t="s">
        <v>152</v>
      </c>
      <c r="E232" s="5" t="s">
        <v>155</v>
      </c>
      <c r="F232" s="29">
        <f t="shared" ref="F232:F233" si="60">SUM(G232:O232)</f>
        <v>11</v>
      </c>
      <c r="G232" s="30">
        <v>11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5">
        <v>6</v>
      </c>
      <c r="S232" s="31">
        <f t="shared" ref="S232:S234" si="61">F232*R232</f>
        <v>66</v>
      </c>
      <c r="T232" s="20"/>
    </row>
    <row r="233" spans="1:20" x14ac:dyDescent="0.3">
      <c r="A233" s="19"/>
      <c r="B233" s="5"/>
      <c r="C233" s="5"/>
      <c r="D233" s="5" t="s">
        <v>151</v>
      </c>
      <c r="E233" s="5" t="s">
        <v>155</v>
      </c>
      <c r="F233" s="29">
        <f t="shared" si="60"/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5">
        <v>6</v>
      </c>
      <c r="S233" s="31">
        <f t="shared" si="61"/>
        <v>0</v>
      </c>
      <c r="T233" s="20"/>
    </row>
    <row r="234" spans="1:20" x14ac:dyDescent="0.3">
      <c r="A234" s="19"/>
      <c r="B234" s="5"/>
      <c r="C234" s="5"/>
      <c r="D234" s="5" t="s">
        <v>153</v>
      </c>
      <c r="E234" s="5" t="s">
        <v>155</v>
      </c>
      <c r="F234" s="29">
        <f>SUM(G234:O234)</f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5">
        <v>6</v>
      </c>
      <c r="S234" s="31">
        <f t="shared" si="61"/>
        <v>0</v>
      </c>
      <c r="T234" s="20"/>
    </row>
    <row r="235" spans="1:20" x14ac:dyDescent="0.3">
      <c r="A235" s="19"/>
      <c r="B235" s="5"/>
      <c r="C235" s="5"/>
      <c r="D235" s="8" t="s">
        <v>156</v>
      </c>
      <c r="E235" s="5" t="s">
        <v>154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5"/>
      <c r="S235" s="31">
        <f>S231</f>
        <v>432</v>
      </c>
      <c r="T235" s="20"/>
    </row>
    <row r="236" spans="1:20" x14ac:dyDescent="0.3">
      <c r="A236" s="19"/>
      <c r="B236" s="5"/>
      <c r="C236" s="5"/>
      <c r="D236" s="8" t="s">
        <v>156</v>
      </c>
      <c r="E236" s="5" t="s">
        <v>155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5"/>
      <c r="S236" s="31">
        <f>S232*2+S231</f>
        <v>564</v>
      </c>
      <c r="T236" s="20"/>
    </row>
    <row r="237" spans="1:20" x14ac:dyDescent="0.3">
      <c r="A237" s="19"/>
      <c r="B237" s="5"/>
      <c r="C237" s="5"/>
      <c r="D237" s="8" t="s">
        <v>169</v>
      </c>
      <c r="E237" s="5" t="s">
        <v>155</v>
      </c>
      <c r="F237" s="29">
        <f t="shared" ref="F237" si="62">SUM(G237:Q237)</f>
        <v>72</v>
      </c>
      <c r="G237" s="30">
        <f>F231</f>
        <v>72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55">
        <v>6</v>
      </c>
      <c r="S237" s="31">
        <f t="shared" ref="S237" si="63">F237*R237</f>
        <v>432</v>
      </c>
      <c r="T237" s="20"/>
    </row>
    <row r="238" spans="1:20" x14ac:dyDescent="0.3">
      <c r="A238" s="19"/>
      <c r="B238" s="5"/>
      <c r="C238" s="5"/>
      <c r="D238" s="8" t="s">
        <v>170</v>
      </c>
      <c r="E238" s="5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5"/>
      <c r="S238" s="31"/>
      <c r="T238" s="20"/>
    </row>
    <row r="239" spans="1:20" x14ac:dyDescent="0.3">
      <c r="A239" s="19"/>
      <c r="B239" s="5"/>
      <c r="C239" s="5"/>
      <c r="D239" s="5" t="s">
        <v>237</v>
      </c>
      <c r="E239" s="5" t="s">
        <v>155</v>
      </c>
      <c r="F239" s="30">
        <f>F237</f>
        <v>72</v>
      </c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5">
        <v>6</v>
      </c>
      <c r="S239" s="31">
        <f t="shared" ref="S239" si="64">F239*R239</f>
        <v>432</v>
      </c>
      <c r="T239" s="20"/>
    </row>
    <row r="240" spans="1:20" x14ac:dyDescent="0.3">
      <c r="A240" s="19"/>
      <c r="B240" s="5"/>
      <c r="C240" s="5"/>
      <c r="D240" s="8" t="s">
        <v>245</v>
      </c>
      <c r="E240" s="5" t="s">
        <v>154</v>
      </c>
      <c r="F240" s="29">
        <f>F231</f>
        <v>72</v>
      </c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5"/>
      <c r="S240" s="64">
        <f>F240</f>
        <v>72</v>
      </c>
      <c r="T240" s="20"/>
    </row>
    <row r="241" spans="1:20" x14ac:dyDescent="0.3">
      <c r="A241" s="19"/>
      <c r="B241" s="5"/>
      <c r="C241" s="5"/>
      <c r="D241" s="5"/>
      <c r="E241" s="5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5"/>
      <c r="S241" s="31"/>
      <c r="T241" s="20"/>
    </row>
    <row r="242" spans="1:20" x14ac:dyDescent="0.3">
      <c r="A242" s="19"/>
      <c r="B242" s="5"/>
      <c r="C242" s="5" t="s">
        <v>4</v>
      </c>
      <c r="D242" s="5" t="s">
        <v>152</v>
      </c>
      <c r="E242" s="5" t="s">
        <v>154</v>
      </c>
      <c r="F242" s="29">
        <f>SUM(G242:O242)</f>
        <v>0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5"/>
      <c r="S242" s="31">
        <f t="shared" ref="S242:S245" si="65">F242*R242</f>
        <v>0</v>
      </c>
      <c r="T242" s="20"/>
    </row>
    <row r="243" spans="1:20" x14ac:dyDescent="0.3">
      <c r="A243" s="19"/>
      <c r="B243" s="5"/>
      <c r="C243" s="5"/>
      <c r="D243" s="5" t="s">
        <v>152</v>
      </c>
      <c r="E243" s="5" t="s">
        <v>155</v>
      </c>
      <c r="F243" s="29">
        <f t="shared" ref="F243:F244" si="66">SUM(G243:O243)</f>
        <v>0</v>
      </c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5"/>
      <c r="S243" s="31">
        <f t="shared" si="65"/>
        <v>0</v>
      </c>
      <c r="T243" s="20"/>
    </row>
    <row r="244" spans="1:20" x14ac:dyDescent="0.3">
      <c r="A244" s="19"/>
      <c r="B244" s="5"/>
      <c r="C244" s="5"/>
      <c r="D244" s="5" t="s">
        <v>151</v>
      </c>
      <c r="E244" s="5" t="s">
        <v>155</v>
      </c>
      <c r="F244" s="29">
        <f t="shared" si="66"/>
        <v>0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5"/>
      <c r="S244" s="31">
        <f t="shared" si="65"/>
        <v>0</v>
      </c>
      <c r="T244" s="20"/>
    </row>
    <row r="245" spans="1:20" x14ac:dyDescent="0.3">
      <c r="A245" s="19"/>
      <c r="B245" s="5"/>
      <c r="C245" s="5"/>
      <c r="D245" s="5" t="s">
        <v>153</v>
      </c>
      <c r="E245" s="5" t="s">
        <v>155</v>
      </c>
      <c r="F245" s="29">
        <f>SUM(G245:O245)</f>
        <v>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5"/>
      <c r="S245" s="31">
        <f t="shared" si="65"/>
        <v>0</v>
      </c>
      <c r="T245" s="20"/>
    </row>
    <row r="246" spans="1:20" x14ac:dyDescent="0.3">
      <c r="A246" s="19"/>
      <c r="B246" s="5"/>
      <c r="C246" s="5"/>
      <c r="D246" s="8" t="s">
        <v>156</v>
      </c>
      <c r="E246" s="5" t="s">
        <v>154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5"/>
      <c r="S246" s="31">
        <f>S242</f>
        <v>0</v>
      </c>
      <c r="T246" s="20"/>
    </row>
    <row r="247" spans="1:20" x14ac:dyDescent="0.3">
      <c r="A247" s="19"/>
      <c r="B247" s="5"/>
      <c r="C247" s="5"/>
      <c r="D247" s="8" t="s">
        <v>156</v>
      </c>
      <c r="E247" s="5" t="s">
        <v>155</v>
      </c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5"/>
      <c r="S247" s="31">
        <f>S243*2+S242</f>
        <v>0</v>
      </c>
      <c r="T247" s="20"/>
    </row>
    <row r="248" spans="1:20" x14ac:dyDescent="0.3">
      <c r="A248" s="19"/>
      <c r="B248" s="5"/>
      <c r="C248" s="5"/>
      <c r="D248" s="8" t="s">
        <v>169</v>
      </c>
      <c r="E248" s="5" t="s">
        <v>155</v>
      </c>
      <c r="F248" s="29">
        <f t="shared" ref="F248" si="67">SUM(G248:Q248)</f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5"/>
      <c r="S248" s="31">
        <f t="shared" ref="S248" si="68">F248*R248</f>
        <v>0</v>
      </c>
      <c r="T248" s="20"/>
    </row>
    <row r="249" spans="1:20" x14ac:dyDescent="0.3">
      <c r="A249" s="19"/>
      <c r="B249" s="5"/>
      <c r="C249" s="5"/>
      <c r="D249" s="8" t="s">
        <v>170</v>
      </c>
      <c r="E249" s="5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5"/>
      <c r="S249" s="31"/>
      <c r="T249" s="20"/>
    </row>
    <row r="250" spans="1:20" x14ac:dyDescent="0.3">
      <c r="A250" s="19"/>
      <c r="B250" s="5"/>
      <c r="C250" s="5"/>
      <c r="D250" s="5" t="s">
        <v>237</v>
      </c>
      <c r="E250" s="5" t="s">
        <v>155</v>
      </c>
      <c r="F250" s="30">
        <f>F248</f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5"/>
      <c r="S250" s="31">
        <f t="shared" ref="S250" si="69">F250*R250</f>
        <v>0</v>
      </c>
      <c r="T250" s="20"/>
    </row>
    <row r="251" spans="1:20" x14ac:dyDescent="0.3">
      <c r="A251" s="19"/>
      <c r="B251" s="5"/>
      <c r="C251" s="5"/>
      <c r="D251" s="5"/>
      <c r="E251" s="5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5"/>
      <c r="S251" s="31"/>
      <c r="T251" s="20"/>
    </row>
    <row r="252" spans="1:20" x14ac:dyDescent="0.3">
      <c r="A252" s="19"/>
      <c r="B252" s="5"/>
      <c r="C252" s="5"/>
      <c r="D252" s="5"/>
      <c r="E252" s="5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5"/>
      <c r="S252" s="31"/>
      <c r="T252" s="20"/>
    </row>
    <row r="253" spans="1:20" x14ac:dyDescent="0.3">
      <c r="A253" s="19"/>
      <c r="B253" s="5"/>
      <c r="C253" s="5"/>
      <c r="D253" s="5"/>
      <c r="E253" s="5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5"/>
      <c r="S253" s="31"/>
      <c r="T253" s="20"/>
    </row>
    <row r="254" spans="1:20" x14ac:dyDescent="0.3">
      <c r="A254" s="19"/>
      <c r="B254" s="58" t="s">
        <v>228</v>
      </c>
      <c r="C254" s="5"/>
      <c r="D254" s="5" t="s">
        <v>152</v>
      </c>
      <c r="E254" s="5" t="s">
        <v>154</v>
      </c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5"/>
      <c r="S254" s="63">
        <f>SUMIFS(S231:S252,D231:D252,D254,E231:E252,E254)</f>
        <v>432</v>
      </c>
      <c r="T254" s="20" t="s">
        <v>229</v>
      </c>
    </row>
    <row r="255" spans="1:20" x14ac:dyDescent="0.3">
      <c r="A255" s="19"/>
      <c r="B255" s="5"/>
      <c r="C255" s="5"/>
      <c r="D255" s="5" t="s">
        <v>152</v>
      </c>
      <c r="E255" s="5" t="s">
        <v>155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5"/>
      <c r="S255" s="63">
        <f>SUMIFS(S231:S252,D231:D252,D255,E231:E252,E255)</f>
        <v>66</v>
      </c>
      <c r="T255" s="20" t="s">
        <v>229</v>
      </c>
    </row>
    <row r="256" spans="1:20" x14ac:dyDescent="0.3">
      <c r="A256" s="19"/>
      <c r="B256" s="5"/>
      <c r="C256" s="5"/>
      <c r="D256" s="5" t="s">
        <v>151</v>
      </c>
      <c r="E256" s="5" t="s">
        <v>155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5"/>
      <c r="S256" s="63">
        <f>SUMIFS(S231:S252,D231:D252,D256,E231:E252,E256)</f>
        <v>0</v>
      </c>
      <c r="T256" s="20" t="s">
        <v>229</v>
      </c>
    </row>
    <row r="257" spans="1:20" x14ac:dyDescent="0.3">
      <c r="A257" s="19"/>
      <c r="B257" s="5"/>
      <c r="C257" s="5"/>
      <c r="D257" s="5" t="s">
        <v>153</v>
      </c>
      <c r="E257" s="5" t="s">
        <v>155</v>
      </c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5"/>
      <c r="S257" s="63">
        <f>SUMIFS(S231:S252,D231:D252,D257,E231:E252,E257)</f>
        <v>0</v>
      </c>
      <c r="T257" s="20" t="s">
        <v>229</v>
      </c>
    </row>
    <row r="258" spans="1:20" x14ac:dyDescent="0.3">
      <c r="A258" s="19"/>
      <c r="B258" s="5"/>
      <c r="C258" s="5"/>
      <c r="D258" s="8" t="s">
        <v>156</v>
      </c>
      <c r="E258" s="5" t="s">
        <v>154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5"/>
      <c r="S258" s="63">
        <f>SUMIFS(S231:S252,D231:D252,D258,E231:E252,E258)</f>
        <v>432</v>
      </c>
      <c r="T258" s="20" t="s">
        <v>229</v>
      </c>
    </row>
    <row r="259" spans="1:20" x14ac:dyDescent="0.3">
      <c r="A259" s="19"/>
      <c r="B259" s="5"/>
      <c r="C259" s="5"/>
      <c r="D259" s="8" t="s">
        <v>156</v>
      </c>
      <c r="E259" s="5" t="s">
        <v>155</v>
      </c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5"/>
      <c r="S259" s="63">
        <f>SUMIFS(S231:S252,D231:D252,D259,E231:E252,E259)</f>
        <v>564</v>
      </c>
      <c r="T259" s="20" t="s">
        <v>238</v>
      </c>
    </row>
    <row r="260" spans="1:20" x14ac:dyDescent="0.3">
      <c r="A260" s="19"/>
      <c r="B260" s="5"/>
      <c r="C260" s="5"/>
      <c r="D260" s="8" t="s">
        <v>169</v>
      </c>
      <c r="E260" s="5" t="s">
        <v>155</v>
      </c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5"/>
      <c r="S260" s="63">
        <f>SUMIFS(S231:S252,D231:D252,D260,E231:E252,E260)</f>
        <v>432</v>
      </c>
      <c r="T260" s="20" t="s">
        <v>238</v>
      </c>
    </row>
    <row r="261" spans="1:20" x14ac:dyDescent="0.3">
      <c r="A261" s="19"/>
      <c r="B261" s="5"/>
      <c r="C261" s="5"/>
      <c r="D261" s="8" t="s">
        <v>170</v>
      </c>
      <c r="E261" s="5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5"/>
      <c r="S261" s="63">
        <f>SUMIFS(S231:S252,D231:D252,D261,E231:E252,E261)</f>
        <v>0</v>
      </c>
      <c r="T261" s="20"/>
    </row>
    <row r="262" spans="1:20" x14ac:dyDescent="0.3">
      <c r="A262" s="19"/>
      <c r="B262" s="5"/>
      <c r="C262" s="5"/>
      <c r="D262" s="5" t="s">
        <v>237</v>
      </c>
      <c r="E262" s="5" t="s">
        <v>155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5"/>
      <c r="S262" s="63">
        <f>SUMIFS(S231:S252,D231:D252,D262,E231:E252,E262)</f>
        <v>432</v>
      </c>
      <c r="T262" s="20" t="s">
        <v>229</v>
      </c>
    </row>
    <row r="263" spans="1:20" x14ac:dyDescent="0.3">
      <c r="A263" s="19"/>
      <c r="B263" s="5"/>
      <c r="C263" s="5"/>
      <c r="D263" s="8" t="s">
        <v>245</v>
      </c>
      <c r="E263" s="5" t="s">
        <v>154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5"/>
      <c r="S263" s="63">
        <f>SUMIFS(S231:S252,D231:D252,D263,E231:E252,E263)</f>
        <v>72</v>
      </c>
      <c r="T263" s="20" t="s">
        <v>243</v>
      </c>
    </row>
    <row r="264" spans="1:20" ht="17.25" thickBot="1" x14ac:dyDescent="0.35">
      <c r="A264" s="21"/>
      <c r="B264" s="22"/>
      <c r="C264" s="22"/>
      <c r="D264" s="22"/>
      <c r="E264" s="2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22"/>
      <c r="S264" s="33"/>
      <c r="T264" s="24"/>
    </row>
    <row r="265" spans="1:20" ht="17.25" thickTop="1" x14ac:dyDescent="0.3"/>
    <row r="266" spans="1:20" ht="17.25" thickBot="1" x14ac:dyDescent="0.35"/>
    <row r="267" spans="1:20" ht="17.25" thickTop="1" x14ac:dyDescent="0.3">
      <c r="A267" s="15"/>
      <c r="B267" s="16"/>
      <c r="C267" s="16"/>
      <c r="D267" s="16"/>
      <c r="E267" s="1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16"/>
      <c r="S267" s="28"/>
      <c r="T267" s="18"/>
    </row>
    <row r="268" spans="1:20" x14ac:dyDescent="0.3">
      <c r="A268" s="19"/>
      <c r="B268" s="31" t="s">
        <v>213</v>
      </c>
      <c r="C268" s="5" t="s">
        <v>3</v>
      </c>
      <c r="D268" s="5" t="s">
        <v>152</v>
      </c>
      <c r="E268" s="5" t="s">
        <v>154</v>
      </c>
      <c r="F268" s="29">
        <f>SUM(G268:O268)</f>
        <v>39.200000000000003</v>
      </c>
      <c r="G268" s="30">
        <v>14.6</v>
      </c>
      <c r="H268" s="30">
        <v>5</v>
      </c>
      <c r="I268" s="30">
        <v>14.6</v>
      </c>
      <c r="J268" s="30">
        <v>5</v>
      </c>
      <c r="K268" s="30"/>
      <c r="L268" s="30"/>
      <c r="M268" s="30"/>
      <c r="N268" s="30"/>
      <c r="O268" s="30"/>
      <c r="P268" s="30"/>
      <c r="Q268" s="30"/>
      <c r="R268" s="5">
        <v>6</v>
      </c>
      <c r="S268" s="31">
        <f>F268*R268</f>
        <v>235.20000000000002</v>
      </c>
      <c r="T268" s="20"/>
    </row>
    <row r="269" spans="1:20" x14ac:dyDescent="0.3">
      <c r="A269" s="19"/>
      <c r="B269" s="5"/>
      <c r="C269" s="5"/>
      <c r="D269" s="5" t="s">
        <v>152</v>
      </c>
      <c r="E269" s="5" t="s">
        <v>155</v>
      </c>
      <c r="F269" s="29">
        <f t="shared" ref="F269:F270" si="70">SUM(G269:O269)</f>
        <v>0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5">
        <v>6</v>
      </c>
      <c r="S269" s="31">
        <f t="shared" ref="S269:S271" si="71">F269*R269</f>
        <v>0</v>
      </c>
      <c r="T269" s="20"/>
    </row>
    <row r="270" spans="1:20" x14ac:dyDescent="0.3">
      <c r="A270" s="19"/>
      <c r="B270" s="5"/>
      <c r="C270" s="5"/>
      <c r="D270" s="5" t="s">
        <v>151</v>
      </c>
      <c r="E270" s="5" t="s">
        <v>155</v>
      </c>
      <c r="F270" s="29">
        <f t="shared" si="70"/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5">
        <v>6</v>
      </c>
      <c r="S270" s="31">
        <f t="shared" si="71"/>
        <v>0</v>
      </c>
      <c r="T270" s="20"/>
    </row>
    <row r="271" spans="1:20" x14ac:dyDescent="0.3">
      <c r="A271" s="19"/>
      <c r="B271" s="5"/>
      <c r="C271" s="5"/>
      <c r="D271" s="5" t="s">
        <v>153</v>
      </c>
      <c r="E271" s="5" t="s">
        <v>155</v>
      </c>
      <c r="F271" s="29">
        <f>SUM(G271:O271)</f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5">
        <v>6</v>
      </c>
      <c r="S271" s="31">
        <f t="shared" si="71"/>
        <v>0</v>
      </c>
      <c r="T271" s="20"/>
    </row>
    <row r="272" spans="1:20" x14ac:dyDescent="0.3">
      <c r="A272" s="19"/>
      <c r="B272" s="5"/>
      <c r="C272" s="5"/>
      <c r="D272" s="8" t="s">
        <v>156</v>
      </c>
      <c r="E272" s="5" t="s">
        <v>154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5"/>
      <c r="S272" s="31">
        <f>S268</f>
        <v>235.20000000000002</v>
      </c>
      <c r="T272" s="20"/>
    </row>
    <row r="273" spans="1:20" x14ac:dyDescent="0.3">
      <c r="A273" s="19"/>
      <c r="B273" s="5"/>
      <c r="C273" s="5"/>
      <c r="D273" s="8" t="s">
        <v>156</v>
      </c>
      <c r="E273" s="5" t="s">
        <v>155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5"/>
      <c r="S273" s="31">
        <f>S269*2+S268</f>
        <v>235.20000000000002</v>
      </c>
      <c r="T273" s="20"/>
    </row>
    <row r="274" spans="1:20" x14ac:dyDescent="0.3">
      <c r="A274" s="19"/>
      <c r="B274" s="5"/>
      <c r="C274" s="5"/>
      <c r="D274" s="8" t="s">
        <v>169</v>
      </c>
      <c r="E274" s="5" t="s">
        <v>155</v>
      </c>
      <c r="F274" s="29">
        <f t="shared" ref="F274" si="72">SUM(G274:Q274)</f>
        <v>39.200000000000003</v>
      </c>
      <c r="G274" s="30">
        <f>F268</f>
        <v>39.200000000000003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8">
        <v>6</v>
      </c>
      <c r="S274" s="31">
        <f t="shared" ref="S274" si="73">F274*R274</f>
        <v>235.20000000000002</v>
      </c>
      <c r="T274" s="20"/>
    </row>
    <row r="275" spans="1:20" x14ac:dyDescent="0.3">
      <c r="A275" s="19"/>
      <c r="B275" s="5"/>
      <c r="C275" s="5"/>
      <c r="D275" s="8" t="s">
        <v>170</v>
      </c>
      <c r="E275" s="5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5"/>
      <c r="S275" s="31"/>
      <c r="T275" s="20"/>
    </row>
    <row r="276" spans="1:20" x14ac:dyDescent="0.3">
      <c r="A276" s="19"/>
      <c r="B276" s="5"/>
      <c r="C276" s="5"/>
      <c r="D276" s="5" t="s">
        <v>237</v>
      </c>
      <c r="E276" s="5" t="s">
        <v>155</v>
      </c>
      <c r="F276" s="30">
        <f>F274</f>
        <v>39.200000000000003</v>
      </c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5">
        <v>6</v>
      </c>
      <c r="S276" s="31">
        <f t="shared" ref="S276" si="74">F276*R276</f>
        <v>235.20000000000002</v>
      </c>
      <c r="T276" s="20"/>
    </row>
    <row r="277" spans="1:20" x14ac:dyDescent="0.3">
      <c r="A277" s="19"/>
      <c r="B277" s="5"/>
      <c r="C277" s="5"/>
      <c r="D277" s="8" t="s">
        <v>245</v>
      </c>
      <c r="E277" s="5" t="s">
        <v>154</v>
      </c>
      <c r="F277" s="29">
        <f>F268</f>
        <v>39.200000000000003</v>
      </c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5"/>
      <c r="S277" s="64">
        <f>F277</f>
        <v>39.200000000000003</v>
      </c>
      <c r="T277" s="20"/>
    </row>
    <row r="278" spans="1:20" x14ac:dyDescent="0.3">
      <c r="A278" s="19"/>
      <c r="B278" s="5"/>
      <c r="C278" s="5"/>
      <c r="D278" s="5"/>
      <c r="E278" s="5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5"/>
      <c r="S278" s="31"/>
      <c r="T278" s="20"/>
    </row>
    <row r="279" spans="1:20" x14ac:dyDescent="0.3">
      <c r="A279" s="19"/>
      <c r="B279" s="5"/>
      <c r="C279" s="5" t="s">
        <v>4</v>
      </c>
      <c r="D279" s="5" t="s">
        <v>152</v>
      </c>
      <c r="E279" s="5" t="s">
        <v>154</v>
      </c>
      <c r="F279" s="29">
        <f>SUM(G279:O279)</f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5"/>
      <c r="S279" s="31">
        <f t="shared" ref="S279:S282" si="75">F279*R279</f>
        <v>0</v>
      </c>
      <c r="T279" s="20"/>
    </row>
    <row r="280" spans="1:20" x14ac:dyDescent="0.3">
      <c r="A280" s="19"/>
      <c r="B280" s="5"/>
      <c r="C280" s="5"/>
      <c r="D280" s="5" t="s">
        <v>152</v>
      </c>
      <c r="E280" s="5" t="s">
        <v>155</v>
      </c>
      <c r="F280" s="29">
        <f t="shared" ref="F280:F281" si="76">SUM(G280:O280)</f>
        <v>0</v>
      </c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5"/>
      <c r="S280" s="31">
        <f t="shared" si="75"/>
        <v>0</v>
      </c>
      <c r="T280" s="20"/>
    </row>
    <row r="281" spans="1:20" x14ac:dyDescent="0.3">
      <c r="A281" s="19"/>
      <c r="B281" s="5"/>
      <c r="C281" s="5"/>
      <c r="D281" s="5" t="s">
        <v>151</v>
      </c>
      <c r="E281" s="5" t="s">
        <v>155</v>
      </c>
      <c r="F281" s="29">
        <f t="shared" si="76"/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5"/>
      <c r="S281" s="31">
        <f t="shared" si="75"/>
        <v>0</v>
      </c>
      <c r="T281" s="20"/>
    </row>
    <row r="282" spans="1:20" x14ac:dyDescent="0.3">
      <c r="A282" s="19"/>
      <c r="B282" s="5"/>
      <c r="C282" s="5"/>
      <c r="D282" s="5" t="s">
        <v>153</v>
      </c>
      <c r="E282" s="5" t="s">
        <v>155</v>
      </c>
      <c r="F282" s="29">
        <f>SUM(G282:O282)</f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5"/>
      <c r="S282" s="31">
        <f t="shared" si="75"/>
        <v>0</v>
      </c>
      <c r="T282" s="20"/>
    </row>
    <row r="283" spans="1:20" x14ac:dyDescent="0.3">
      <c r="A283" s="19"/>
      <c r="B283" s="5"/>
      <c r="C283" s="5"/>
      <c r="D283" s="8" t="s">
        <v>156</v>
      </c>
      <c r="E283" s="5" t="s">
        <v>154</v>
      </c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5"/>
      <c r="S283" s="31">
        <f>S279</f>
        <v>0</v>
      </c>
      <c r="T283" s="20"/>
    </row>
    <row r="284" spans="1:20" x14ac:dyDescent="0.3">
      <c r="A284" s="19"/>
      <c r="B284" s="5"/>
      <c r="C284" s="5"/>
      <c r="D284" s="8" t="s">
        <v>156</v>
      </c>
      <c r="E284" s="5" t="s">
        <v>155</v>
      </c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5"/>
      <c r="S284" s="31">
        <f>S280*2+S279</f>
        <v>0</v>
      </c>
      <c r="T284" s="20"/>
    </row>
    <row r="285" spans="1:20" x14ac:dyDescent="0.3">
      <c r="A285" s="19"/>
      <c r="B285" s="5"/>
      <c r="C285" s="5"/>
      <c r="D285" s="8" t="s">
        <v>169</v>
      </c>
      <c r="E285" s="5" t="s">
        <v>155</v>
      </c>
      <c r="F285" s="29">
        <f t="shared" ref="F285" si="77">SUM(G285:Q285)</f>
        <v>0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5"/>
      <c r="S285" s="31">
        <f t="shared" ref="S285" si="78">F285*R285</f>
        <v>0</v>
      </c>
      <c r="T285" s="20"/>
    </row>
    <row r="286" spans="1:20" x14ac:dyDescent="0.3">
      <c r="A286" s="19"/>
      <c r="B286" s="5"/>
      <c r="C286" s="5"/>
      <c r="D286" s="8" t="s">
        <v>170</v>
      </c>
      <c r="E286" s="5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5"/>
      <c r="S286" s="31"/>
      <c r="T286" s="20"/>
    </row>
    <row r="287" spans="1:20" x14ac:dyDescent="0.3">
      <c r="A287" s="19"/>
      <c r="B287" s="5"/>
      <c r="C287" s="5"/>
      <c r="D287" s="5" t="s">
        <v>237</v>
      </c>
      <c r="E287" s="5" t="s">
        <v>155</v>
      </c>
      <c r="F287" s="30">
        <f>F285</f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5"/>
      <c r="S287" s="31">
        <f t="shared" ref="S287" si="79">F287*R287</f>
        <v>0</v>
      </c>
      <c r="T287" s="20"/>
    </row>
    <row r="288" spans="1:20" x14ac:dyDescent="0.3">
      <c r="A288" s="19"/>
      <c r="B288" s="5"/>
      <c r="C288" s="5"/>
      <c r="D288" s="5"/>
      <c r="E288" s="5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5"/>
      <c r="S288" s="31"/>
      <c r="T288" s="20"/>
    </row>
    <row r="289" spans="1:20" x14ac:dyDescent="0.3">
      <c r="A289" s="19"/>
      <c r="B289" s="5"/>
      <c r="C289" s="5"/>
      <c r="D289" s="5"/>
      <c r="E289" s="5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5"/>
      <c r="S289" s="31"/>
      <c r="T289" s="20"/>
    </row>
    <row r="290" spans="1:20" x14ac:dyDescent="0.3">
      <c r="A290" s="19"/>
      <c r="B290" s="5"/>
      <c r="C290" s="5"/>
      <c r="D290" s="5"/>
      <c r="E290" s="5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5"/>
      <c r="S290" s="31"/>
      <c r="T290" s="20"/>
    </row>
    <row r="291" spans="1:20" x14ac:dyDescent="0.3">
      <c r="A291" s="19"/>
      <c r="B291" s="58" t="s">
        <v>228</v>
      </c>
      <c r="C291" s="5"/>
      <c r="D291" s="5" t="s">
        <v>152</v>
      </c>
      <c r="E291" s="5" t="s">
        <v>154</v>
      </c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5"/>
      <c r="S291" s="63">
        <f>SUMIFS(S268:S289,D268:D289,D291,E268:E289,E291)</f>
        <v>235.20000000000002</v>
      </c>
      <c r="T291" s="20" t="s">
        <v>229</v>
      </c>
    </row>
    <row r="292" spans="1:20" x14ac:dyDescent="0.3">
      <c r="A292" s="19"/>
      <c r="B292" s="5"/>
      <c r="C292" s="5"/>
      <c r="D292" s="5" t="s">
        <v>152</v>
      </c>
      <c r="E292" s="5" t="s">
        <v>155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5"/>
      <c r="S292" s="63">
        <f>SUMIFS(S268:S289,D268:D289,D292,E268:E289,E292)</f>
        <v>0</v>
      </c>
      <c r="T292" s="20" t="s">
        <v>229</v>
      </c>
    </row>
    <row r="293" spans="1:20" x14ac:dyDescent="0.3">
      <c r="A293" s="19"/>
      <c r="B293" s="5"/>
      <c r="C293" s="5"/>
      <c r="D293" s="5" t="s">
        <v>151</v>
      </c>
      <c r="E293" s="5" t="s">
        <v>155</v>
      </c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5"/>
      <c r="S293" s="63">
        <f>SUMIFS(S268:S289,D268:D289,D293,E268:E289,E293)</f>
        <v>0</v>
      </c>
      <c r="T293" s="20" t="s">
        <v>229</v>
      </c>
    </row>
    <row r="294" spans="1:20" x14ac:dyDescent="0.3">
      <c r="A294" s="19"/>
      <c r="B294" s="5"/>
      <c r="C294" s="5"/>
      <c r="D294" s="5" t="s">
        <v>153</v>
      </c>
      <c r="E294" s="5" t="s">
        <v>155</v>
      </c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5"/>
      <c r="S294" s="63">
        <f>SUMIFS(S268:S289,D268:D289,D294,E268:E289,E294)</f>
        <v>0</v>
      </c>
      <c r="T294" s="20" t="s">
        <v>229</v>
      </c>
    </row>
    <row r="295" spans="1:20" x14ac:dyDescent="0.3">
      <c r="A295" s="19"/>
      <c r="B295" s="5"/>
      <c r="C295" s="5"/>
      <c r="D295" s="8" t="s">
        <v>156</v>
      </c>
      <c r="E295" s="5" t="s">
        <v>154</v>
      </c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5"/>
      <c r="S295" s="63">
        <f>SUMIFS(S268:S289,D268:D289,D295,E268:E289,E295)</f>
        <v>235.20000000000002</v>
      </c>
      <c r="T295" s="20" t="s">
        <v>229</v>
      </c>
    </row>
    <row r="296" spans="1:20" x14ac:dyDescent="0.3">
      <c r="A296" s="19"/>
      <c r="B296" s="5"/>
      <c r="C296" s="5"/>
      <c r="D296" s="8" t="s">
        <v>156</v>
      </c>
      <c r="E296" s="5" t="s">
        <v>155</v>
      </c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5"/>
      <c r="S296" s="63">
        <f>SUMIFS(S268:S289,D268:D289,D296,E268:E289,E296)</f>
        <v>235.20000000000002</v>
      </c>
      <c r="T296" s="20" t="s">
        <v>238</v>
      </c>
    </row>
    <row r="297" spans="1:20" x14ac:dyDescent="0.3">
      <c r="A297" s="19"/>
      <c r="B297" s="5"/>
      <c r="C297" s="5"/>
      <c r="D297" s="8" t="s">
        <v>169</v>
      </c>
      <c r="E297" s="5" t="s">
        <v>155</v>
      </c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5"/>
      <c r="S297" s="63">
        <f>SUMIFS(S268:S289,D268:D289,D297,E268:E289,E297)</f>
        <v>235.20000000000002</v>
      </c>
      <c r="T297" s="20" t="s">
        <v>238</v>
      </c>
    </row>
    <row r="298" spans="1:20" x14ac:dyDescent="0.3">
      <c r="A298" s="19"/>
      <c r="B298" s="5"/>
      <c r="C298" s="5"/>
      <c r="D298" s="8" t="s">
        <v>170</v>
      </c>
      <c r="E298" s="5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5"/>
      <c r="S298" s="63">
        <f>SUMIFS(S268:S289,D268:D289,D298,E268:E289,E298)</f>
        <v>0</v>
      </c>
      <c r="T298" s="20"/>
    </row>
    <row r="299" spans="1:20" x14ac:dyDescent="0.3">
      <c r="A299" s="19"/>
      <c r="B299" s="5"/>
      <c r="C299" s="5"/>
      <c r="D299" s="5" t="s">
        <v>237</v>
      </c>
      <c r="E299" s="5" t="s">
        <v>155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5"/>
      <c r="S299" s="63">
        <f>SUMIFS(S268:S289,D268:D289,D299,E268:E289,E299)</f>
        <v>235.20000000000002</v>
      </c>
      <c r="T299" s="20" t="s">
        <v>229</v>
      </c>
    </row>
    <row r="300" spans="1:20" x14ac:dyDescent="0.3">
      <c r="A300" s="19"/>
      <c r="B300" s="5"/>
      <c r="C300" s="5"/>
      <c r="D300" s="8" t="s">
        <v>245</v>
      </c>
      <c r="E300" s="5" t="s">
        <v>154</v>
      </c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5"/>
      <c r="S300" s="63">
        <f>SUMIFS(S268:S289,D268:D289,D300,E268:E289,E300)</f>
        <v>39.200000000000003</v>
      </c>
      <c r="T300" s="20" t="s">
        <v>243</v>
      </c>
    </row>
    <row r="301" spans="1:20" ht="17.25" thickBot="1" x14ac:dyDescent="0.35">
      <c r="A301" s="21"/>
      <c r="B301" s="22"/>
      <c r="C301" s="22"/>
      <c r="D301" s="22"/>
      <c r="E301" s="2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22"/>
      <c r="S301" s="33"/>
      <c r="T301" s="24"/>
    </row>
    <row r="302" spans="1:20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6"/>
  <sheetViews>
    <sheetView zoomScale="70" zoomScaleNormal="70" workbookViewId="0">
      <selection activeCell="C331" sqref="C331"/>
    </sheetView>
  </sheetViews>
  <sheetFormatPr defaultRowHeight="16.5" x14ac:dyDescent="0.3"/>
  <cols>
    <col min="1" max="1" width="18.25" bestFit="1" customWidth="1"/>
    <col min="4" max="4" width="6.25" style="13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3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89</v>
      </c>
      <c r="V3" s="5"/>
      <c r="W3" s="5"/>
    </row>
    <row r="4" spans="1:23" x14ac:dyDescent="0.3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3">
      <c r="A5" s="19" t="s">
        <v>18</v>
      </c>
      <c r="B5" s="5" t="s">
        <v>19</v>
      </c>
      <c r="C5" s="5" t="str">
        <f>RIGHT(D5,4)</f>
        <v>_G01</v>
      </c>
      <c r="D5" s="14" t="s">
        <v>20</v>
      </c>
      <c r="E5" s="5" t="str">
        <f>LEFT(D5,LEN(D5)-4)</f>
        <v>NSD-1100X2200</v>
      </c>
      <c r="F5" s="5">
        <v>1</v>
      </c>
      <c r="G5" s="5"/>
      <c r="H5" s="5"/>
      <c r="I5" s="6" t="s">
        <v>55</v>
      </c>
      <c r="J5" s="6"/>
      <c r="K5" s="6">
        <f t="shared" ref="K5:K13" si="0">COUNTIF($E$5:$E$44,I5)</f>
        <v>6</v>
      </c>
      <c r="L5" s="5"/>
      <c r="M5" s="5"/>
      <c r="N5" s="6" t="s">
        <v>55</v>
      </c>
      <c r="O5" s="6"/>
      <c r="P5" s="6">
        <f>SUMIF(I5:I78,N5,K5:K78)</f>
        <v>8</v>
      </c>
      <c r="Q5" s="5"/>
      <c r="R5" s="5"/>
      <c r="S5" s="20"/>
      <c r="U5" s="6" t="s">
        <v>55</v>
      </c>
      <c r="V5" s="6"/>
      <c r="W5" s="6">
        <f t="shared" ref="W5:W13" si="1">SUMIF(I:I,N5,K:K)</f>
        <v>30</v>
      </c>
    </row>
    <row r="6" spans="1:23" x14ac:dyDescent="0.3">
      <c r="A6" s="19"/>
      <c r="B6" s="5" t="s">
        <v>19</v>
      </c>
      <c r="C6" s="5" t="str">
        <f t="shared" ref="C6:C44" si="2">RIGHT(D6,4)</f>
        <v>_G02</v>
      </c>
      <c r="D6" s="14" t="s">
        <v>21</v>
      </c>
      <c r="E6" s="5" t="str">
        <f t="shared" ref="E6:E44" si="3">LEFT(D6,LEN(D6)-4)</f>
        <v>45FSD-1100X2200</v>
      </c>
      <c r="F6" s="5">
        <v>1</v>
      </c>
      <c r="G6" s="5"/>
      <c r="H6" s="5"/>
      <c r="I6" s="6" t="s">
        <v>145</v>
      </c>
      <c r="J6" s="6"/>
      <c r="K6" s="6">
        <f t="shared" si="0"/>
        <v>0</v>
      </c>
      <c r="L6" s="5"/>
      <c r="M6" s="5"/>
      <c r="N6" s="6" t="s">
        <v>145</v>
      </c>
      <c r="O6" s="6"/>
      <c r="P6" s="6">
        <f>SUMIF(I5:I78,N6,K5:K78)</f>
        <v>0</v>
      </c>
      <c r="Q6" s="5"/>
      <c r="R6" s="5"/>
      <c r="S6" s="20"/>
      <c r="U6" s="6" t="s">
        <v>145</v>
      </c>
      <c r="V6" s="6"/>
      <c r="W6" s="6">
        <f t="shared" si="1"/>
        <v>0</v>
      </c>
    </row>
    <row r="7" spans="1:23" x14ac:dyDescent="0.3">
      <c r="A7" s="19"/>
      <c r="B7" s="5" t="s">
        <v>19</v>
      </c>
      <c r="C7" s="5" t="str">
        <f t="shared" si="2"/>
        <v>_G03</v>
      </c>
      <c r="D7" s="14" t="s">
        <v>22</v>
      </c>
      <c r="E7" s="5" t="str">
        <f t="shared" si="3"/>
        <v>45FSD-1100X2200</v>
      </c>
      <c r="F7" s="5">
        <v>1</v>
      </c>
      <c r="G7" s="5"/>
      <c r="H7" s="5"/>
      <c r="I7" s="6" t="s">
        <v>58</v>
      </c>
      <c r="J7" s="6"/>
      <c r="K7" s="6">
        <f t="shared" si="0"/>
        <v>7</v>
      </c>
      <c r="L7" s="5"/>
      <c r="M7" s="5"/>
      <c r="N7" s="6" t="s">
        <v>58</v>
      </c>
      <c r="O7" s="6"/>
      <c r="P7" s="6">
        <f>SUMIF(I5:I78,N7,K5:K78)</f>
        <v>7</v>
      </c>
      <c r="Q7" s="5"/>
      <c r="R7" s="5"/>
      <c r="S7" s="20"/>
      <c r="U7" s="6" t="s">
        <v>58</v>
      </c>
      <c r="V7" s="6"/>
      <c r="W7" s="6">
        <f t="shared" si="1"/>
        <v>24</v>
      </c>
    </row>
    <row r="8" spans="1:23" x14ac:dyDescent="0.3">
      <c r="A8" s="19"/>
      <c r="B8" s="5" t="s">
        <v>19</v>
      </c>
      <c r="C8" s="5" t="str">
        <f t="shared" si="2"/>
        <v>_G04</v>
      </c>
      <c r="D8" s="14" t="s">
        <v>23</v>
      </c>
      <c r="E8" s="5" t="str">
        <f t="shared" si="3"/>
        <v>45FSD-1100X2200</v>
      </c>
      <c r="F8" s="5">
        <v>1</v>
      </c>
      <c r="G8" s="5"/>
      <c r="H8" s="5"/>
      <c r="I8" s="6" t="s">
        <v>56</v>
      </c>
      <c r="J8" s="6"/>
      <c r="K8" s="6">
        <f t="shared" si="0"/>
        <v>13</v>
      </c>
      <c r="L8" s="5"/>
      <c r="M8" s="5"/>
      <c r="N8" s="6" t="s">
        <v>56</v>
      </c>
      <c r="O8" s="6"/>
      <c r="P8" s="6">
        <f>SUMIF(I5:I78,N8,K5:K78)</f>
        <v>40</v>
      </c>
      <c r="Q8" s="5"/>
      <c r="R8" s="5"/>
      <c r="S8" s="20"/>
      <c r="U8" s="6" t="s">
        <v>56</v>
      </c>
      <c r="V8" s="6"/>
      <c r="W8" s="6">
        <f t="shared" si="1"/>
        <v>51</v>
      </c>
    </row>
    <row r="9" spans="1:23" x14ac:dyDescent="0.3">
      <c r="A9" s="19"/>
      <c r="B9" s="5" t="s">
        <v>19</v>
      </c>
      <c r="C9" s="5" t="str">
        <f t="shared" si="2"/>
        <v>_G05</v>
      </c>
      <c r="D9" s="14" t="s">
        <v>24</v>
      </c>
      <c r="E9" s="5" t="str">
        <f t="shared" si="3"/>
        <v>45FSD-1100X2200</v>
      </c>
      <c r="F9" s="5">
        <v>1</v>
      </c>
      <c r="G9" s="5"/>
      <c r="H9" s="5"/>
      <c r="I9" s="6" t="s">
        <v>88</v>
      </c>
      <c r="J9" s="6"/>
      <c r="K9" s="6">
        <f t="shared" si="0"/>
        <v>0</v>
      </c>
      <c r="L9" s="5"/>
      <c r="M9" s="5"/>
      <c r="N9" s="6" t="s">
        <v>88</v>
      </c>
      <c r="O9" s="6"/>
      <c r="P9" s="6">
        <f>SUMIF(I5:I78,N9,K5:K78)</f>
        <v>1</v>
      </c>
      <c r="Q9" s="5"/>
      <c r="R9" s="5"/>
      <c r="S9" s="20"/>
      <c r="U9" s="6" t="s">
        <v>88</v>
      </c>
      <c r="V9" s="6"/>
      <c r="W9" s="6">
        <f t="shared" si="1"/>
        <v>1</v>
      </c>
    </row>
    <row r="10" spans="1:23" x14ac:dyDescent="0.3">
      <c r="A10" s="19"/>
      <c r="B10" s="5" t="s">
        <v>19</v>
      </c>
      <c r="C10" s="5" t="str">
        <f t="shared" si="2"/>
        <v>_G06</v>
      </c>
      <c r="D10" s="14" t="s">
        <v>25</v>
      </c>
      <c r="E10" s="5" t="str">
        <f t="shared" si="3"/>
        <v>45FSD-2500X2200</v>
      </c>
      <c r="F10" s="5">
        <v>1</v>
      </c>
      <c r="G10" s="5"/>
      <c r="H10" s="5"/>
      <c r="I10" s="6" t="s">
        <v>57</v>
      </c>
      <c r="J10" s="6"/>
      <c r="K10" s="6">
        <f t="shared" si="0"/>
        <v>5</v>
      </c>
      <c r="L10" s="5"/>
      <c r="M10" s="5"/>
      <c r="N10" s="6" t="s">
        <v>57</v>
      </c>
      <c r="O10" s="6"/>
      <c r="P10" s="6">
        <f>SUMIF(I5:I78,N10,K5:K78)</f>
        <v>5</v>
      </c>
      <c r="Q10" s="5"/>
      <c r="R10" s="5"/>
      <c r="S10" s="20"/>
      <c r="U10" s="6" t="s">
        <v>57</v>
      </c>
      <c r="V10" s="6"/>
      <c r="W10" s="6">
        <f t="shared" si="1"/>
        <v>9</v>
      </c>
    </row>
    <row r="11" spans="1:23" x14ac:dyDescent="0.3">
      <c r="A11" s="19"/>
      <c r="B11" s="5" t="s">
        <v>19</v>
      </c>
      <c r="C11" s="5" t="str">
        <f t="shared" si="2"/>
        <v>_G07</v>
      </c>
      <c r="D11" s="14" t="s">
        <v>26</v>
      </c>
      <c r="E11" s="5" t="str">
        <f t="shared" si="3"/>
        <v>45FSD-2500X2200</v>
      </c>
      <c r="F11" s="5">
        <v>1</v>
      </c>
      <c r="G11" s="5"/>
      <c r="H11" s="5"/>
      <c r="I11" s="6" t="s">
        <v>59</v>
      </c>
      <c r="J11" s="6"/>
      <c r="K11" s="6">
        <f t="shared" si="0"/>
        <v>9</v>
      </c>
      <c r="L11" s="5"/>
      <c r="M11" s="5"/>
      <c r="N11" s="6" t="s">
        <v>59</v>
      </c>
      <c r="O11" s="6"/>
      <c r="P11" s="6">
        <f>SUMIF(I5:I78,N11,K5:K78)</f>
        <v>9</v>
      </c>
      <c r="Q11" s="5"/>
      <c r="R11" s="5"/>
      <c r="S11" s="20"/>
      <c r="U11" s="6" t="s">
        <v>59</v>
      </c>
      <c r="V11" s="6"/>
      <c r="W11" s="6">
        <f t="shared" si="1"/>
        <v>34</v>
      </c>
    </row>
    <row r="12" spans="1:23" x14ac:dyDescent="0.3">
      <c r="A12" s="19"/>
      <c r="B12" s="5" t="s">
        <v>19</v>
      </c>
      <c r="C12" s="5" t="str">
        <f t="shared" si="2"/>
        <v>_G08</v>
      </c>
      <c r="D12" s="14" t="s">
        <v>27</v>
      </c>
      <c r="E12" s="5" t="str">
        <f t="shared" si="3"/>
        <v>NSD-2500X2200</v>
      </c>
      <c r="F12" s="5">
        <v>1</v>
      </c>
      <c r="G12" s="5"/>
      <c r="H12" s="5"/>
      <c r="I12" s="6" t="s">
        <v>144</v>
      </c>
      <c r="J12" s="6"/>
      <c r="K12" s="6">
        <f t="shared" si="0"/>
        <v>0</v>
      </c>
      <c r="L12" s="5"/>
      <c r="M12" s="5"/>
      <c r="N12" s="6" t="s">
        <v>144</v>
      </c>
      <c r="O12" s="6"/>
      <c r="P12" s="6">
        <f>SUMIF(I5:I78,N12,K5:K78)</f>
        <v>0</v>
      </c>
      <c r="Q12" s="5"/>
      <c r="R12" s="5"/>
      <c r="S12" s="20"/>
      <c r="U12" s="6" t="s">
        <v>144</v>
      </c>
      <c r="V12" s="6"/>
      <c r="W12" s="6">
        <f t="shared" si="1"/>
        <v>2</v>
      </c>
    </row>
    <row r="13" spans="1:23" x14ac:dyDescent="0.3">
      <c r="A13" s="19"/>
      <c r="B13" s="5" t="s">
        <v>19</v>
      </c>
      <c r="C13" s="5" t="str">
        <f t="shared" si="2"/>
        <v>_G09</v>
      </c>
      <c r="D13" s="14" t="s">
        <v>28</v>
      </c>
      <c r="E13" s="5" t="str">
        <f t="shared" si="3"/>
        <v>NSD-2500X2200</v>
      </c>
      <c r="F13" s="5">
        <v>1</v>
      </c>
      <c r="G13" s="5"/>
      <c r="H13" s="5"/>
      <c r="I13" s="6" t="s">
        <v>143</v>
      </c>
      <c r="J13" s="6"/>
      <c r="K13" s="6">
        <f t="shared" si="0"/>
        <v>0</v>
      </c>
      <c r="L13" s="5"/>
      <c r="M13" s="5"/>
      <c r="N13" s="6" t="s">
        <v>143</v>
      </c>
      <c r="O13" s="6"/>
      <c r="P13" s="6">
        <f>SUMIF(I5:I78,N13,K5:K78)</f>
        <v>0</v>
      </c>
      <c r="Q13" s="5"/>
      <c r="R13" s="5"/>
      <c r="S13" s="20"/>
      <c r="U13" s="6" t="s">
        <v>143</v>
      </c>
      <c r="V13" s="6"/>
      <c r="W13" s="6">
        <f t="shared" si="1"/>
        <v>11</v>
      </c>
    </row>
    <row r="14" spans="1:23" x14ac:dyDescent="0.3">
      <c r="A14" s="19"/>
      <c r="B14" s="5" t="s">
        <v>19</v>
      </c>
      <c r="C14" s="5" t="str">
        <f t="shared" si="2"/>
        <v>_G10</v>
      </c>
      <c r="D14" s="14" t="s">
        <v>29</v>
      </c>
      <c r="E14" s="5" t="str">
        <f t="shared" si="3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3">
      <c r="A15" s="19"/>
      <c r="B15" s="5" t="s">
        <v>19</v>
      </c>
      <c r="C15" s="5" t="str">
        <f t="shared" si="2"/>
        <v>_G11</v>
      </c>
      <c r="D15" s="14" t="s">
        <v>30</v>
      </c>
      <c r="E15" s="5" t="str">
        <f t="shared" si="3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3">
      <c r="A16" s="19"/>
      <c r="B16" s="5" t="s">
        <v>19</v>
      </c>
      <c r="C16" s="5" t="str">
        <f t="shared" si="2"/>
        <v>_G12</v>
      </c>
      <c r="D16" s="14" t="s">
        <v>31</v>
      </c>
      <c r="E16" s="5" t="str">
        <f t="shared" si="3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3">
      <c r="A17" s="19"/>
      <c r="B17" s="5" t="s">
        <v>19</v>
      </c>
      <c r="C17" s="5" t="str">
        <f t="shared" si="2"/>
        <v>_G13</v>
      </c>
      <c r="D17" s="14" t="s">
        <v>32</v>
      </c>
      <c r="E17" s="5" t="str">
        <f t="shared" si="3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3">
      <c r="A18" s="19"/>
      <c r="B18" s="5" t="s">
        <v>19</v>
      </c>
      <c r="C18" s="5" t="str">
        <f t="shared" si="2"/>
        <v>_G14</v>
      </c>
      <c r="D18" s="14" t="s">
        <v>33</v>
      </c>
      <c r="E18" s="5" t="str">
        <f t="shared" si="3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3">
      <c r="A19" s="19"/>
      <c r="B19" s="5" t="s">
        <v>19</v>
      </c>
      <c r="C19" s="5" t="str">
        <f t="shared" si="2"/>
        <v>_G15</v>
      </c>
      <c r="D19" s="14" t="s">
        <v>34</v>
      </c>
      <c r="E19" s="5" t="str">
        <f t="shared" si="3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3">
      <c r="A20" s="19"/>
      <c r="B20" s="5" t="s">
        <v>19</v>
      </c>
      <c r="C20" s="5" t="str">
        <f t="shared" si="2"/>
        <v>_G16</v>
      </c>
      <c r="D20" s="14" t="s">
        <v>35</v>
      </c>
      <c r="E20" s="5" t="str">
        <f t="shared" si="3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3">
      <c r="A21" s="19"/>
      <c r="B21" s="5" t="s">
        <v>19</v>
      </c>
      <c r="C21" s="5" t="str">
        <f t="shared" si="2"/>
        <v>_G17</v>
      </c>
      <c r="D21" s="14" t="s">
        <v>36</v>
      </c>
      <c r="E21" s="5" t="str">
        <f t="shared" si="3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3">
      <c r="A22" s="19"/>
      <c r="B22" s="5" t="s">
        <v>19</v>
      </c>
      <c r="C22" s="5" t="str">
        <f t="shared" si="2"/>
        <v>_G18</v>
      </c>
      <c r="D22" s="14" t="s">
        <v>37</v>
      </c>
      <c r="E22" s="5" t="str">
        <f t="shared" si="3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3">
      <c r="A23" s="19"/>
      <c r="B23" s="5" t="s">
        <v>19</v>
      </c>
      <c r="C23" s="5" t="str">
        <f t="shared" si="2"/>
        <v>_G19</v>
      </c>
      <c r="D23" s="14" t="s">
        <v>38</v>
      </c>
      <c r="E23" s="5" t="str">
        <f t="shared" si="3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3">
      <c r="A24" s="19"/>
      <c r="B24" s="5" t="s">
        <v>19</v>
      </c>
      <c r="C24" s="5" t="str">
        <f t="shared" si="2"/>
        <v>_G20</v>
      </c>
      <c r="D24" s="14" t="s">
        <v>39</v>
      </c>
      <c r="E24" s="5" t="str">
        <f t="shared" si="3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3">
      <c r="A25" s="19"/>
      <c r="B25" s="5" t="s">
        <v>19</v>
      </c>
      <c r="C25" s="5" t="str">
        <f t="shared" si="2"/>
        <v>_G21</v>
      </c>
      <c r="D25" s="14" t="s">
        <v>40</v>
      </c>
      <c r="E25" s="5" t="str">
        <f t="shared" si="3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3">
      <c r="A26" s="19"/>
      <c r="B26" s="5" t="s">
        <v>19</v>
      </c>
      <c r="C26" s="5" t="str">
        <f t="shared" si="2"/>
        <v>_G22</v>
      </c>
      <c r="D26" s="14" t="s">
        <v>41</v>
      </c>
      <c r="E26" s="5" t="str">
        <f t="shared" si="3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3">
      <c r="A27" s="19"/>
      <c r="B27" s="5" t="s">
        <v>19</v>
      </c>
      <c r="C27" s="5" t="str">
        <f t="shared" si="2"/>
        <v>_G23</v>
      </c>
      <c r="D27" s="14" t="s">
        <v>42</v>
      </c>
      <c r="E27" s="5" t="str">
        <f t="shared" si="3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3">
      <c r="A28" s="19"/>
      <c r="B28" s="5" t="s">
        <v>19</v>
      </c>
      <c r="C28" s="5" t="str">
        <f t="shared" si="2"/>
        <v>_G24</v>
      </c>
      <c r="D28" s="14" t="s">
        <v>43</v>
      </c>
      <c r="E28" s="5" t="str">
        <f t="shared" si="3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3">
      <c r="A29" s="19"/>
      <c r="B29" s="5" t="s">
        <v>19</v>
      </c>
      <c r="C29" s="5" t="str">
        <f t="shared" si="2"/>
        <v>_G25</v>
      </c>
      <c r="D29" s="14" t="s">
        <v>44</v>
      </c>
      <c r="E29" s="5" t="str">
        <f t="shared" si="3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3">
      <c r="A30" s="19"/>
      <c r="B30" s="5" t="s">
        <v>19</v>
      </c>
      <c r="C30" s="5" t="str">
        <f t="shared" si="2"/>
        <v>_G26</v>
      </c>
      <c r="D30" s="14" t="s">
        <v>45</v>
      </c>
      <c r="E30" s="5" t="str">
        <f t="shared" si="3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3">
      <c r="A31" s="19"/>
      <c r="B31" s="5" t="s">
        <v>19</v>
      </c>
      <c r="C31" s="5" t="str">
        <f t="shared" si="2"/>
        <v>_G27</v>
      </c>
      <c r="D31" s="14" t="s">
        <v>46</v>
      </c>
      <c r="E31" s="5" t="str">
        <f t="shared" si="3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3">
      <c r="A32" s="19"/>
      <c r="B32" s="5" t="s">
        <v>19</v>
      </c>
      <c r="C32" s="5" t="str">
        <f t="shared" si="2"/>
        <v>_G28</v>
      </c>
      <c r="D32" s="14" t="s">
        <v>47</v>
      </c>
      <c r="E32" s="5" t="str">
        <f t="shared" si="3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3">
      <c r="A33" s="19"/>
      <c r="B33" s="5" t="s">
        <v>19</v>
      </c>
      <c r="C33" s="5" t="str">
        <f t="shared" si="2"/>
        <v>_G29</v>
      </c>
      <c r="D33" s="14" t="s">
        <v>48</v>
      </c>
      <c r="E33" s="5" t="str">
        <f t="shared" si="3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3">
      <c r="A34" s="19"/>
      <c r="B34" s="5" t="s">
        <v>19</v>
      </c>
      <c r="C34" s="5" t="str">
        <f t="shared" si="2"/>
        <v>_G30</v>
      </c>
      <c r="D34" s="14" t="s">
        <v>49</v>
      </c>
      <c r="E34" s="5" t="str">
        <f t="shared" si="3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3">
      <c r="A35" s="19"/>
      <c r="B35" s="5" t="s">
        <v>19</v>
      </c>
      <c r="C35" s="5" t="str">
        <f t="shared" si="2"/>
        <v>_G31</v>
      </c>
      <c r="D35" s="14" t="s">
        <v>50</v>
      </c>
      <c r="E35" s="5" t="str">
        <f t="shared" si="3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3">
      <c r="A36" s="19"/>
      <c r="B36" s="5" t="s">
        <v>19</v>
      </c>
      <c r="C36" s="5" t="str">
        <f t="shared" si="2"/>
        <v>_G32</v>
      </c>
      <c r="D36" s="14" t="s">
        <v>51</v>
      </c>
      <c r="E36" s="5" t="str">
        <f t="shared" si="3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3">
      <c r="A37" s="19"/>
      <c r="B37" s="5" t="s">
        <v>19</v>
      </c>
      <c r="C37" s="5" t="str">
        <f t="shared" si="2"/>
        <v>_G33</v>
      </c>
      <c r="D37" s="14" t="s">
        <v>52</v>
      </c>
      <c r="E37" s="5" t="str">
        <f t="shared" si="3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3">
      <c r="A38" s="19"/>
      <c r="B38" s="5" t="s">
        <v>19</v>
      </c>
      <c r="C38" s="5" t="str">
        <f t="shared" si="2"/>
        <v>_G34</v>
      </c>
      <c r="D38" s="14" t="s">
        <v>53</v>
      </c>
      <c r="E38" s="5" t="str">
        <f t="shared" si="3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3">
      <c r="A39" s="19"/>
      <c r="B39" s="5" t="s">
        <v>19</v>
      </c>
      <c r="C39" s="5" t="str">
        <f t="shared" si="2"/>
        <v>_G35</v>
      </c>
      <c r="D39" s="14" t="s">
        <v>54</v>
      </c>
      <c r="E39" s="5" t="str">
        <f t="shared" si="3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3">
      <c r="A40" s="19"/>
      <c r="B40" s="5" t="s">
        <v>3</v>
      </c>
      <c r="C40" s="5" t="str">
        <f t="shared" ref="C40" si="4">RIGHT(D40,4)</f>
        <v>_G36</v>
      </c>
      <c r="D40" s="14" t="s">
        <v>157</v>
      </c>
      <c r="E40" s="5" t="str">
        <f t="shared" si="3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3">
      <c r="A41" s="19"/>
      <c r="B41" s="5" t="s">
        <v>19</v>
      </c>
      <c r="C41" s="5" t="str">
        <f t="shared" si="2"/>
        <v>_G37</v>
      </c>
      <c r="D41" s="14" t="s">
        <v>158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3">
      <c r="A42" s="19"/>
      <c r="B42" s="5" t="s">
        <v>19</v>
      </c>
      <c r="C42" s="5" t="str">
        <f t="shared" si="2"/>
        <v>_G38</v>
      </c>
      <c r="D42" s="14" t="s">
        <v>159</v>
      </c>
      <c r="E42" s="5" t="str">
        <f t="shared" si="3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3">
      <c r="A43" s="19"/>
      <c r="B43" s="5" t="s">
        <v>19</v>
      </c>
      <c r="C43" s="5" t="str">
        <f t="shared" si="2"/>
        <v>_G39</v>
      </c>
      <c r="D43" s="14" t="s">
        <v>160</v>
      </c>
      <c r="E43" s="5" t="str">
        <f t="shared" si="3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3">
      <c r="A44" s="19"/>
      <c r="B44" s="5" t="s">
        <v>19</v>
      </c>
      <c r="C44" s="5" t="str">
        <f t="shared" si="2"/>
        <v>_G40</v>
      </c>
      <c r="D44" s="14" t="s">
        <v>161</v>
      </c>
      <c r="E44" s="5" t="str">
        <f t="shared" si="3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3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3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3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3">
      <c r="A48" s="19" t="s">
        <v>18</v>
      </c>
      <c r="B48" s="5" t="s">
        <v>4</v>
      </c>
      <c r="C48" s="5" t="str">
        <f t="shared" ref="C48:C77" si="5">RIGHT(D48,4)</f>
        <v>_101</v>
      </c>
      <c r="D48" s="14" t="s">
        <v>162</v>
      </c>
      <c r="E48" s="5" t="str">
        <f t="shared" ref="E48:E77" si="6">LEFT(D48,LEN(D48)-4)</f>
        <v>45FSD-1100X2200</v>
      </c>
      <c r="F48" s="5">
        <v>1</v>
      </c>
      <c r="G48" s="5"/>
      <c r="H48" s="5"/>
      <c r="I48" s="6" t="s">
        <v>55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3">
      <c r="A49" s="19"/>
      <c r="B49" s="5" t="s">
        <v>16</v>
      </c>
      <c r="C49" s="5" t="str">
        <f t="shared" si="5"/>
        <v>_102</v>
      </c>
      <c r="D49" s="14" t="s">
        <v>61</v>
      </c>
      <c r="E49" s="5" t="str">
        <f t="shared" si="6"/>
        <v>45FSD-1100X2200</v>
      </c>
      <c r="F49" s="5">
        <v>1</v>
      </c>
      <c r="G49" s="5"/>
      <c r="H49" s="5"/>
      <c r="I49" s="6" t="s">
        <v>145</v>
      </c>
      <c r="J49" s="6"/>
      <c r="K49" s="6">
        <f t="shared" ref="K49:K56" si="7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3">
      <c r="A50" s="19"/>
      <c r="B50" s="5" t="s">
        <v>16</v>
      </c>
      <c r="C50" s="5" t="str">
        <f t="shared" si="5"/>
        <v>_103</v>
      </c>
      <c r="D50" s="14" t="s">
        <v>62</v>
      </c>
      <c r="E50" s="5" t="str">
        <f t="shared" si="6"/>
        <v>45FSD-1100X2200</v>
      </c>
      <c r="F50" s="5">
        <v>1</v>
      </c>
      <c r="G50" s="5"/>
      <c r="H50" s="5"/>
      <c r="I50" s="6" t="s">
        <v>58</v>
      </c>
      <c r="J50" s="6"/>
      <c r="K50" s="6">
        <f t="shared" si="7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3">
      <c r="A51" s="19"/>
      <c r="B51" s="5" t="s">
        <v>16</v>
      </c>
      <c r="C51" s="5" t="str">
        <f t="shared" si="5"/>
        <v>_104</v>
      </c>
      <c r="D51" s="14" t="s">
        <v>63</v>
      </c>
      <c r="E51" s="5" t="str">
        <f t="shared" si="6"/>
        <v>45FSD-1100X2200</v>
      </c>
      <c r="F51" s="5">
        <v>1</v>
      </c>
      <c r="G51" s="5"/>
      <c r="H51" s="5"/>
      <c r="I51" s="6" t="s">
        <v>56</v>
      </c>
      <c r="J51" s="6"/>
      <c r="K51" s="6">
        <f t="shared" si="7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3">
      <c r="A52" s="19"/>
      <c r="B52" s="5" t="s">
        <v>16</v>
      </c>
      <c r="C52" s="5" t="str">
        <f t="shared" si="5"/>
        <v>_105</v>
      </c>
      <c r="D52" s="14" t="s">
        <v>64</v>
      </c>
      <c r="E52" s="5" t="str">
        <f t="shared" si="6"/>
        <v>45FSD-1100X2200</v>
      </c>
      <c r="F52" s="5">
        <v>1</v>
      </c>
      <c r="G52" s="5"/>
      <c r="H52" s="5"/>
      <c r="I52" s="6" t="s">
        <v>88</v>
      </c>
      <c r="J52" s="6"/>
      <c r="K52" s="6">
        <f t="shared" si="7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3">
      <c r="A53" s="19"/>
      <c r="B53" s="5" t="s">
        <v>16</v>
      </c>
      <c r="C53" s="5" t="str">
        <f t="shared" si="5"/>
        <v>_106</v>
      </c>
      <c r="D53" s="14" t="s">
        <v>65</v>
      </c>
      <c r="E53" s="5" t="str">
        <f t="shared" si="6"/>
        <v>45FSD-1100X2200</v>
      </c>
      <c r="F53" s="5">
        <v>1</v>
      </c>
      <c r="G53" s="5"/>
      <c r="H53" s="5"/>
      <c r="I53" s="6" t="s">
        <v>57</v>
      </c>
      <c r="J53" s="6"/>
      <c r="K53" s="6">
        <f t="shared" si="7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3">
      <c r="A54" s="19"/>
      <c r="B54" s="5" t="s">
        <v>16</v>
      </c>
      <c r="C54" s="5" t="str">
        <f t="shared" si="5"/>
        <v>_107</v>
      </c>
      <c r="D54" s="14" t="s">
        <v>66</v>
      </c>
      <c r="E54" s="5" t="str">
        <f t="shared" si="6"/>
        <v>45FSD-1100X2200</v>
      </c>
      <c r="F54" s="5">
        <v>1</v>
      </c>
      <c r="G54" s="5"/>
      <c r="H54" s="5"/>
      <c r="I54" s="6" t="s">
        <v>59</v>
      </c>
      <c r="J54" s="6"/>
      <c r="K54" s="6">
        <f t="shared" si="7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3">
      <c r="A55" s="19"/>
      <c r="B55" s="5" t="s">
        <v>16</v>
      </c>
      <c r="C55" s="5" t="str">
        <f t="shared" si="5"/>
        <v>_108</v>
      </c>
      <c r="D55" s="14" t="s">
        <v>67</v>
      </c>
      <c r="E55" s="5" t="str">
        <f t="shared" si="6"/>
        <v>45FSD-1100X2200</v>
      </c>
      <c r="F55" s="5">
        <v>1</v>
      </c>
      <c r="G55" s="5"/>
      <c r="H55" s="5"/>
      <c r="I55" s="6" t="s">
        <v>144</v>
      </c>
      <c r="J55" s="6"/>
      <c r="K55" s="6">
        <f t="shared" si="7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3">
      <c r="A56" s="19"/>
      <c r="B56" s="5" t="s">
        <v>16</v>
      </c>
      <c r="C56" s="5" t="str">
        <f t="shared" si="5"/>
        <v>_109</v>
      </c>
      <c r="D56" s="14" t="s">
        <v>68</v>
      </c>
      <c r="E56" s="5" t="str">
        <f t="shared" si="6"/>
        <v>45FSD-1100X2200</v>
      </c>
      <c r="F56" s="5">
        <v>1</v>
      </c>
      <c r="G56" s="5"/>
      <c r="H56" s="5"/>
      <c r="I56" s="6" t="s">
        <v>143</v>
      </c>
      <c r="J56" s="6"/>
      <c r="K56" s="6">
        <f t="shared" si="7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3">
      <c r="A57" s="19"/>
      <c r="B57" s="5" t="s">
        <v>16</v>
      </c>
      <c r="C57" s="5" t="str">
        <f t="shared" si="5"/>
        <v>_110</v>
      </c>
      <c r="D57" s="14" t="s">
        <v>69</v>
      </c>
      <c r="E57" s="5" t="str">
        <f t="shared" si="6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3">
      <c r="A58" s="19"/>
      <c r="B58" s="5" t="s">
        <v>16</v>
      </c>
      <c r="C58" s="5" t="str">
        <f t="shared" si="5"/>
        <v>_111</v>
      </c>
      <c r="D58" s="14" t="s">
        <v>70</v>
      </c>
      <c r="E58" s="5" t="str">
        <f t="shared" si="6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3">
      <c r="A59" s="19"/>
      <c r="B59" s="5" t="s">
        <v>16</v>
      </c>
      <c r="C59" s="5" t="str">
        <f t="shared" si="5"/>
        <v>_112</v>
      </c>
      <c r="D59" s="14" t="s">
        <v>71</v>
      </c>
      <c r="E59" s="5" t="str">
        <f t="shared" si="6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3">
      <c r="A60" s="19"/>
      <c r="B60" s="5" t="s">
        <v>16</v>
      </c>
      <c r="C60" s="5" t="str">
        <f t="shared" si="5"/>
        <v>_113</v>
      </c>
      <c r="D60" s="14" t="s">
        <v>163</v>
      </c>
      <c r="E60" s="5" t="str">
        <f t="shared" si="6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3">
      <c r="A61" s="19"/>
      <c r="B61" s="5" t="s">
        <v>16</v>
      </c>
      <c r="C61" s="5" t="str">
        <f t="shared" si="5"/>
        <v>_114</v>
      </c>
      <c r="D61" s="14" t="s">
        <v>72</v>
      </c>
      <c r="E61" s="5" t="str">
        <f t="shared" si="6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3">
      <c r="A62" s="19"/>
      <c r="B62" s="5" t="s">
        <v>16</v>
      </c>
      <c r="C62" s="5" t="str">
        <f t="shared" si="5"/>
        <v>_115</v>
      </c>
      <c r="D62" s="14" t="s">
        <v>73</v>
      </c>
      <c r="E62" s="5" t="str">
        <f t="shared" si="6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3">
      <c r="A63" s="19"/>
      <c r="B63" s="5" t="s">
        <v>16</v>
      </c>
      <c r="C63" s="5" t="str">
        <f t="shared" si="5"/>
        <v>_116</v>
      </c>
      <c r="D63" s="14" t="s">
        <v>74</v>
      </c>
      <c r="E63" s="5" t="str">
        <f t="shared" si="6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3">
      <c r="A64" s="19"/>
      <c r="B64" s="5" t="s">
        <v>16</v>
      </c>
      <c r="C64" s="5" t="str">
        <f t="shared" si="5"/>
        <v>_117</v>
      </c>
      <c r="D64" s="14" t="s">
        <v>75</v>
      </c>
      <c r="E64" s="5" t="str">
        <f t="shared" si="6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3">
      <c r="A65" s="19"/>
      <c r="B65" s="5" t="s">
        <v>16</v>
      </c>
      <c r="C65" s="5" t="str">
        <f t="shared" si="5"/>
        <v>_118</v>
      </c>
      <c r="D65" s="14" t="s">
        <v>76</v>
      </c>
      <c r="E65" s="5" t="str">
        <f t="shared" si="6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3">
      <c r="A66" s="19"/>
      <c r="B66" s="5" t="s">
        <v>16</v>
      </c>
      <c r="C66" s="5" t="str">
        <f t="shared" si="5"/>
        <v>_119</v>
      </c>
      <c r="D66" s="14" t="s">
        <v>77</v>
      </c>
      <c r="E66" s="5" t="str">
        <f t="shared" si="6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3">
      <c r="A67" s="19"/>
      <c r="B67" s="5" t="s">
        <v>16</v>
      </c>
      <c r="C67" s="5" t="str">
        <f t="shared" si="5"/>
        <v>_120</v>
      </c>
      <c r="D67" s="14" t="s">
        <v>78</v>
      </c>
      <c r="E67" s="5" t="str">
        <f t="shared" si="6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3">
      <c r="A68" s="19"/>
      <c r="B68" s="5" t="s">
        <v>16</v>
      </c>
      <c r="C68" s="5" t="str">
        <f t="shared" si="5"/>
        <v>_121</v>
      </c>
      <c r="D68" s="14" t="s">
        <v>79</v>
      </c>
      <c r="E68" s="5" t="str">
        <f t="shared" si="6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3">
      <c r="A69" s="19"/>
      <c r="B69" s="5" t="s">
        <v>16</v>
      </c>
      <c r="C69" s="5" t="str">
        <f t="shared" si="5"/>
        <v>_122</v>
      </c>
      <c r="D69" s="14" t="s">
        <v>80</v>
      </c>
      <c r="E69" s="5" t="str">
        <f t="shared" si="6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3">
      <c r="A70" s="19"/>
      <c r="B70" s="5" t="s">
        <v>16</v>
      </c>
      <c r="C70" s="5" t="str">
        <f t="shared" si="5"/>
        <v>_123</v>
      </c>
      <c r="D70" s="14" t="s">
        <v>81</v>
      </c>
      <c r="E70" s="5" t="str">
        <f t="shared" si="6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3">
      <c r="A71" s="19"/>
      <c r="B71" s="5" t="s">
        <v>16</v>
      </c>
      <c r="C71" s="5" t="str">
        <f t="shared" si="5"/>
        <v>_124</v>
      </c>
      <c r="D71" s="14" t="s">
        <v>82</v>
      </c>
      <c r="E71" s="5" t="str">
        <f t="shared" si="6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3">
      <c r="A72" s="19"/>
      <c r="B72" s="5" t="s">
        <v>16</v>
      </c>
      <c r="C72" s="5" t="str">
        <f t="shared" si="5"/>
        <v>_125</v>
      </c>
      <c r="D72" s="14" t="s">
        <v>83</v>
      </c>
      <c r="E72" s="5" t="str">
        <f t="shared" si="6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3">
      <c r="A73" s="19"/>
      <c r="B73" s="5" t="s">
        <v>16</v>
      </c>
      <c r="C73" s="5" t="str">
        <f t="shared" si="5"/>
        <v>_126</v>
      </c>
      <c r="D73" s="14" t="s">
        <v>84</v>
      </c>
      <c r="E73" s="5" t="str">
        <f t="shared" si="6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3">
      <c r="A74" s="19"/>
      <c r="B74" s="5" t="s">
        <v>16</v>
      </c>
      <c r="C74" s="5" t="str">
        <f t="shared" si="5"/>
        <v>_127</v>
      </c>
      <c r="D74" s="14" t="s">
        <v>85</v>
      </c>
      <c r="E74" s="5" t="str">
        <f t="shared" si="6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3">
      <c r="A75" s="19"/>
      <c r="B75" s="5" t="s">
        <v>16</v>
      </c>
      <c r="C75" s="5" t="str">
        <f t="shared" si="5"/>
        <v>_128</v>
      </c>
      <c r="D75" s="14" t="s">
        <v>164</v>
      </c>
      <c r="E75" s="5" t="str">
        <f t="shared" si="6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3">
      <c r="A76" s="19"/>
      <c r="B76" s="5" t="s">
        <v>16</v>
      </c>
      <c r="C76" s="5" t="str">
        <f t="shared" si="5"/>
        <v>_129</v>
      </c>
      <c r="D76" s="14" t="s">
        <v>86</v>
      </c>
      <c r="E76" s="5" t="str">
        <f t="shared" si="6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3">
      <c r="A77" s="19"/>
      <c r="B77" s="5" t="s">
        <v>16</v>
      </c>
      <c r="C77" s="5" t="str">
        <f t="shared" si="5"/>
        <v>_130</v>
      </c>
      <c r="D77" s="14" t="s">
        <v>87</v>
      </c>
      <c r="E77" s="5" t="str">
        <f t="shared" si="6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7.25" thickBot="1" x14ac:dyDescent="0.3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" thickTop="1" thickBot="1" x14ac:dyDescent="0.35"/>
    <row r="80" spans="1:19" ht="17.25" thickTop="1" x14ac:dyDescent="0.3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3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3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3">
      <c r="A83" s="19" t="s">
        <v>90</v>
      </c>
      <c r="B83" s="5" t="s">
        <v>19</v>
      </c>
      <c r="C83" s="5" t="str">
        <f>RIGHT(D83,4)</f>
        <v>_G01</v>
      </c>
      <c r="D83" s="14" t="s">
        <v>91</v>
      </c>
      <c r="E83" s="5" t="str">
        <f>LEFT(D83,LEN(D83)-4)</f>
        <v>45FSD-1100X2200</v>
      </c>
      <c r="F83" s="5">
        <v>1</v>
      </c>
      <c r="G83" s="5"/>
      <c r="H83" s="5"/>
      <c r="I83" s="6" t="s">
        <v>55</v>
      </c>
      <c r="J83" s="6"/>
      <c r="K83" s="6">
        <f>COUNTIF($E$83:$E$106,I83)</f>
        <v>3</v>
      </c>
      <c r="L83" s="5"/>
      <c r="M83" s="5"/>
      <c r="N83" s="6" t="s">
        <v>55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3">
      <c r="A84" s="19"/>
      <c r="B84" s="5" t="s">
        <v>19</v>
      </c>
      <c r="C84" s="5" t="str">
        <f t="shared" ref="C84:C106" si="8">RIGHT(D84,4)</f>
        <v>_G02</v>
      </c>
      <c r="D84" s="14" t="s">
        <v>21</v>
      </c>
      <c r="E84" s="5" t="str">
        <f t="shared" ref="E84:E106" si="9">LEFT(D84,LEN(D84)-4)</f>
        <v>45FSD-1100X2200</v>
      </c>
      <c r="F84" s="5">
        <v>1</v>
      </c>
      <c r="G84" s="5"/>
      <c r="H84" s="5"/>
      <c r="I84" s="6" t="s">
        <v>145</v>
      </c>
      <c r="J84" s="6"/>
      <c r="K84" s="6">
        <f t="shared" ref="K84:K91" si="10">COUNTIF($E$83:$E$106,I84)</f>
        <v>0</v>
      </c>
      <c r="L84" s="5"/>
      <c r="M84" s="5"/>
      <c r="N84" s="6" t="s">
        <v>145</v>
      </c>
      <c r="O84" s="6"/>
      <c r="P84" s="6">
        <f t="shared" ref="P84:P91" si="11">SUMIF($I$83:$I$141,N84,$K$83:$K$141)</f>
        <v>0</v>
      </c>
      <c r="Q84" s="5"/>
      <c r="R84" s="5"/>
      <c r="S84" s="20"/>
    </row>
    <row r="85" spans="1:19" x14ac:dyDescent="0.3">
      <c r="A85" s="19"/>
      <c r="B85" s="5" t="s">
        <v>19</v>
      </c>
      <c r="C85" s="5" t="str">
        <f t="shared" si="8"/>
        <v>_G03</v>
      </c>
      <c r="D85" s="14" t="s">
        <v>92</v>
      </c>
      <c r="E85" s="5" t="str">
        <f t="shared" si="9"/>
        <v>NSD-2500X2200</v>
      </c>
      <c r="F85" s="5">
        <v>1</v>
      </c>
      <c r="G85" s="5"/>
      <c r="H85" s="5"/>
      <c r="I85" s="6" t="s">
        <v>58</v>
      </c>
      <c r="J85" s="6"/>
      <c r="K85" s="6">
        <f t="shared" si="10"/>
        <v>6</v>
      </c>
      <c r="L85" s="5"/>
      <c r="M85" s="5"/>
      <c r="N85" s="6" t="s">
        <v>58</v>
      </c>
      <c r="O85" s="6"/>
      <c r="P85" s="6">
        <f t="shared" si="11"/>
        <v>6</v>
      </c>
      <c r="Q85" s="5"/>
      <c r="R85" s="5"/>
      <c r="S85" s="20"/>
    </row>
    <row r="86" spans="1:19" x14ac:dyDescent="0.3">
      <c r="A86" s="19"/>
      <c r="B86" s="5" t="s">
        <v>19</v>
      </c>
      <c r="C86" s="5" t="str">
        <f t="shared" si="8"/>
        <v>_G04</v>
      </c>
      <c r="D86" s="14" t="s">
        <v>93</v>
      </c>
      <c r="E86" s="5" t="str">
        <f t="shared" si="9"/>
        <v>90FSD-1100X2200</v>
      </c>
      <c r="F86" s="5">
        <v>1</v>
      </c>
      <c r="G86" s="5"/>
      <c r="H86" s="5"/>
      <c r="I86" s="6" t="s">
        <v>56</v>
      </c>
      <c r="J86" s="6"/>
      <c r="K86" s="6">
        <f t="shared" si="10"/>
        <v>5</v>
      </c>
      <c r="L86" s="5"/>
      <c r="M86" s="5"/>
      <c r="N86" s="6" t="s">
        <v>56</v>
      </c>
      <c r="O86" s="6"/>
      <c r="P86" s="6">
        <f t="shared" si="11"/>
        <v>5</v>
      </c>
      <c r="Q86" s="5"/>
      <c r="R86" s="5"/>
      <c r="S86" s="20"/>
    </row>
    <row r="87" spans="1:19" x14ac:dyDescent="0.3">
      <c r="A87" s="19"/>
      <c r="B87" s="5" t="s">
        <v>19</v>
      </c>
      <c r="C87" s="5" t="str">
        <f t="shared" si="8"/>
        <v>_G05</v>
      </c>
      <c r="D87" s="14" t="s">
        <v>94</v>
      </c>
      <c r="E87" s="5" t="str">
        <f t="shared" si="9"/>
        <v>NSD-2500X2200</v>
      </c>
      <c r="F87" s="5">
        <v>1</v>
      </c>
      <c r="G87" s="5"/>
      <c r="H87" s="5"/>
      <c r="I87" s="6" t="s">
        <v>88</v>
      </c>
      <c r="J87" s="6"/>
      <c r="K87" s="6">
        <f t="shared" si="10"/>
        <v>0</v>
      </c>
      <c r="L87" s="5"/>
      <c r="M87" s="5"/>
      <c r="N87" s="6" t="s">
        <v>88</v>
      </c>
      <c r="O87" s="6"/>
      <c r="P87" s="6">
        <f t="shared" si="11"/>
        <v>0</v>
      </c>
      <c r="Q87" s="5"/>
      <c r="R87" s="5"/>
      <c r="S87" s="20"/>
    </row>
    <row r="88" spans="1:19" x14ac:dyDescent="0.3">
      <c r="A88" s="19"/>
      <c r="B88" s="5" t="s">
        <v>19</v>
      </c>
      <c r="C88" s="5" t="str">
        <f t="shared" si="8"/>
        <v>_G06</v>
      </c>
      <c r="D88" s="14" t="s">
        <v>95</v>
      </c>
      <c r="E88" s="5" t="str">
        <f t="shared" si="9"/>
        <v>90FSD-1100X2200</v>
      </c>
      <c r="F88" s="5">
        <v>1</v>
      </c>
      <c r="G88" s="5"/>
      <c r="H88" s="5"/>
      <c r="I88" s="6" t="s">
        <v>57</v>
      </c>
      <c r="J88" s="6"/>
      <c r="K88" s="6">
        <f t="shared" si="10"/>
        <v>2</v>
      </c>
      <c r="L88" s="5"/>
      <c r="M88" s="5"/>
      <c r="N88" s="6" t="s">
        <v>57</v>
      </c>
      <c r="O88" s="6"/>
      <c r="P88" s="6">
        <f t="shared" si="11"/>
        <v>2</v>
      </c>
      <c r="Q88" s="5"/>
      <c r="R88" s="5"/>
      <c r="S88" s="20"/>
    </row>
    <row r="89" spans="1:19" x14ac:dyDescent="0.3">
      <c r="A89" s="19"/>
      <c r="B89" s="5" t="s">
        <v>19</v>
      </c>
      <c r="C89" s="5" t="str">
        <f t="shared" si="8"/>
        <v>_G07</v>
      </c>
      <c r="D89" s="14" t="s">
        <v>96</v>
      </c>
      <c r="E89" s="5" t="str">
        <f t="shared" si="9"/>
        <v>45FSD-1100X2200</v>
      </c>
      <c r="F89" s="5">
        <v>1</v>
      </c>
      <c r="G89" s="5"/>
      <c r="H89" s="5"/>
      <c r="I89" s="6" t="s">
        <v>59</v>
      </c>
      <c r="J89" s="6"/>
      <c r="K89" s="6">
        <f t="shared" si="10"/>
        <v>6</v>
      </c>
      <c r="L89" s="5"/>
      <c r="M89" s="5"/>
      <c r="N89" s="6" t="s">
        <v>59</v>
      </c>
      <c r="O89" s="6"/>
      <c r="P89" s="6">
        <f t="shared" si="11"/>
        <v>6</v>
      </c>
      <c r="Q89" s="5"/>
      <c r="R89" s="5"/>
      <c r="S89" s="20"/>
    </row>
    <row r="90" spans="1:19" x14ac:dyDescent="0.3">
      <c r="A90" s="19"/>
      <c r="B90" s="5" t="s">
        <v>19</v>
      </c>
      <c r="C90" s="5" t="str">
        <f t="shared" si="8"/>
        <v>_G08</v>
      </c>
      <c r="D90" s="14" t="s">
        <v>27</v>
      </c>
      <c r="E90" s="5" t="str">
        <f t="shared" si="9"/>
        <v>NSD-2500X2200</v>
      </c>
      <c r="F90" s="5">
        <v>1</v>
      </c>
      <c r="G90" s="5"/>
      <c r="H90" s="5"/>
      <c r="I90" s="6" t="s">
        <v>144</v>
      </c>
      <c r="J90" s="6"/>
      <c r="K90" s="6">
        <f t="shared" si="10"/>
        <v>0</v>
      </c>
      <c r="L90" s="5"/>
      <c r="M90" s="5"/>
      <c r="N90" s="6" t="s">
        <v>144</v>
      </c>
      <c r="O90" s="6"/>
      <c r="P90" s="6">
        <f t="shared" si="11"/>
        <v>0</v>
      </c>
      <c r="Q90" s="5"/>
      <c r="R90" s="5"/>
      <c r="S90" s="20"/>
    </row>
    <row r="91" spans="1:19" x14ac:dyDescent="0.3">
      <c r="A91" s="19"/>
      <c r="B91" s="5" t="s">
        <v>19</v>
      </c>
      <c r="C91" s="5" t="str">
        <f t="shared" si="8"/>
        <v>_G09</v>
      </c>
      <c r="D91" s="14" t="s">
        <v>97</v>
      </c>
      <c r="E91" s="5" t="str">
        <f t="shared" si="9"/>
        <v>90FSD-1100X2200</v>
      </c>
      <c r="F91" s="5">
        <v>1</v>
      </c>
      <c r="G91" s="5"/>
      <c r="H91" s="5"/>
      <c r="I91" s="6" t="s">
        <v>143</v>
      </c>
      <c r="J91" s="6"/>
      <c r="K91" s="6">
        <f t="shared" si="10"/>
        <v>2</v>
      </c>
      <c r="L91" s="5"/>
      <c r="M91" s="5"/>
      <c r="N91" s="6" t="s">
        <v>143</v>
      </c>
      <c r="O91" s="6"/>
      <c r="P91" s="6">
        <f t="shared" si="11"/>
        <v>2</v>
      </c>
      <c r="Q91" s="5"/>
      <c r="R91" s="5"/>
      <c r="S91" s="20"/>
    </row>
    <row r="92" spans="1:19" x14ac:dyDescent="0.3">
      <c r="A92" s="19"/>
      <c r="B92" s="5" t="s">
        <v>19</v>
      </c>
      <c r="C92" s="5" t="str">
        <f t="shared" si="8"/>
        <v>_G10</v>
      </c>
      <c r="D92" s="14" t="s">
        <v>98</v>
      </c>
      <c r="E92" s="5" t="str">
        <f t="shared" si="9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3">
      <c r="A93" s="19"/>
      <c r="B93" s="5" t="s">
        <v>19</v>
      </c>
      <c r="C93" s="5" t="str">
        <f t="shared" si="8"/>
        <v>_G11</v>
      </c>
      <c r="D93" s="14" t="s">
        <v>99</v>
      </c>
      <c r="E93" s="5" t="str">
        <f t="shared" si="9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3">
      <c r="A94" s="19"/>
      <c r="B94" s="5" t="s">
        <v>19</v>
      </c>
      <c r="C94" s="5" t="str">
        <f t="shared" si="8"/>
        <v>_G12</v>
      </c>
      <c r="D94" s="14" t="s">
        <v>100</v>
      </c>
      <c r="E94" s="5" t="str">
        <f t="shared" si="9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3">
      <c r="A95" s="19"/>
      <c r="B95" s="5" t="s">
        <v>19</v>
      </c>
      <c r="C95" s="5" t="str">
        <f t="shared" si="8"/>
        <v>_G13</v>
      </c>
      <c r="D95" s="14" t="s">
        <v>101</v>
      </c>
      <c r="E95" s="5" t="str">
        <f t="shared" si="9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3">
      <c r="A96" s="19"/>
      <c r="B96" s="5" t="s">
        <v>19</v>
      </c>
      <c r="C96" s="5" t="str">
        <f t="shared" si="8"/>
        <v>_G14</v>
      </c>
      <c r="D96" s="14" t="s">
        <v>102</v>
      </c>
      <c r="E96" s="5" t="str">
        <f t="shared" si="9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3">
      <c r="A97" s="19"/>
      <c r="B97" s="5" t="s">
        <v>19</v>
      </c>
      <c r="C97" s="5" t="str">
        <f t="shared" si="8"/>
        <v>_G15</v>
      </c>
      <c r="D97" s="14" t="s">
        <v>103</v>
      </c>
      <c r="E97" s="5" t="str">
        <f t="shared" si="9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3">
      <c r="A98" s="19"/>
      <c r="B98" s="5" t="s">
        <v>19</v>
      </c>
      <c r="C98" s="5" t="str">
        <f t="shared" si="8"/>
        <v>_G16</v>
      </c>
      <c r="D98" s="14" t="s">
        <v>35</v>
      </c>
      <c r="E98" s="5" t="str">
        <f t="shared" si="9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3">
      <c r="A99" s="19"/>
      <c r="B99" s="5" t="s">
        <v>19</v>
      </c>
      <c r="C99" s="5" t="str">
        <f t="shared" si="8"/>
        <v>_G17</v>
      </c>
      <c r="D99" s="14" t="s">
        <v>104</v>
      </c>
      <c r="E99" s="5" t="str">
        <f t="shared" si="9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3">
      <c r="A100" s="19"/>
      <c r="B100" s="5" t="s">
        <v>19</v>
      </c>
      <c r="C100" s="5" t="str">
        <f t="shared" si="8"/>
        <v>_G18</v>
      </c>
      <c r="D100" s="14" t="s">
        <v>105</v>
      </c>
      <c r="E100" s="5" t="str">
        <f t="shared" si="9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3">
      <c r="A101" s="19"/>
      <c r="B101" s="5" t="s">
        <v>19</v>
      </c>
      <c r="C101" s="5" t="str">
        <f t="shared" si="8"/>
        <v>_G19</v>
      </c>
      <c r="D101" s="14" t="s">
        <v>106</v>
      </c>
      <c r="E101" s="5" t="str">
        <f t="shared" si="9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3">
      <c r="A102" s="19"/>
      <c r="B102" s="5" t="s">
        <v>19</v>
      </c>
      <c r="C102" s="5" t="str">
        <f t="shared" si="8"/>
        <v>_G20</v>
      </c>
      <c r="D102" s="14" t="s">
        <v>39</v>
      </c>
      <c r="E102" s="5" t="str">
        <f t="shared" si="9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3">
      <c r="A103" s="19"/>
      <c r="B103" s="5" t="s">
        <v>19</v>
      </c>
      <c r="C103" s="5" t="str">
        <f t="shared" si="8"/>
        <v>_G21</v>
      </c>
      <c r="D103" s="14" t="s">
        <v>107</v>
      </c>
      <c r="E103" s="5" t="str">
        <f t="shared" si="9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3">
      <c r="A104" s="19"/>
      <c r="B104" s="5" t="s">
        <v>19</v>
      </c>
      <c r="C104" s="5" t="str">
        <f t="shared" si="8"/>
        <v>_G22</v>
      </c>
      <c r="D104" s="14" t="s">
        <v>108</v>
      </c>
      <c r="E104" s="5" t="str">
        <f t="shared" si="9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3">
      <c r="A105" s="19"/>
      <c r="B105" s="5" t="s">
        <v>19</v>
      </c>
      <c r="C105" s="5" t="str">
        <f t="shared" si="8"/>
        <v>_G23</v>
      </c>
      <c r="D105" s="14" t="s">
        <v>42</v>
      </c>
      <c r="E105" s="5" t="str">
        <f t="shared" si="9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3">
      <c r="A106" s="19"/>
      <c r="B106" s="5" t="s">
        <v>19</v>
      </c>
      <c r="C106" s="5" t="str">
        <f t="shared" si="8"/>
        <v>_G24</v>
      </c>
      <c r="D106" s="14" t="s">
        <v>43</v>
      </c>
      <c r="E106" s="5" t="str">
        <f t="shared" si="9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3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3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3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3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3">
      <c r="A111" s="19"/>
      <c r="B111" s="5" t="s">
        <v>4</v>
      </c>
      <c r="C111" s="5" t="str">
        <f t="shared" ref="C111:C140" si="12">RIGHT(D111,4)</f>
        <v/>
      </c>
      <c r="D111" s="14"/>
      <c r="E111" s="5"/>
      <c r="F111" s="5">
        <v>1</v>
      </c>
      <c r="G111" s="5"/>
      <c r="H111" s="5"/>
      <c r="I111" s="6" t="s">
        <v>55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3">
      <c r="A112" s="19"/>
      <c r="B112" s="5" t="s">
        <v>16</v>
      </c>
      <c r="C112" s="5" t="str">
        <f t="shared" si="12"/>
        <v/>
      </c>
      <c r="D112" s="14"/>
      <c r="E112" s="5"/>
      <c r="F112" s="5">
        <v>1</v>
      </c>
      <c r="G112" s="5"/>
      <c r="H112" s="5"/>
      <c r="I112" s="6" t="s">
        <v>145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3">
      <c r="A113" s="19"/>
      <c r="B113" s="5" t="s">
        <v>16</v>
      </c>
      <c r="C113" s="5" t="str">
        <f t="shared" si="12"/>
        <v/>
      </c>
      <c r="D113" s="14"/>
      <c r="E113" s="5"/>
      <c r="F113" s="5">
        <v>1</v>
      </c>
      <c r="G113" s="5"/>
      <c r="H113" s="5"/>
      <c r="I113" s="6" t="s">
        <v>58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3">
      <c r="A114" s="19"/>
      <c r="B114" s="5" t="s">
        <v>16</v>
      </c>
      <c r="C114" s="5" t="str">
        <f t="shared" si="12"/>
        <v/>
      </c>
      <c r="D114" s="14"/>
      <c r="E114" s="5"/>
      <c r="F114" s="5">
        <v>1</v>
      </c>
      <c r="G114" s="5"/>
      <c r="H114" s="5"/>
      <c r="I114" s="6" t="s">
        <v>56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3">
      <c r="A115" s="19"/>
      <c r="B115" s="5" t="s">
        <v>16</v>
      </c>
      <c r="C115" s="5" t="str">
        <f t="shared" si="12"/>
        <v/>
      </c>
      <c r="D115" s="14"/>
      <c r="E115" s="5"/>
      <c r="F115" s="5">
        <v>1</v>
      </c>
      <c r="G115" s="5"/>
      <c r="H115" s="5"/>
      <c r="I115" s="6" t="s">
        <v>88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3">
      <c r="A116" s="19"/>
      <c r="B116" s="5" t="s">
        <v>16</v>
      </c>
      <c r="C116" s="5" t="str">
        <f t="shared" si="12"/>
        <v/>
      </c>
      <c r="D116" s="14"/>
      <c r="E116" s="5"/>
      <c r="F116" s="5">
        <v>1</v>
      </c>
      <c r="G116" s="5"/>
      <c r="H116" s="5"/>
      <c r="I116" s="6" t="s">
        <v>57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3">
      <c r="A117" s="19"/>
      <c r="B117" s="5" t="s">
        <v>16</v>
      </c>
      <c r="C117" s="5" t="str">
        <f t="shared" si="12"/>
        <v/>
      </c>
      <c r="D117" s="14"/>
      <c r="E117" s="5"/>
      <c r="F117" s="5">
        <v>1</v>
      </c>
      <c r="G117" s="5"/>
      <c r="H117" s="5"/>
      <c r="I117" s="6" t="s">
        <v>59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3">
      <c r="A118" s="19"/>
      <c r="B118" s="5" t="s">
        <v>16</v>
      </c>
      <c r="C118" s="5" t="str">
        <f t="shared" si="12"/>
        <v/>
      </c>
      <c r="D118" s="14"/>
      <c r="E118" s="5"/>
      <c r="F118" s="5">
        <v>1</v>
      </c>
      <c r="G118" s="5"/>
      <c r="H118" s="5"/>
      <c r="I118" s="6" t="s">
        <v>144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3">
      <c r="A119" s="19"/>
      <c r="B119" s="5" t="s">
        <v>16</v>
      </c>
      <c r="C119" s="5" t="str">
        <f t="shared" si="12"/>
        <v/>
      </c>
      <c r="D119" s="14"/>
      <c r="E119" s="5"/>
      <c r="F119" s="5">
        <v>1</v>
      </c>
      <c r="G119" s="5"/>
      <c r="H119" s="5"/>
      <c r="I119" s="6" t="s">
        <v>143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3">
      <c r="A120" s="19"/>
      <c r="B120" s="5" t="s">
        <v>16</v>
      </c>
      <c r="C120" s="5" t="str">
        <f t="shared" si="12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3">
      <c r="A121" s="19"/>
      <c r="B121" s="5" t="s">
        <v>16</v>
      </c>
      <c r="C121" s="5" t="str">
        <f t="shared" si="12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3">
      <c r="A122" s="19"/>
      <c r="B122" s="5" t="s">
        <v>16</v>
      </c>
      <c r="C122" s="5" t="str">
        <f t="shared" si="12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3">
      <c r="A123" s="19"/>
      <c r="B123" s="5" t="s">
        <v>16</v>
      </c>
      <c r="C123" s="5" t="str">
        <f t="shared" si="12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3">
      <c r="A124" s="19"/>
      <c r="B124" s="5" t="s">
        <v>16</v>
      </c>
      <c r="C124" s="5" t="str">
        <f t="shared" si="12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3">
      <c r="A125" s="19"/>
      <c r="B125" s="5" t="s">
        <v>16</v>
      </c>
      <c r="C125" s="5" t="str">
        <f t="shared" si="12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3">
      <c r="A126" s="19"/>
      <c r="B126" s="5" t="s">
        <v>16</v>
      </c>
      <c r="C126" s="5" t="str">
        <f t="shared" si="12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3">
      <c r="A127" s="19"/>
      <c r="B127" s="5" t="s">
        <v>16</v>
      </c>
      <c r="C127" s="5" t="str">
        <f t="shared" si="12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3">
      <c r="A128" s="19"/>
      <c r="B128" s="5" t="s">
        <v>16</v>
      </c>
      <c r="C128" s="5" t="str">
        <f t="shared" si="12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3">
      <c r="A129" s="19"/>
      <c r="B129" s="5" t="s">
        <v>16</v>
      </c>
      <c r="C129" s="5" t="str">
        <f t="shared" si="12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3">
      <c r="A130" s="19"/>
      <c r="B130" s="5" t="s">
        <v>16</v>
      </c>
      <c r="C130" s="5" t="str">
        <f t="shared" si="12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3">
      <c r="A131" s="19"/>
      <c r="B131" s="5" t="s">
        <v>16</v>
      </c>
      <c r="C131" s="5" t="str">
        <f t="shared" si="12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3">
      <c r="A132" s="19"/>
      <c r="B132" s="5" t="s">
        <v>16</v>
      </c>
      <c r="C132" s="5" t="str">
        <f t="shared" si="12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3">
      <c r="A133" s="19"/>
      <c r="B133" s="5" t="s">
        <v>16</v>
      </c>
      <c r="C133" s="5" t="str">
        <f t="shared" si="12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3">
      <c r="A134" s="19"/>
      <c r="B134" s="5" t="s">
        <v>16</v>
      </c>
      <c r="C134" s="5" t="str">
        <f t="shared" si="12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3">
      <c r="A135" s="19"/>
      <c r="B135" s="5" t="s">
        <v>16</v>
      </c>
      <c r="C135" s="5" t="str">
        <f t="shared" si="12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3">
      <c r="A136" s="19"/>
      <c r="B136" s="5" t="s">
        <v>16</v>
      </c>
      <c r="C136" s="5" t="str">
        <f t="shared" si="12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3">
      <c r="A137" s="19"/>
      <c r="B137" s="5" t="s">
        <v>16</v>
      </c>
      <c r="C137" s="5" t="str">
        <f t="shared" si="12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3">
      <c r="A138" s="19"/>
      <c r="B138" s="5" t="s">
        <v>16</v>
      </c>
      <c r="C138" s="5" t="str">
        <f t="shared" si="12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3">
      <c r="A139" s="19"/>
      <c r="B139" s="5" t="s">
        <v>16</v>
      </c>
      <c r="C139" s="5" t="str">
        <f t="shared" si="12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3">
      <c r="A140" s="19"/>
      <c r="B140" s="5" t="s">
        <v>16</v>
      </c>
      <c r="C140" s="5" t="str">
        <f t="shared" si="12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7.25" thickBot="1" x14ac:dyDescent="0.3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7.25" thickTop="1" x14ac:dyDescent="0.3"/>
    <row r="143" spans="1:19" ht="17.25" thickBot="1" x14ac:dyDescent="0.35"/>
    <row r="144" spans="1:19" ht="17.25" thickTop="1" x14ac:dyDescent="0.3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3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3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3">
      <c r="A147" s="19" t="s">
        <v>109</v>
      </c>
      <c r="B147" s="5" t="s">
        <v>19</v>
      </c>
      <c r="C147" s="5" t="str">
        <f>RIGHT(D147,4)</f>
        <v>_G01</v>
      </c>
      <c r="D147" s="14" t="s">
        <v>20</v>
      </c>
      <c r="E147" s="5" t="str">
        <f>LEFT(D147,LEN(D147)-4)</f>
        <v>NSD-1100X2200</v>
      </c>
      <c r="F147" s="5">
        <v>1</v>
      </c>
      <c r="G147" s="5"/>
      <c r="H147" s="5"/>
      <c r="I147" s="6" t="s">
        <v>55</v>
      </c>
      <c r="J147" s="6"/>
      <c r="K147" s="6">
        <f>COUNTIF($E$147:$E$170,I147)</f>
        <v>7</v>
      </c>
      <c r="L147" s="5"/>
      <c r="M147" s="5"/>
      <c r="N147" s="6" t="s">
        <v>55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3">
      <c r="A148" s="19"/>
      <c r="B148" s="5" t="s">
        <v>19</v>
      </c>
      <c r="C148" s="5" t="str">
        <f t="shared" ref="C148:C169" si="13">RIGHT(D148,4)</f>
        <v>_G02</v>
      </c>
      <c r="D148" s="14" t="s">
        <v>110</v>
      </c>
      <c r="E148" s="5" t="str">
        <f t="shared" ref="E148:E169" si="14">LEFT(D148,LEN(D148)-4)</f>
        <v>shutter</v>
      </c>
      <c r="F148" s="5">
        <v>1</v>
      </c>
      <c r="G148" s="5"/>
      <c r="H148" s="5"/>
      <c r="I148" s="6" t="s">
        <v>145</v>
      </c>
      <c r="J148" s="6"/>
      <c r="K148" s="6">
        <f t="shared" ref="K148:K155" si="15">COUNTIF($E$147:$E$170,I148)</f>
        <v>0</v>
      </c>
      <c r="L148" s="5"/>
      <c r="M148" s="5"/>
      <c r="N148" s="6" t="s">
        <v>145</v>
      </c>
      <c r="O148" s="6"/>
      <c r="P148" s="6">
        <f t="shared" ref="P148:P155" si="16">SUMIF($I$147:$I$205,N148,$K$147:$K$205)</f>
        <v>0</v>
      </c>
      <c r="Q148" s="5"/>
      <c r="R148" s="5"/>
      <c r="S148" s="20"/>
    </row>
    <row r="149" spans="1:19" x14ac:dyDescent="0.3">
      <c r="A149" s="19"/>
      <c r="B149" s="5" t="s">
        <v>19</v>
      </c>
      <c r="C149" s="5" t="str">
        <f t="shared" si="13"/>
        <v>_G03</v>
      </c>
      <c r="D149" s="14" t="s">
        <v>111</v>
      </c>
      <c r="E149" s="5" t="str">
        <f t="shared" si="14"/>
        <v>NSD-1100X2200</v>
      </c>
      <c r="F149" s="5">
        <v>1</v>
      </c>
      <c r="G149" s="5"/>
      <c r="H149" s="5"/>
      <c r="I149" s="6" t="s">
        <v>58</v>
      </c>
      <c r="J149" s="6"/>
      <c r="K149" s="6">
        <f t="shared" si="15"/>
        <v>2</v>
      </c>
      <c r="L149" s="5"/>
      <c r="M149" s="5"/>
      <c r="N149" s="6" t="s">
        <v>58</v>
      </c>
      <c r="O149" s="6"/>
      <c r="P149" s="6">
        <f t="shared" si="16"/>
        <v>2</v>
      </c>
      <c r="Q149" s="5"/>
      <c r="R149" s="5"/>
      <c r="S149" s="20"/>
    </row>
    <row r="150" spans="1:19" x14ac:dyDescent="0.3">
      <c r="A150" s="19"/>
      <c r="B150" s="5" t="s">
        <v>19</v>
      </c>
      <c r="C150" s="5" t="str">
        <f t="shared" si="13"/>
        <v>_G04</v>
      </c>
      <c r="D150" s="14" t="s">
        <v>112</v>
      </c>
      <c r="E150" s="5" t="str">
        <f t="shared" si="14"/>
        <v>shutter</v>
      </c>
      <c r="F150" s="5">
        <v>1</v>
      </c>
      <c r="G150" s="5"/>
      <c r="H150" s="5"/>
      <c r="I150" s="6" t="s">
        <v>56</v>
      </c>
      <c r="J150" s="6"/>
      <c r="K150" s="6">
        <f t="shared" si="15"/>
        <v>1</v>
      </c>
      <c r="L150" s="5"/>
      <c r="M150" s="5"/>
      <c r="N150" s="6" t="s">
        <v>56</v>
      </c>
      <c r="O150" s="6"/>
      <c r="P150" s="6">
        <f t="shared" si="16"/>
        <v>1</v>
      </c>
      <c r="Q150" s="5"/>
      <c r="R150" s="5"/>
      <c r="S150" s="20"/>
    </row>
    <row r="151" spans="1:19" x14ac:dyDescent="0.3">
      <c r="A151" s="19"/>
      <c r="B151" s="5" t="s">
        <v>19</v>
      </c>
      <c r="C151" s="5" t="str">
        <f t="shared" si="13"/>
        <v>_G05</v>
      </c>
      <c r="D151" s="14" t="s">
        <v>113</v>
      </c>
      <c r="E151" s="5" t="str">
        <f t="shared" si="14"/>
        <v>NSD-1100X2200</v>
      </c>
      <c r="F151" s="5">
        <v>1</v>
      </c>
      <c r="G151" s="5"/>
      <c r="H151" s="5"/>
      <c r="I151" s="6" t="s">
        <v>88</v>
      </c>
      <c r="J151" s="6"/>
      <c r="K151" s="6">
        <f t="shared" si="15"/>
        <v>0</v>
      </c>
      <c r="L151" s="5"/>
      <c r="M151" s="5"/>
      <c r="N151" s="6" t="s">
        <v>88</v>
      </c>
      <c r="O151" s="6"/>
      <c r="P151" s="6">
        <f t="shared" si="16"/>
        <v>0</v>
      </c>
      <c r="Q151" s="5"/>
      <c r="R151" s="5"/>
      <c r="S151" s="20"/>
    </row>
    <row r="152" spans="1:19" x14ac:dyDescent="0.3">
      <c r="A152" s="19"/>
      <c r="B152" s="5" t="s">
        <v>19</v>
      </c>
      <c r="C152" s="5" t="str">
        <f t="shared" si="13"/>
        <v>_G06</v>
      </c>
      <c r="D152" s="14" t="s">
        <v>114</v>
      </c>
      <c r="E152" s="5" t="str">
        <f t="shared" si="14"/>
        <v>NSD-1100X2200</v>
      </c>
      <c r="F152" s="5">
        <v>1</v>
      </c>
      <c r="G152" s="5"/>
      <c r="H152" s="5"/>
      <c r="I152" s="6" t="s">
        <v>57</v>
      </c>
      <c r="J152" s="6"/>
      <c r="K152" s="6">
        <f t="shared" si="15"/>
        <v>0</v>
      </c>
      <c r="L152" s="5"/>
      <c r="M152" s="5"/>
      <c r="N152" s="6" t="s">
        <v>57</v>
      </c>
      <c r="O152" s="6"/>
      <c r="P152" s="6">
        <f t="shared" si="16"/>
        <v>0</v>
      </c>
      <c r="Q152" s="5"/>
      <c r="R152" s="5"/>
      <c r="S152" s="20"/>
    </row>
    <row r="153" spans="1:19" x14ac:dyDescent="0.3">
      <c r="A153" s="19"/>
      <c r="B153" s="5" t="s">
        <v>19</v>
      </c>
      <c r="C153" s="5" t="str">
        <f t="shared" si="13"/>
        <v>_G07</v>
      </c>
      <c r="D153" s="14" t="s">
        <v>115</v>
      </c>
      <c r="E153" s="5" t="str">
        <f t="shared" si="14"/>
        <v>NSD-1100X2200</v>
      </c>
      <c r="F153" s="5">
        <v>1</v>
      </c>
      <c r="G153" s="5"/>
      <c r="H153" s="5"/>
      <c r="I153" s="6" t="s">
        <v>59</v>
      </c>
      <c r="J153" s="6"/>
      <c r="K153" s="6">
        <f t="shared" si="15"/>
        <v>6</v>
      </c>
      <c r="L153" s="5"/>
      <c r="M153" s="5"/>
      <c r="N153" s="6" t="s">
        <v>59</v>
      </c>
      <c r="O153" s="6"/>
      <c r="P153" s="6">
        <f t="shared" si="16"/>
        <v>11</v>
      </c>
      <c r="Q153" s="5"/>
      <c r="R153" s="5"/>
      <c r="S153" s="20"/>
    </row>
    <row r="154" spans="1:19" x14ac:dyDescent="0.3">
      <c r="A154" s="19"/>
      <c r="B154" s="5" t="s">
        <v>19</v>
      </c>
      <c r="C154" s="5" t="str">
        <f t="shared" si="13"/>
        <v>_G08</v>
      </c>
      <c r="D154" s="14" t="s">
        <v>116</v>
      </c>
      <c r="E154" s="5" t="str">
        <f t="shared" si="14"/>
        <v>45FSD-1100X2200</v>
      </c>
      <c r="F154" s="5">
        <v>1</v>
      </c>
      <c r="G154" s="5"/>
      <c r="H154" s="5"/>
      <c r="I154" s="6" t="s">
        <v>144</v>
      </c>
      <c r="J154" s="6"/>
      <c r="K154" s="6">
        <f t="shared" si="15"/>
        <v>1</v>
      </c>
      <c r="L154" s="5"/>
      <c r="M154" s="5"/>
      <c r="N154" s="6" t="s">
        <v>144</v>
      </c>
      <c r="O154" s="6"/>
      <c r="P154" s="6">
        <f t="shared" si="16"/>
        <v>1</v>
      </c>
      <c r="Q154" s="5"/>
      <c r="R154" s="5"/>
      <c r="S154" s="20"/>
    </row>
    <row r="155" spans="1:19" x14ac:dyDescent="0.3">
      <c r="A155" s="19"/>
      <c r="B155" s="5" t="s">
        <v>19</v>
      </c>
      <c r="C155" s="5" t="str">
        <f t="shared" si="13"/>
        <v>_G09</v>
      </c>
      <c r="D155" s="14" t="s">
        <v>28</v>
      </c>
      <c r="E155" s="5" t="str">
        <f t="shared" si="14"/>
        <v>NSD-2500X2200</v>
      </c>
      <c r="F155" s="5">
        <v>1</v>
      </c>
      <c r="G155" s="5"/>
      <c r="H155" s="5"/>
      <c r="I155" s="6" t="s">
        <v>143</v>
      </c>
      <c r="J155" s="6"/>
      <c r="K155" s="6">
        <f t="shared" si="15"/>
        <v>6</v>
      </c>
      <c r="L155" s="5"/>
      <c r="M155" s="5"/>
      <c r="N155" s="6" t="s">
        <v>143</v>
      </c>
      <c r="O155" s="6"/>
      <c r="P155" s="6">
        <f t="shared" si="16"/>
        <v>6</v>
      </c>
      <c r="Q155" s="5"/>
      <c r="R155" s="5"/>
      <c r="S155" s="20"/>
    </row>
    <row r="156" spans="1:19" x14ac:dyDescent="0.3">
      <c r="A156" s="19"/>
      <c r="B156" s="5" t="s">
        <v>19</v>
      </c>
      <c r="C156" s="5" t="str">
        <f t="shared" si="13"/>
        <v>_G10</v>
      </c>
      <c r="D156" s="14" t="s">
        <v>117</v>
      </c>
      <c r="E156" s="5" t="str">
        <f t="shared" si="14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3">
      <c r="A157" s="19"/>
      <c r="B157" s="5" t="s">
        <v>19</v>
      </c>
      <c r="C157" s="5" t="str">
        <f t="shared" si="13"/>
        <v>_G11</v>
      </c>
      <c r="D157" s="14" t="s">
        <v>99</v>
      </c>
      <c r="E157" s="5" t="str">
        <f t="shared" si="14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3">
      <c r="A158" s="19"/>
      <c r="B158" s="5" t="s">
        <v>19</v>
      </c>
      <c r="C158" s="5" t="str">
        <f t="shared" si="13"/>
        <v>_G12</v>
      </c>
      <c r="D158" s="14" t="s">
        <v>118</v>
      </c>
      <c r="E158" s="5" t="str">
        <f t="shared" si="14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3">
      <c r="A159" s="19"/>
      <c r="B159" s="5" t="s">
        <v>19</v>
      </c>
      <c r="C159" s="5" t="str">
        <f t="shared" si="13"/>
        <v>_G13</v>
      </c>
      <c r="D159" s="14" t="s">
        <v>101</v>
      </c>
      <c r="E159" s="5" t="str">
        <f t="shared" si="14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3">
      <c r="A160" s="19"/>
      <c r="B160" s="5" t="s">
        <v>19</v>
      </c>
      <c r="C160" s="5" t="str">
        <f t="shared" si="13"/>
        <v>_G14</v>
      </c>
      <c r="D160" s="14" t="s">
        <v>119</v>
      </c>
      <c r="E160" s="5" t="str">
        <f t="shared" si="14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3">
      <c r="A161" s="19"/>
      <c r="B161" s="5" t="s">
        <v>19</v>
      </c>
      <c r="C161" s="5" t="str">
        <f t="shared" si="13"/>
        <v>_G15</v>
      </c>
      <c r="D161" s="14" t="s">
        <v>120</v>
      </c>
      <c r="E161" s="5" t="str">
        <f t="shared" si="14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3">
      <c r="A162" s="19"/>
      <c r="B162" s="5" t="s">
        <v>19</v>
      </c>
      <c r="C162" s="5" t="str">
        <f t="shared" si="13"/>
        <v>_G16</v>
      </c>
      <c r="D162" s="14" t="s">
        <v>35</v>
      </c>
      <c r="E162" s="5" t="str">
        <f t="shared" si="14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3">
      <c r="A163" s="19"/>
      <c r="B163" s="5" t="s">
        <v>19</v>
      </c>
      <c r="C163" s="5" t="str">
        <f t="shared" si="13"/>
        <v>_G17</v>
      </c>
      <c r="D163" s="14" t="s">
        <v>121</v>
      </c>
      <c r="E163" s="5" t="str">
        <f t="shared" si="14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3">
      <c r="A164" s="19"/>
      <c r="B164" s="5" t="s">
        <v>19</v>
      </c>
      <c r="C164" s="5" t="str">
        <f t="shared" si="13"/>
        <v>_G18</v>
      </c>
      <c r="D164" s="14" t="s">
        <v>105</v>
      </c>
      <c r="E164" s="5" t="str">
        <f t="shared" si="14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3">
      <c r="A165" s="19"/>
      <c r="B165" s="5" t="s">
        <v>19</v>
      </c>
      <c r="C165" s="5" t="str">
        <f t="shared" si="13"/>
        <v>_G19</v>
      </c>
      <c r="D165" s="14" t="s">
        <v>122</v>
      </c>
      <c r="E165" s="5" t="str">
        <f t="shared" si="14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3">
      <c r="A166" s="19"/>
      <c r="B166" s="5" t="s">
        <v>19</v>
      </c>
      <c r="C166" s="5" t="str">
        <f t="shared" si="13"/>
        <v>_G20</v>
      </c>
      <c r="D166" s="14" t="s">
        <v>123</v>
      </c>
      <c r="E166" s="5" t="str">
        <f t="shared" si="14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3">
      <c r="A167" s="19"/>
      <c r="B167" s="5" t="s">
        <v>19</v>
      </c>
      <c r="C167" s="5" t="str">
        <f t="shared" si="13"/>
        <v>_G21</v>
      </c>
      <c r="D167" s="14" t="s">
        <v>124</v>
      </c>
      <c r="E167" s="5" t="str">
        <f t="shared" si="14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3">
      <c r="A168" s="19"/>
      <c r="B168" s="5" t="s">
        <v>19</v>
      </c>
      <c r="C168" s="5" t="str">
        <f t="shared" si="13"/>
        <v>_G22</v>
      </c>
      <c r="D168" s="14" t="s">
        <v>108</v>
      </c>
      <c r="E168" s="5" t="str">
        <f t="shared" si="14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3">
      <c r="A169" s="19"/>
      <c r="B169" s="5" t="s">
        <v>19</v>
      </c>
      <c r="C169" s="5" t="str">
        <f t="shared" si="13"/>
        <v>_G23</v>
      </c>
      <c r="D169" s="14" t="s">
        <v>42</v>
      </c>
      <c r="E169" s="5" t="str">
        <f t="shared" si="14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3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3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3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3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3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3">
      <c r="A175" s="19"/>
      <c r="B175" s="5" t="s">
        <v>4</v>
      </c>
      <c r="C175" s="5" t="str">
        <f t="shared" ref="C175:C179" si="17">RIGHT(D175,4)</f>
        <v>_101</v>
      </c>
      <c r="D175" s="14" t="s">
        <v>60</v>
      </c>
      <c r="E175" s="5" t="str">
        <f t="shared" ref="E175:E179" si="18">LEFT(D175,LEN(D175)-4)</f>
        <v>90FSD-1100X2200</v>
      </c>
      <c r="F175" s="5">
        <v>1</v>
      </c>
      <c r="G175" s="5"/>
      <c r="H175" s="5"/>
      <c r="I175" s="6" t="s">
        <v>55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3">
      <c r="A176" s="19"/>
      <c r="B176" s="5" t="s">
        <v>16</v>
      </c>
      <c r="C176" s="5" t="str">
        <f t="shared" si="17"/>
        <v>_102</v>
      </c>
      <c r="D176" s="14" t="s">
        <v>125</v>
      </c>
      <c r="E176" s="5" t="str">
        <f t="shared" si="18"/>
        <v>90FSD-1100X2200</v>
      </c>
      <c r="F176" s="5">
        <v>1</v>
      </c>
      <c r="G176" s="5"/>
      <c r="H176" s="5"/>
      <c r="I176" s="6" t="s">
        <v>145</v>
      </c>
      <c r="J176" s="6"/>
      <c r="K176" s="6">
        <f t="shared" ref="K176:K183" si="19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3">
      <c r="A177" s="19"/>
      <c r="B177" s="5" t="s">
        <v>16</v>
      </c>
      <c r="C177" s="5" t="str">
        <f t="shared" si="17"/>
        <v>_103</v>
      </c>
      <c r="D177" s="14" t="s">
        <v>126</v>
      </c>
      <c r="E177" s="5" t="str">
        <f t="shared" si="18"/>
        <v>90FSD-1100X2200</v>
      </c>
      <c r="F177" s="5">
        <v>1</v>
      </c>
      <c r="G177" s="5"/>
      <c r="H177" s="5"/>
      <c r="I177" s="6" t="s">
        <v>58</v>
      </c>
      <c r="J177" s="6"/>
      <c r="K177" s="6">
        <f t="shared" si="19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3">
      <c r="A178" s="19"/>
      <c r="B178" s="5" t="s">
        <v>16</v>
      </c>
      <c r="C178" s="5" t="str">
        <f t="shared" si="17"/>
        <v>_104</v>
      </c>
      <c r="D178" s="14" t="s">
        <v>127</v>
      </c>
      <c r="E178" s="5" t="str">
        <f t="shared" si="18"/>
        <v>90FSD-1100X2200</v>
      </c>
      <c r="F178" s="5">
        <v>1</v>
      </c>
      <c r="G178" s="5"/>
      <c r="H178" s="5"/>
      <c r="I178" s="6" t="s">
        <v>56</v>
      </c>
      <c r="J178" s="6"/>
      <c r="K178" s="6">
        <f t="shared" si="19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3">
      <c r="A179" s="19"/>
      <c r="B179" s="5" t="s">
        <v>16</v>
      </c>
      <c r="C179" s="5" t="str">
        <f t="shared" si="17"/>
        <v>_105</v>
      </c>
      <c r="D179" s="14" t="s">
        <v>128</v>
      </c>
      <c r="E179" s="5" t="str">
        <f t="shared" si="18"/>
        <v>90FSD-1100X2200</v>
      </c>
      <c r="F179" s="5">
        <v>1</v>
      </c>
      <c r="G179" s="5"/>
      <c r="H179" s="5"/>
      <c r="I179" s="6" t="s">
        <v>88</v>
      </c>
      <c r="J179" s="6"/>
      <c r="K179" s="6">
        <f t="shared" si="19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3">
      <c r="A180" s="19"/>
      <c r="B180" s="5"/>
      <c r="C180" s="5"/>
      <c r="D180" s="14"/>
      <c r="E180" s="5"/>
      <c r="F180" s="5"/>
      <c r="G180" s="5"/>
      <c r="H180" s="5"/>
      <c r="I180" s="6" t="s">
        <v>57</v>
      </c>
      <c r="J180" s="6"/>
      <c r="K180" s="6">
        <f t="shared" si="19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3">
      <c r="A181" s="19"/>
      <c r="B181" s="5"/>
      <c r="C181" s="5"/>
      <c r="D181" s="14"/>
      <c r="E181" s="5"/>
      <c r="F181" s="5"/>
      <c r="G181" s="5"/>
      <c r="H181" s="5"/>
      <c r="I181" s="6" t="s">
        <v>59</v>
      </c>
      <c r="J181" s="6"/>
      <c r="K181" s="6">
        <f t="shared" si="19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3">
      <c r="A182" s="19"/>
      <c r="B182" s="5"/>
      <c r="C182" s="5"/>
      <c r="D182" s="14"/>
      <c r="E182" s="5"/>
      <c r="F182" s="5"/>
      <c r="G182" s="5"/>
      <c r="H182" s="5"/>
      <c r="I182" s="6" t="s">
        <v>144</v>
      </c>
      <c r="J182" s="6"/>
      <c r="K182" s="6">
        <f t="shared" si="19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3">
      <c r="A183" s="19"/>
      <c r="B183" s="5"/>
      <c r="C183" s="5"/>
      <c r="D183" s="14"/>
      <c r="E183" s="5"/>
      <c r="F183" s="5"/>
      <c r="G183" s="5"/>
      <c r="H183" s="5"/>
      <c r="I183" s="6" t="s">
        <v>143</v>
      </c>
      <c r="J183" s="6"/>
      <c r="K183" s="6">
        <f t="shared" si="19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3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3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3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3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3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3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3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3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3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3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3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3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3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3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3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3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3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3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3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3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3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7.25" thickBot="1" x14ac:dyDescent="0.3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7.25" thickTop="1" x14ac:dyDescent="0.3"/>
    <row r="207" spans="1:19" ht="17.25" thickBot="1" x14ac:dyDescent="0.35"/>
    <row r="208" spans="1:19" ht="17.25" thickTop="1" x14ac:dyDescent="0.3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25" x14ac:dyDescent="0.3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  <c r="W209">
        <f>22500/2</f>
        <v>11250</v>
      </c>
      <c r="X209">
        <f>W209/150</f>
        <v>75</v>
      </c>
      <c r="Y209">
        <f>X209/2</f>
        <v>37.5</v>
      </c>
    </row>
    <row r="210" spans="1:25" x14ac:dyDescent="0.3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25" x14ac:dyDescent="0.3">
      <c r="A211" s="19" t="s">
        <v>129</v>
      </c>
      <c r="B211" s="5" t="s">
        <v>19</v>
      </c>
      <c r="C211" s="5" t="str">
        <f>RIGHT(D211,4)</f>
        <v>_g01</v>
      </c>
      <c r="D211" s="14" t="s">
        <v>171</v>
      </c>
      <c r="E211" s="31" t="str">
        <f>LEFT(D211,LEN(D211)-4)</f>
        <v>NSD-2500X2200</v>
      </c>
      <c r="F211" s="5">
        <v>1</v>
      </c>
      <c r="G211" s="5"/>
      <c r="H211" s="5"/>
      <c r="I211" s="6" t="s">
        <v>55</v>
      </c>
      <c r="J211" s="6"/>
      <c r="K211" s="6">
        <f>COUNTIF($E$211:$E$223,I211)</f>
        <v>2</v>
      </c>
      <c r="L211" s="5"/>
      <c r="M211" s="5"/>
      <c r="N211" s="6" t="s">
        <v>55</v>
      </c>
      <c r="O211" s="6"/>
      <c r="P211" s="6">
        <f>SUMIF($I$211:$I$269,N211,$K$211:$K$269)</f>
        <v>2</v>
      </c>
      <c r="Q211" s="5"/>
      <c r="R211" s="5"/>
      <c r="S211" s="20"/>
    </row>
    <row r="212" spans="1:25" x14ac:dyDescent="0.3">
      <c r="A212" s="19"/>
      <c r="B212" s="5" t="s">
        <v>19</v>
      </c>
      <c r="C212" s="5" t="str">
        <f t="shared" ref="C212:C223" si="20">RIGHT(D212,4)</f>
        <v>_g02</v>
      </c>
      <c r="D212" s="14" t="s">
        <v>172</v>
      </c>
      <c r="E212" s="31" t="str">
        <f t="shared" ref="E212:E223" si="21">LEFT(D212,LEN(D212)-4)</f>
        <v>NSD-1100X2200</v>
      </c>
      <c r="F212" s="5">
        <v>1</v>
      </c>
      <c r="G212" s="5"/>
      <c r="H212" s="5"/>
      <c r="I212" s="6" t="s">
        <v>145</v>
      </c>
      <c r="J212" s="6"/>
      <c r="K212" s="6">
        <f t="shared" ref="K212:K219" si="22">COUNTIF($E$211:$E$223,I212)</f>
        <v>0</v>
      </c>
      <c r="L212" s="5"/>
      <c r="M212" s="5"/>
      <c r="N212" s="6" t="s">
        <v>145</v>
      </c>
      <c r="O212" s="6"/>
      <c r="P212" s="6">
        <f t="shared" ref="P212:P219" si="23">SUMIF($I$211:$I$269,N212,$K$211:$K$269)</f>
        <v>0</v>
      </c>
      <c r="Q212" s="5"/>
      <c r="R212" s="5"/>
      <c r="S212" s="20"/>
    </row>
    <row r="213" spans="1:25" x14ac:dyDescent="0.3">
      <c r="A213" s="19"/>
      <c r="B213" s="5" t="s">
        <v>19</v>
      </c>
      <c r="C213" s="5" t="str">
        <f t="shared" si="20"/>
        <v>_g03</v>
      </c>
      <c r="D213" s="14" t="s">
        <v>173</v>
      </c>
      <c r="E213" s="31" t="str">
        <f t="shared" si="21"/>
        <v>90FSD-1100X2200</v>
      </c>
      <c r="F213" s="5">
        <v>1</v>
      </c>
      <c r="G213" s="5"/>
      <c r="H213" s="5"/>
      <c r="I213" s="6" t="s">
        <v>58</v>
      </c>
      <c r="J213" s="6"/>
      <c r="K213" s="6">
        <f t="shared" si="22"/>
        <v>3</v>
      </c>
      <c r="L213" s="5"/>
      <c r="M213" s="5"/>
      <c r="N213" s="6" t="s">
        <v>58</v>
      </c>
      <c r="O213" s="6"/>
      <c r="P213" s="6">
        <f t="shared" si="23"/>
        <v>3</v>
      </c>
      <c r="Q213" s="5"/>
      <c r="R213" s="5"/>
      <c r="S213" s="20"/>
    </row>
    <row r="214" spans="1:25" x14ac:dyDescent="0.3">
      <c r="A214" s="19"/>
      <c r="B214" s="5" t="s">
        <v>19</v>
      </c>
      <c r="C214" s="5" t="str">
        <f t="shared" si="20"/>
        <v>_g04</v>
      </c>
      <c r="D214" s="14" t="s">
        <v>174</v>
      </c>
      <c r="E214" s="31" t="str">
        <f t="shared" si="21"/>
        <v>90FSD-2500X2200</v>
      </c>
      <c r="F214" s="5">
        <v>1</v>
      </c>
      <c r="G214" s="5"/>
      <c r="H214" s="5"/>
      <c r="I214" s="6" t="s">
        <v>56</v>
      </c>
      <c r="J214" s="6"/>
      <c r="K214" s="6">
        <f t="shared" si="22"/>
        <v>0</v>
      </c>
      <c r="L214" s="5"/>
      <c r="M214" s="5"/>
      <c r="N214" s="6" t="s">
        <v>56</v>
      </c>
      <c r="O214" s="6"/>
      <c r="P214" s="6">
        <f t="shared" si="23"/>
        <v>0</v>
      </c>
      <c r="Q214" s="5"/>
      <c r="R214" s="5"/>
      <c r="S214" s="20"/>
    </row>
    <row r="215" spans="1:25" x14ac:dyDescent="0.3">
      <c r="A215" s="19"/>
      <c r="B215" s="5" t="s">
        <v>19</v>
      </c>
      <c r="C215" s="5" t="str">
        <f t="shared" si="20"/>
        <v>_g05</v>
      </c>
      <c r="D215" s="14" t="s">
        <v>177</v>
      </c>
      <c r="E215" s="31" t="str">
        <f t="shared" si="21"/>
        <v>NSD-2500X2200</v>
      </c>
      <c r="F215" s="5">
        <v>1</v>
      </c>
      <c r="G215" s="5"/>
      <c r="H215" s="5"/>
      <c r="I215" s="6" t="s">
        <v>88</v>
      </c>
      <c r="J215" s="6"/>
      <c r="K215" s="6">
        <f t="shared" si="22"/>
        <v>0</v>
      </c>
      <c r="L215" s="5"/>
      <c r="M215" s="5"/>
      <c r="N215" s="6" t="s">
        <v>88</v>
      </c>
      <c r="O215" s="6"/>
      <c r="P215" s="6">
        <f t="shared" si="23"/>
        <v>0</v>
      </c>
      <c r="Q215" s="5"/>
      <c r="R215" s="5"/>
      <c r="S215" s="20"/>
    </row>
    <row r="216" spans="1:25" x14ac:dyDescent="0.3">
      <c r="A216" s="19"/>
      <c r="B216" s="5" t="s">
        <v>19</v>
      </c>
      <c r="C216" s="5" t="str">
        <f t="shared" si="20"/>
        <v>_g06</v>
      </c>
      <c r="D216" s="14" t="s">
        <v>175</v>
      </c>
      <c r="E216" s="31" t="str">
        <f t="shared" si="21"/>
        <v>45FSD-2500X2200</v>
      </c>
      <c r="F216" s="5">
        <v>1</v>
      </c>
      <c r="G216" s="5"/>
      <c r="H216" s="5"/>
      <c r="I216" s="6" t="s">
        <v>57</v>
      </c>
      <c r="J216" s="6"/>
      <c r="K216" s="6">
        <f t="shared" si="22"/>
        <v>1</v>
      </c>
      <c r="L216" s="5"/>
      <c r="M216" s="5"/>
      <c r="N216" s="6" t="s">
        <v>57</v>
      </c>
      <c r="O216" s="6"/>
      <c r="P216" s="6">
        <f t="shared" si="23"/>
        <v>1</v>
      </c>
      <c r="Q216" s="5"/>
      <c r="R216" s="5"/>
      <c r="S216" s="20"/>
    </row>
    <row r="217" spans="1:25" x14ac:dyDescent="0.3">
      <c r="A217" s="19"/>
      <c r="B217" s="5" t="s">
        <v>19</v>
      </c>
      <c r="C217" s="5" t="str">
        <f t="shared" si="20"/>
        <v>_g07</v>
      </c>
      <c r="D217" s="14" t="s">
        <v>176</v>
      </c>
      <c r="E217" s="31" t="str">
        <f t="shared" si="21"/>
        <v>90FSD-1100X2200</v>
      </c>
      <c r="F217" s="5">
        <v>1</v>
      </c>
      <c r="G217" s="5"/>
      <c r="H217" s="5"/>
      <c r="I217" s="6" t="s">
        <v>59</v>
      </c>
      <c r="J217" s="6"/>
      <c r="K217" s="6">
        <f t="shared" si="22"/>
        <v>3</v>
      </c>
      <c r="L217" s="5"/>
      <c r="M217" s="5"/>
      <c r="N217" s="6" t="s">
        <v>59</v>
      </c>
      <c r="O217" s="6"/>
      <c r="P217" s="6">
        <f t="shared" si="23"/>
        <v>3</v>
      </c>
      <c r="Q217" s="5"/>
      <c r="R217" s="5"/>
      <c r="S217" s="20"/>
    </row>
    <row r="218" spans="1:25" x14ac:dyDescent="0.3">
      <c r="A218" s="19"/>
      <c r="B218" s="5" t="s">
        <v>19</v>
      </c>
      <c r="C218" s="5" t="str">
        <f t="shared" si="20"/>
        <v>_g08</v>
      </c>
      <c r="D218" s="14" t="s">
        <v>178</v>
      </c>
      <c r="E218" s="31" t="str">
        <f t="shared" si="21"/>
        <v>90FSD-1100X2200</v>
      </c>
      <c r="F218" s="5">
        <v>1</v>
      </c>
      <c r="G218" s="5"/>
      <c r="H218" s="5"/>
      <c r="I218" s="6" t="s">
        <v>144</v>
      </c>
      <c r="J218" s="6"/>
      <c r="K218" s="6">
        <f t="shared" si="22"/>
        <v>1</v>
      </c>
      <c r="L218" s="5"/>
      <c r="M218" s="5"/>
      <c r="N218" s="6" t="s">
        <v>144</v>
      </c>
      <c r="O218" s="6"/>
      <c r="P218" s="6">
        <f t="shared" si="23"/>
        <v>1</v>
      </c>
      <c r="Q218" s="5"/>
      <c r="R218" s="5"/>
      <c r="S218" s="20"/>
    </row>
    <row r="219" spans="1:25" x14ac:dyDescent="0.3">
      <c r="A219" s="19"/>
      <c r="B219" s="5" t="s">
        <v>19</v>
      </c>
      <c r="C219" s="5" t="str">
        <f t="shared" si="20"/>
        <v>_g09</v>
      </c>
      <c r="D219" s="14" t="s">
        <v>179</v>
      </c>
      <c r="E219" s="31" t="str">
        <f t="shared" si="21"/>
        <v>NSD-2500X2200</v>
      </c>
      <c r="F219" s="5">
        <v>1</v>
      </c>
      <c r="G219" s="5"/>
      <c r="H219" s="5"/>
      <c r="I219" s="6" t="s">
        <v>143</v>
      </c>
      <c r="J219" s="6" t="s">
        <v>168</v>
      </c>
      <c r="K219" s="6">
        <f t="shared" si="22"/>
        <v>1</v>
      </c>
      <c r="L219" s="5"/>
      <c r="M219" s="5"/>
      <c r="N219" s="6" t="s">
        <v>143</v>
      </c>
      <c r="O219" s="6" t="s">
        <v>168</v>
      </c>
      <c r="P219" s="6">
        <f t="shared" si="23"/>
        <v>1</v>
      </c>
      <c r="Q219" s="5"/>
      <c r="R219" s="5"/>
      <c r="S219" s="20"/>
    </row>
    <row r="220" spans="1:25" x14ac:dyDescent="0.3">
      <c r="A220" s="19"/>
      <c r="B220" s="5" t="s">
        <v>19</v>
      </c>
      <c r="C220" s="5" t="str">
        <f t="shared" si="20"/>
        <v>_g10</v>
      </c>
      <c r="D220" s="14" t="s">
        <v>180</v>
      </c>
      <c r="E220" s="31" t="str">
        <f t="shared" si="21"/>
        <v>NSD-1100X2200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25" x14ac:dyDescent="0.3">
      <c r="A221" s="19"/>
      <c r="B221" s="5" t="s">
        <v>19</v>
      </c>
      <c r="C221" s="5" t="str">
        <f t="shared" si="20"/>
        <v>_g11</v>
      </c>
      <c r="D221" s="14" t="s">
        <v>181</v>
      </c>
      <c r="E221" s="31" t="str">
        <f t="shared" si="21"/>
        <v>shutter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25" x14ac:dyDescent="0.3">
      <c r="A222" s="19"/>
      <c r="B222" s="5" t="s">
        <v>19</v>
      </c>
      <c r="C222" s="5" t="str">
        <f t="shared" si="20"/>
        <v/>
      </c>
      <c r="D222" s="14"/>
      <c r="E222" s="5" t="e">
        <f t="shared" si="21"/>
        <v>#VALUE!</v>
      </c>
      <c r="F222" s="5"/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25" x14ac:dyDescent="0.3">
      <c r="A223" s="19"/>
      <c r="B223" s="5" t="s">
        <v>19</v>
      </c>
      <c r="C223" s="5" t="str">
        <f t="shared" si="20"/>
        <v/>
      </c>
      <c r="D223" s="14"/>
      <c r="E223" s="5" t="e">
        <f t="shared" si="21"/>
        <v>#VALUE!</v>
      </c>
      <c r="F223" s="5"/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25" x14ac:dyDescent="0.3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3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3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3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3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3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3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3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3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3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3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3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3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3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3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3">
      <c r="A239" s="19"/>
      <c r="B239" s="5" t="s">
        <v>4</v>
      </c>
      <c r="C239" s="5" t="str">
        <f t="shared" ref="C239:C243" si="24">RIGHT(D239,4)</f>
        <v/>
      </c>
      <c r="D239" s="14"/>
      <c r="E239" s="5"/>
      <c r="F239" s="5">
        <v>1</v>
      </c>
      <c r="G239" s="5"/>
      <c r="H239" s="5"/>
      <c r="I239" s="6" t="s">
        <v>55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3">
      <c r="A240" s="19"/>
      <c r="B240" s="5" t="s">
        <v>16</v>
      </c>
      <c r="C240" s="5" t="str">
        <f t="shared" si="24"/>
        <v/>
      </c>
      <c r="D240" s="14"/>
      <c r="E240" s="5"/>
      <c r="F240" s="5">
        <v>1</v>
      </c>
      <c r="G240" s="5"/>
      <c r="H240" s="5"/>
      <c r="I240" s="6" t="s">
        <v>145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3">
      <c r="A241" s="19"/>
      <c r="B241" s="5" t="s">
        <v>16</v>
      </c>
      <c r="C241" s="5" t="str">
        <f t="shared" si="24"/>
        <v/>
      </c>
      <c r="D241" s="14"/>
      <c r="E241" s="5"/>
      <c r="F241" s="5">
        <v>1</v>
      </c>
      <c r="G241" s="5"/>
      <c r="H241" s="5"/>
      <c r="I241" s="6" t="s">
        <v>58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3">
      <c r="A242" s="19"/>
      <c r="B242" s="5" t="s">
        <v>16</v>
      </c>
      <c r="C242" s="5" t="str">
        <f t="shared" si="24"/>
        <v/>
      </c>
      <c r="D242" s="14"/>
      <c r="E242" s="5"/>
      <c r="F242" s="5">
        <v>1</v>
      </c>
      <c r="G242" s="5"/>
      <c r="H242" s="5"/>
      <c r="I242" s="6" t="s">
        <v>56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3">
      <c r="A243" s="19"/>
      <c r="B243" s="5" t="s">
        <v>16</v>
      </c>
      <c r="C243" s="5" t="str">
        <f t="shared" si="24"/>
        <v/>
      </c>
      <c r="D243" s="14"/>
      <c r="E243" s="5"/>
      <c r="F243" s="5">
        <v>1</v>
      </c>
      <c r="G243" s="5"/>
      <c r="H243" s="5"/>
      <c r="I243" s="6" t="s">
        <v>88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3">
      <c r="A244" s="19"/>
      <c r="B244" s="5"/>
      <c r="C244" s="5"/>
      <c r="D244" s="14"/>
      <c r="E244" s="5"/>
      <c r="F244" s="5"/>
      <c r="G244" s="5"/>
      <c r="H244" s="5"/>
      <c r="I244" s="6" t="s">
        <v>57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3">
      <c r="A245" s="19"/>
      <c r="B245" s="5"/>
      <c r="C245" s="5"/>
      <c r="D245" s="14"/>
      <c r="E245" s="5"/>
      <c r="F245" s="5"/>
      <c r="G245" s="5"/>
      <c r="H245" s="5"/>
      <c r="I245" s="6" t="s">
        <v>59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3">
      <c r="A246" s="19"/>
      <c r="B246" s="5"/>
      <c r="C246" s="5"/>
      <c r="D246" s="14"/>
      <c r="E246" s="5"/>
      <c r="F246" s="5"/>
      <c r="G246" s="5"/>
      <c r="H246" s="5"/>
      <c r="I246" s="6" t="s">
        <v>144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3">
      <c r="A247" s="19"/>
      <c r="B247" s="5"/>
      <c r="C247" s="5"/>
      <c r="D247" s="14"/>
      <c r="E247" s="5"/>
      <c r="F247" s="5"/>
      <c r="G247" s="5"/>
      <c r="H247" s="5"/>
      <c r="I247" s="6" t="s">
        <v>143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3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3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3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3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3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3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3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3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3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3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3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3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3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3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3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3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3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3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3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3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3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7.25" thickBot="1" x14ac:dyDescent="0.3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7.25" thickTop="1" x14ac:dyDescent="0.3"/>
    <row r="271" spans="1:19" ht="17.25" thickBot="1" x14ac:dyDescent="0.35"/>
    <row r="272" spans="1:19" ht="17.25" thickTop="1" x14ac:dyDescent="0.3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3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3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3">
      <c r="A275" s="19" t="s">
        <v>136</v>
      </c>
      <c r="B275" s="5" t="s">
        <v>19</v>
      </c>
      <c r="C275" s="5" t="str">
        <f>RIGHT(D275,4)</f>
        <v>_G01</v>
      </c>
      <c r="D275" s="14" t="s">
        <v>137</v>
      </c>
      <c r="E275" s="5" t="str">
        <f>LEFT(D275,LEN(D275)-4)</f>
        <v>NSD-2500X2200</v>
      </c>
      <c r="F275" s="5">
        <v>1</v>
      </c>
      <c r="G275" s="5"/>
      <c r="H275" s="5"/>
      <c r="I275" s="6" t="s">
        <v>55</v>
      </c>
      <c r="J275" s="6"/>
      <c r="K275" s="6">
        <f>COUNTIF($E$275:$E$289,I275)</f>
        <v>6</v>
      </c>
      <c r="L275" s="5"/>
      <c r="M275" s="5"/>
      <c r="N275" s="6" t="s">
        <v>55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3">
      <c r="A276" s="19"/>
      <c r="B276" s="5" t="s">
        <v>19</v>
      </c>
      <c r="C276" s="5" t="str">
        <f t="shared" ref="C276:C289" si="25">RIGHT(D276,4)</f>
        <v>_G02</v>
      </c>
      <c r="D276" s="14" t="s">
        <v>130</v>
      </c>
      <c r="E276" s="5" t="str">
        <f t="shared" ref="E276:E289" si="26">LEFT(D276,LEN(D276)-4)</f>
        <v>NSD-1100X2200</v>
      </c>
      <c r="F276" s="5">
        <v>1</v>
      </c>
      <c r="G276" s="5"/>
      <c r="H276" s="5"/>
      <c r="I276" s="6" t="s">
        <v>145</v>
      </c>
      <c r="J276" s="6"/>
      <c r="K276" s="6">
        <f t="shared" ref="K276:K283" si="27">COUNTIF($E$275:$E$289,I276)</f>
        <v>0</v>
      </c>
      <c r="L276" s="5"/>
      <c r="M276" s="5"/>
      <c r="N276" s="6" t="s">
        <v>145</v>
      </c>
      <c r="O276" s="6"/>
      <c r="P276" s="6">
        <f t="shared" ref="P276:P283" si="28">SUMIF($I$275:$I$333,N276,$K$275:$K$333)</f>
        <v>0</v>
      </c>
      <c r="Q276" s="5"/>
      <c r="R276" s="5"/>
      <c r="S276" s="20"/>
    </row>
    <row r="277" spans="1:19" x14ac:dyDescent="0.3">
      <c r="A277" s="19"/>
      <c r="B277" s="5" t="s">
        <v>19</v>
      </c>
      <c r="C277" s="5" t="str">
        <f t="shared" si="25"/>
        <v>_G03</v>
      </c>
      <c r="D277" s="14" t="s">
        <v>22</v>
      </c>
      <c r="E277" s="5" t="str">
        <f t="shared" si="26"/>
        <v>45FSD-1100X2200</v>
      </c>
      <c r="F277" s="5">
        <v>1</v>
      </c>
      <c r="G277" s="5"/>
      <c r="H277" s="5"/>
      <c r="I277" s="6" t="s">
        <v>58</v>
      </c>
      <c r="J277" s="6"/>
      <c r="K277" s="6">
        <f t="shared" si="27"/>
        <v>1</v>
      </c>
      <c r="L277" s="5"/>
      <c r="M277" s="5"/>
      <c r="N277" s="6" t="s">
        <v>58</v>
      </c>
      <c r="O277" s="6"/>
      <c r="P277" s="6">
        <f t="shared" si="28"/>
        <v>1</v>
      </c>
      <c r="Q277" s="5"/>
      <c r="R277" s="5"/>
      <c r="S277" s="20"/>
    </row>
    <row r="278" spans="1:19" x14ac:dyDescent="0.3">
      <c r="A278" s="19"/>
      <c r="B278" s="5" t="s">
        <v>19</v>
      </c>
      <c r="C278" s="5" t="str">
        <f t="shared" si="25"/>
        <v>_G04</v>
      </c>
      <c r="D278" s="14" t="s">
        <v>93</v>
      </c>
      <c r="E278" s="5" t="str">
        <f t="shared" si="26"/>
        <v>90FSD-1100X2200</v>
      </c>
      <c r="F278" s="5">
        <v>1</v>
      </c>
      <c r="G278" s="5"/>
      <c r="H278" s="5"/>
      <c r="I278" s="6" t="s">
        <v>56</v>
      </c>
      <c r="J278" s="6"/>
      <c r="K278" s="6">
        <f t="shared" si="27"/>
        <v>5</v>
      </c>
      <c r="L278" s="5"/>
      <c r="M278" s="5"/>
      <c r="N278" s="6" t="s">
        <v>56</v>
      </c>
      <c r="O278" s="6"/>
      <c r="P278" s="6">
        <f t="shared" si="28"/>
        <v>5</v>
      </c>
      <c r="Q278" s="5"/>
      <c r="R278" s="5"/>
      <c r="S278" s="20"/>
    </row>
    <row r="279" spans="1:19" x14ac:dyDescent="0.3">
      <c r="A279" s="19"/>
      <c r="B279" s="5" t="s">
        <v>19</v>
      </c>
      <c r="C279" s="5" t="str">
        <f t="shared" si="25"/>
        <v>_G05</v>
      </c>
      <c r="D279" s="14" t="s">
        <v>113</v>
      </c>
      <c r="E279" s="5" t="str">
        <f t="shared" si="26"/>
        <v>NSD-1100X2200</v>
      </c>
      <c r="F279" s="5">
        <v>1</v>
      </c>
      <c r="G279" s="5"/>
      <c r="H279" s="5"/>
      <c r="I279" s="6" t="s">
        <v>88</v>
      </c>
      <c r="J279" s="6"/>
      <c r="K279" s="6">
        <f t="shared" si="27"/>
        <v>0</v>
      </c>
      <c r="L279" s="5"/>
      <c r="M279" s="5"/>
      <c r="N279" s="6" t="s">
        <v>88</v>
      </c>
      <c r="O279" s="6"/>
      <c r="P279" s="6">
        <f t="shared" si="28"/>
        <v>0</v>
      </c>
      <c r="Q279" s="5"/>
      <c r="R279" s="5"/>
      <c r="S279" s="20"/>
    </row>
    <row r="280" spans="1:19" x14ac:dyDescent="0.3">
      <c r="A280" s="19"/>
      <c r="B280" s="5" t="s">
        <v>19</v>
      </c>
      <c r="C280" s="5" t="str">
        <f t="shared" si="25"/>
        <v>_G06</v>
      </c>
      <c r="D280" s="14" t="s">
        <v>132</v>
      </c>
      <c r="E280" s="5" t="str">
        <f t="shared" si="26"/>
        <v>45FSD-1100X2200</v>
      </c>
      <c r="F280" s="5">
        <v>1</v>
      </c>
      <c r="G280" s="5"/>
      <c r="H280" s="5"/>
      <c r="I280" s="6" t="s">
        <v>57</v>
      </c>
      <c r="J280" s="6"/>
      <c r="K280" s="6">
        <f t="shared" si="27"/>
        <v>1</v>
      </c>
      <c r="L280" s="5"/>
      <c r="M280" s="5"/>
      <c r="N280" s="6" t="s">
        <v>57</v>
      </c>
      <c r="O280" s="6"/>
      <c r="P280" s="6">
        <f t="shared" si="28"/>
        <v>1</v>
      </c>
      <c r="Q280" s="5"/>
      <c r="R280" s="5"/>
      <c r="S280" s="20"/>
    </row>
    <row r="281" spans="1:19" x14ac:dyDescent="0.3">
      <c r="A281" s="19"/>
      <c r="B281" s="5" t="s">
        <v>19</v>
      </c>
      <c r="C281" s="5" t="str">
        <f t="shared" si="25"/>
        <v>_G07</v>
      </c>
      <c r="D281" s="14" t="s">
        <v>96</v>
      </c>
      <c r="E281" s="5" t="str">
        <f t="shared" si="26"/>
        <v>45FSD-1100X2200</v>
      </c>
      <c r="F281" s="5">
        <v>1</v>
      </c>
      <c r="G281" s="5"/>
      <c r="H281" s="5"/>
      <c r="I281" s="6" t="s">
        <v>59</v>
      </c>
      <c r="J281" s="6"/>
      <c r="K281" s="6">
        <f>COUNTIF($E$275:$E$289,I281)</f>
        <v>2</v>
      </c>
      <c r="L281" s="5"/>
      <c r="M281" s="5"/>
      <c r="N281" s="6" t="s">
        <v>59</v>
      </c>
      <c r="O281" s="6"/>
      <c r="P281" s="6">
        <f t="shared" si="28"/>
        <v>2</v>
      </c>
      <c r="Q281" s="5"/>
      <c r="R281" s="5"/>
      <c r="S281" s="20"/>
    </row>
    <row r="282" spans="1:19" x14ac:dyDescent="0.3">
      <c r="A282" s="19"/>
      <c r="B282" s="5" t="s">
        <v>19</v>
      </c>
      <c r="C282" s="5" t="str">
        <f t="shared" si="25"/>
        <v>_G08</v>
      </c>
      <c r="D282" s="14" t="s">
        <v>133</v>
      </c>
      <c r="E282" s="5" t="str">
        <f t="shared" si="26"/>
        <v>90FSD-1100X2200</v>
      </c>
      <c r="F282" s="5">
        <v>1</v>
      </c>
      <c r="G282" s="5"/>
      <c r="H282" s="5"/>
      <c r="I282" s="6" t="s">
        <v>144</v>
      </c>
      <c r="J282" s="6"/>
      <c r="K282" s="6">
        <f t="shared" si="27"/>
        <v>0</v>
      </c>
      <c r="L282" s="5"/>
      <c r="M282" s="5"/>
      <c r="N282" s="6" t="s">
        <v>144</v>
      </c>
      <c r="O282" s="6"/>
      <c r="P282" s="6">
        <f t="shared" si="28"/>
        <v>0</v>
      </c>
      <c r="Q282" s="5"/>
      <c r="R282" s="5"/>
      <c r="S282" s="20"/>
    </row>
    <row r="283" spans="1:19" x14ac:dyDescent="0.3">
      <c r="A283" s="19"/>
      <c r="B283" s="5" t="s">
        <v>19</v>
      </c>
      <c r="C283" s="5" t="str">
        <f t="shared" si="25"/>
        <v>_G09</v>
      </c>
      <c r="D283" s="14" t="s">
        <v>134</v>
      </c>
      <c r="E283" s="5" t="str">
        <f t="shared" si="26"/>
        <v>NSD-1100X2200</v>
      </c>
      <c r="F283" s="5">
        <v>1</v>
      </c>
      <c r="G283" s="5"/>
      <c r="H283" s="5"/>
      <c r="I283" s="6" t="s">
        <v>143</v>
      </c>
      <c r="J283" s="6"/>
      <c r="K283" s="6">
        <f t="shared" si="27"/>
        <v>0</v>
      </c>
      <c r="L283" s="5"/>
      <c r="M283" s="5"/>
      <c r="N283" s="6" t="s">
        <v>143</v>
      </c>
      <c r="O283" s="6"/>
      <c r="P283" s="6">
        <f t="shared" si="28"/>
        <v>0</v>
      </c>
      <c r="Q283" s="5"/>
      <c r="R283" s="5"/>
      <c r="S283" s="20"/>
    </row>
    <row r="284" spans="1:19" x14ac:dyDescent="0.3">
      <c r="A284" s="19"/>
      <c r="B284" s="5" t="s">
        <v>19</v>
      </c>
      <c r="C284" s="5" t="str">
        <f t="shared" si="25"/>
        <v>_G10</v>
      </c>
      <c r="D284" s="14" t="s">
        <v>29</v>
      </c>
      <c r="E284" s="5" t="str">
        <f t="shared" si="26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3">
      <c r="A285" s="19"/>
      <c r="B285" s="5" t="s">
        <v>19</v>
      </c>
      <c r="C285" s="5" t="str">
        <f t="shared" si="25"/>
        <v>_G11</v>
      </c>
      <c r="D285" s="14" t="s">
        <v>30</v>
      </c>
      <c r="E285" s="5" t="str">
        <f t="shared" si="26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3">
      <c r="A286" s="19"/>
      <c r="B286" s="5" t="s">
        <v>19</v>
      </c>
      <c r="C286" s="5" t="str">
        <f t="shared" si="25"/>
        <v>_G12</v>
      </c>
      <c r="D286" s="14" t="s">
        <v>138</v>
      </c>
      <c r="E286" s="5" t="str">
        <f t="shared" si="26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3">
      <c r="A287" s="19"/>
      <c r="B287" s="5" t="s">
        <v>19</v>
      </c>
      <c r="C287" s="5" t="str">
        <f t="shared" si="25"/>
        <v>_G14</v>
      </c>
      <c r="D287" s="14" t="s">
        <v>139</v>
      </c>
      <c r="E287" s="5" t="str">
        <f t="shared" si="26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3">
      <c r="A288" s="19"/>
      <c r="B288" s="5" t="s">
        <v>19</v>
      </c>
      <c r="C288" s="5" t="str">
        <f t="shared" si="25"/>
        <v>_G15</v>
      </c>
      <c r="D288" s="14" t="s">
        <v>103</v>
      </c>
      <c r="E288" s="5" t="str">
        <f t="shared" si="26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3">
      <c r="A289" s="19"/>
      <c r="B289" s="5" t="s">
        <v>19</v>
      </c>
      <c r="C289" s="5" t="str">
        <f t="shared" si="25"/>
        <v>_G13</v>
      </c>
      <c r="D289" s="14" t="s">
        <v>135</v>
      </c>
      <c r="E289" s="5" t="str">
        <f t="shared" si="26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3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3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3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3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3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3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3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3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3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3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3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3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3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3">
      <c r="A303" s="19"/>
      <c r="B303" s="5" t="s">
        <v>4</v>
      </c>
      <c r="C303" s="5" t="str">
        <f t="shared" ref="C303:C307" si="29">RIGHT(D303,4)</f>
        <v/>
      </c>
      <c r="D303" s="14"/>
      <c r="E303" s="5"/>
      <c r="F303" s="5">
        <v>1</v>
      </c>
      <c r="G303" s="5"/>
      <c r="H303" s="5"/>
      <c r="I303" s="6" t="s">
        <v>55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3">
      <c r="A304" s="19"/>
      <c r="B304" s="5" t="s">
        <v>16</v>
      </c>
      <c r="C304" s="5" t="str">
        <f t="shared" si="29"/>
        <v/>
      </c>
      <c r="D304" s="14"/>
      <c r="E304" s="5"/>
      <c r="F304" s="5">
        <v>1</v>
      </c>
      <c r="G304" s="5"/>
      <c r="H304" s="5"/>
      <c r="I304" s="6" t="s">
        <v>145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3">
      <c r="A305" s="19"/>
      <c r="B305" s="5" t="s">
        <v>16</v>
      </c>
      <c r="C305" s="5" t="str">
        <f t="shared" si="29"/>
        <v/>
      </c>
      <c r="D305" s="14"/>
      <c r="E305" s="5"/>
      <c r="F305" s="5">
        <v>1</v>
      </c>
      <c r="G305" s="5"/>
      <c r="H305" s="5"/>
      <c r="I305" s="6" t="s">
        <v>58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3">
      <c r="A306" s="19"/>
      <c r="B306" s="5" t="s">
        <v>16</v>
      </c>
      <c r="C306" s="5" t="str">
        <f t="shared" si="29"/>
        <v/>
      </c>
      <c r="D306" s="14"/>
      <c r="E306" s="5"/>
      <c r="F306" s="5">
        <v>1</v>
      </c>
      <c r="G306" s="5"/>
      <c r="H306" s="5"/>
      <c r="I306" s="6" t="s">
        <v>56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3">
      <c r="A307" s="19"/>
      <c r="B307" s="5" t="s">
        <v>16</v>
      </c>
      <c r="C307" s="5" t="str">
        <f t="shared" si="29"/>
        <v/>
      </c>
      <c r="D307" s="14"/>
      <c r="E307" s="5"/>
      <c r="F307" s="5">
        <v>1</v>
      </c>
      <c r="G307" s="5"/>
      <c r="H307" s="5"/>
      <c r="I307" s="6" t="s">
        <v>88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3">
      <c r="A308" s="19"/>
      <c r="B308" s="5"/>
      <c r="C308" s="5"/>
      <c r="D308" s="14"/>
      <c r="E308" s="5"/>
      <c r="F308" s="5"/>
      <c r="G308" s="5"/>
      <c r="H308" s="5"/>
      <c r="I308" s="6" t="s">
        <v>57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3">
      <c r="A309" s="19"/>
      <c r="B309" s="5"/>
      <c r="C309" s="5"/>
      <c r="D309" s="14"/>
      <c r="E309" s="5"/>
      <c r="F309" s="5"/>
      <c r="G309" s="5"/>
      <c r="H309" s="5"/>
      <c r="I309" s="6" t="s">
        <v>59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3">
      <c r="A310" s="19"/>
      <c r="B310" s="5"/>
      <c r="C310" s="5"/>
      <c r="D310" s="14"/>
      <c r="E310" s="5"/>
      <c r="F310" s="5"/>
      <c r="G310" s="5"/>
      <c r="H310" s="5"/>
      <c r="I310" s="6" t="s">
        <v>144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3">
      <c r="A311" s="19"/>
      <c r="B311" s="5"/>
      <c r="C311" s="5"/>
      <c r="D311" s="14"/>
      <c r="E311" s="5"/>
      <c r="F311" s="5"/>
      <c r="G311" s="5"/>
      <c r="H311" s="5"/>
      <c r="I311" s="6" t="s">
        <v>143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3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3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3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3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3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3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3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3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3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3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3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3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3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3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3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3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3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3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3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3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3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7.25" thickBot="1" x14ac:dyDescent="0.3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7.25" thickTop="1" x14ac:dyDescent="0.3"/>
    <row r="335" spans="1:19" ht="17.25" thickBot="1" x14ac:dyDescent="0.35"/>
    <row r="336" spans="1:19" ht="17.25" thickTop="1" x14ac:dyDescent="0.3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3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3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 Storage</v>
      </c>
      <c r="N338" s="4" t="s">
        <v>5</v>
      </c>
      <c r="O338" s="5"/>
      <c r="P338" s="5"/>
      <c r="Q338" s="5"/>
      <c r="R338" s="5"/>
      <c r="S338" s="20"/>
    </row>
    <row r="339" spans="1:19" x14ac:dyDescent="0.3">
      <c r="A339" s="56" t="s">
        <v>211</v>
      </c>
      <c r="B339" s="5" t="s">
        <v>19</v>
      </c>
      <c r="C339" s="5" t="str">
        <f>RIGHT(D339,4)</f>
        <v>_G01</v>
      </c>
      <c r="D339" s="14" t="s">
        <v>137</v>
      </c>
      <c r="E339" s="5" t="str">
        <f>LEFT(D339,LEN(D339)-4)</f>
        <v>NSD-2500X2200</v>
      </c>
      <c r="F339" s="5">
        <v>1</v>
      </c>
      <c r="G339" s="5"/>
      <c r="H339" s="5"/>
      <c r="I339" s="6" t="s">
        <v>55</v>
      </c>
      <c r="J339" s="6"/>
      <c r="K339" s="6">
        <f>COUNTIF($E$339:$E$346,I339)</f>
        <v>2</v>
      </c>
      <c r="L339" s="5"/>
      <c r="M339" s="5"/>
      <c r="N339" s="6" t="s">
        <v>55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3">
      <c r="A340" s="19"/>
      <c r="B340" s="5" t="s">
        <v>19</v>
      </c>
      <c r="C340" s="5" t="str">
        <f t="shared" ref="C340:C346" si="30">RIGHT(D340,4)</f>
        <v>_G02</v>
      </c>
      <c r="D340" s="14" t="s">
        <v>140</v>
      </c>
      <c r="E340" s="5" t="str">
        <f t="shared" ref="E340:E346" si="31">LEFT(D340,LEN(D340)-4)</f>
        <v>90FSD-1100X2200</v>
      </c>
      <c r="F340" s="5">
        <v>1</v>
      </c>
      <c r="G340" s="5"/>
      <c r="H340" s="5"/>
      <c r="I340" s="6" t="s">
        <v>145</v>
      </c>
      <c r="J340" s="6"/>
      <c r="K340" s="6">
        <f t="shared" ref="K340:K347" si="32">COUNTIF($E$339:$E$346,I340)</f>
        <v>0</v>
      </c>
      <c r="L340" s="5"/>
      <c r="M340" s="5"/>
      <c r="N340" s="6" t="s">
        <v>145</v>
      </c>
      <c r="O340" s="6"/>
      <c r="P340" s="6">
        <f t="shared" ref="P340:P347" si="33">SUMIF($I$339:$I$397,N340,$K$339:$K$397)</f>
        <v>0</v>
      </c>
      <c r="Q340" s="5"/>
      <c r="R340" s="5"/>
      <c r="S340" s="20"/>
    </row>
    <row r="341" spans="1:19" x14ac:dyDescent="0.3">
      <c r="A341" s="19"/>
      <c r="B341" s="5" t="s">
        <v>19</v>
      </c>
      <c r="C341" s="5" t="str">
        <f t="shared" si="30"/>
        <v>_G03</v>
      </c>
      <c r="D341" s="14" t="s">
        <v>111</v>
      </c>
      <c r="E341" s="5" t="str">
        <f t="shared" si="31"/>
        <v>NSD-1100X2200</v>
      </c>
      <c r="F341" s="5">
        <v>1</v>
      </c>
      <c r="G341" s="5"/>
      <c r="H341" s="5"/>
      <c r="I341" s="6" t="s">
        <v>58</v>
      </c>
      <c r="J341" s="6"/>
      <c r="K341" s="6">
        <f t="shared" si="32"/>
        <v>3</v>
      </c>
      <c r="L341" s="5"/>
      <c r="M341" s="5"/>
      <c r="N341" s="6" t="s">
        <v>58</v>
      </c>
      <c r="O341" s="6"/>
      <c r="P341" s="6">
        <f t="shared" si="33"/>
        <v>3</v>
      </c>
      <c r="Q341" s="5"/>
      <c r="R341" s="5"/>
      <c r="S341" s="20"/>
    </row>
    <row r="342" spans="1:19" x14ac:dyDescent="0.3">
      <c r="A342" s="19"/>
      <c r="B342" s="5" t="s">
        <v>19</v>
      </c>
      <c r="C342" s="5" t="str">
        <f t="shared" si="30"/>
        <v>_G04</v>
      </c>
      <c r="D342" s="14" t="s">
        <v>141</v>
      </c>
      <c r="E342" s="5" t="str">
        <f t="shared" si="31"/>
        <v>NSD-1100X2200</v>
      </c>
      <c r="F342" s="5">
        <v>1</v>
      </c>
      <c r="G342" s="5"/>
      <c r="H342" s="5"/>
      <c r="I342" s="6" t="s">
        <v>56</v>
      </c>
      <c r="J342" s="6"/>
      <c r="K342" s="6">
        <f t="shared" si="32"/>
        <v>0</v>
      </c>
      <c r="L342" s="5"/>
      <c r="M342" s="5"/>
      <c r="N342" s="6" t="s">
        <v>56</v>
      </c>
      <c r="O342" s="6"/>
      <c r="P342" s="6">
        <f t="shared" si="33"/>
        <v>0</v>
      </c>
      <c r="Q342" s="5"/>
      <c r="R342" s="5"/>
      <c r="S342" s="20"/>
    </row>
    <row r="343" spans="1:19" x14ac:dyDescent="0.3">
      <c r="A343" s="19"/>
      <c r="B343" s="5" t="s">
        <v>19</v>
      </c>
      <c r="C343" s="5" t="str">
        <f t="shared" si="30"/>
        <v>_G05</v>
      </c>
      <c r="D343" s="14" t="s">
        <v>131</v>
      </c>
      <c r="E343" s="5" t="str">
        <f t="shared" si="31"/>
        <v>90FSD-1100X2200</v>
      </c>
      <c r="F343" s="5">
        <v>1</v>
      </c>
      <c r="G343" s="5"/>
      <c r="H343" s="5"/>
      <c r="I343" s="6" t="s">
        <v>88</v>
      </c>
      <c r="J343" s="6"/>
      <c r="K343" s="6">
        <f t="shared" si="32"/>
        <v>0</v>
      </c>
      <c r="L343" s="5"/>
      <c r="M343" s="5"/>
      <c r="N343" s="6" t="s">
        <v>88</v>
      </c>
      <c r="O343" s="6"/>
      <c r="P343" s="6">
        <f t="shared" si="33"/>
        <v>0</v>
      </c>
      <c r="Q343" s="5"/>
      <c r="R343" s="5"/>
      <c r="S343" s="20"/>
    </row>
    <row r="344" spans="1:19" x14ac:dyDescent="0.3">
      <c r="A344" s="19"/>
      <c r="B344" s="5" t="s">
        <v>19</v>
      </c>
      <c r="C344" s="5" t="str">
        <f t="shared" si="30"/>
        <v>_G06</v>
      </c>
      <c r="D344" s="14" t="s">
        <v>95</v>
      </c>
      <c r="E344" s="5" t="str">
        <f t="shared" si="31"/>
        <v>90FSD-1100X2200</v>
      </c>
      <c r="F344" s="5">
        <v>1</v>
      </c>
      <c r="G344" s="5"/>
      <c r="H344" s="5"/>
      <c r="I344" s="6" t="s">
        <v>57</v>
      </c>
      <c r="J344" s="6"/>
      <c r="K344" s="6">
        <f t="shared" si="32"/>
        <v>0</v>
      </c>
      <c r="L344" s="5"/>
      <c r="M344" s="5"/>
      <c r="N344" s="6" t="s">
        <v>57</v>
      </c>
      <c r="O344" s="6"/>
      <c r="P344" s="6">
        <f t="shared" si="33"/>
        <v>0</v>
      </c>
      <c r="Q344" s="5"/>
      <c r="R344" s="5"/>
      <c r="S344" s="20"/>
    </row>
    <row r="345" spans="1:19" x14ac:dyDescent="0.3">
      <c r="A345" s="19"/>
      <c r="B345" s="5" t="s">
        <v>19</v>
      </c>
      <c r="C345" s="5" t="str">
        <f t="shared" si="30"/>
        <v>_G07</v>
      </c>
      <c r="D345" s="14" t="s">
        <v>142</v>
      </c>
      <c r="E345" s="5" t="str">
        <f t="shared" si="31"/>
        <v>NSD-2500X2200</v>
      </c>
      <c r="F345" s="5">
        <v>1</v>
      </c>
      <c r="G345" s="5"/>
      <c r="H345" s="5"/>
      <c r="I345" s="6" t="s">
        <v>59</v>
      </c>
      <c r="J345" s="6"/>
      <c r="K345" s="6">
        <f>COUNTIF($E$339:$E$346,I345)</f>
        <v>3</v>
      </c>
      <c r="L345" s="5"/>
      <c r="M345" s="5"/>
      <c r="N345" s="6" t="s">
        <v>59</v>
      </c>
      <c r="O345" s="6"/>
      <c r="P345" s="6">
        <f t="shared" si="33"/>
        <v>3</v>
      </c>
      <c r="Q345" s="5"/>
      <c r="R345" s="5"/>
      <c r="S345" s="20"/>
    </row>
    <row r="346" spans="1:19" x14ac:dyDescent="0.3">
      <c r="A346" s="19"/>
      <c r="B346" s="5" t="s">
        <v>19</v>
      </c>
      <c r="C346" s="5" t="str">
        <f t="shared" si="30"/>
        <v>_G08</v>
      </c>
      <c r="D346" s="14" t="s">
        <v>27</v>
      </c>
      <c r="E346" s="5" t="str">
        <f t="shared" si="31"/>
        <v>NSD-2500X2200</v>
      </c>
      <c r="F346" s="5">
        <v>1</v>
      </c>
      <c r="G346" s="5"/>
      <c r="H346" s="5"/>
      <c r="I346" s="6" t="s">
        <v>144</v>
      </c>
      <c r="J346" s="6"/>
      <c r="K346" s="6">
        <f t="shared" si="32"/>
        <v>0</v>
      </c>
      <c r="L346" s="5"/>
      <c r="M346" s="5"/>
      <c r="N346" s="6" t="s">
        <v>144</v>
      </c>
      <c r="O346" s="6"/>
      <c r="P346" s="6">
        <f t="shared" si="33"/>
        <v>0</v>
      </c>
      <c r="Q346" s="5"/>
      <c r="R346" s="5"/>
      <c r="S346" s="20"/>
    </row>
    <row r="347" spans="1:19" x14ac:dyDescent="0.3">
      <c r="A347" s="19"/>
      <c r="B347" s="5"/>
      <c r="C347" s="5"/>
      <c r="D347" s="14"/>
      <c r="E347" s="5"/>
      <c r="F347" s="5"/>
      <c r="G347" s="5"/>
      <c r="H347" s="5"/>
      <c r="I347" s="6" t="s">
        <v>143</v>
      </c>
      <c r="J347" s="6"/>
      <c r="K347" s="6">
        <f t="shared" si="32"/>
        <v>0</v>
      </c>
      <c r="L347" s="5"/>
      <c r="M347" s="5"/>
      <c r="N347" s="6" t="s">
        <v>143</v>
      </c>
      <c r="O347" s="6"/>
      <c r="P347" s="6">
        <f t="shared" si="33"/>
        <v>0</v>
      </c>
      <c r="Q347" s="5"/>
      <c r="R347" s="5"/>
      <c r="S347" s="20"/>
    </row>
    <row r="348" spans="1:19" x14ac:dyDescent="0.3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3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3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3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3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3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3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3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3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3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3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3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3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3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3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3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3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3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3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3">
      <c r="A367" s="19"/>
      <c r="B367" s="5" t="s">
        <v>4</v>
      </c>
      <c r="C367" s="5" t="str">
        <f t="shared" ref="C367:C371" si="34">RIGHT(D367,4)</f>
        <v/>
      </c>
      <c r="D367" s="14"/>
      <c r="E367" s="5"/>
      <c r="F367" s="5">
        <v>1</v>
      </c>
      <c r="G367" s="5"/>
      <c r="H367" s="5"/>
      <c r="I367" s="6" t="s">
        <v>55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3">
      <c r="A368" s="19"/>
      <c r="B368" s="5" t="s">
        <v>16</v>
      </c>
      <c r="C368" s="5" t="str">
        <f t="shared" si="34"/>
        <v/>
      </c>
      <c r="D368" s="14"/>
      <c r="E368" s="5"/>
      <c r="F368" s="5">
        <v>1</v>
      </c>
      <c r="G368" s="5"/>
      <c r="H368" s="5"/>
      <c r="I368" s="6" t="s">
        <v>145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3">
      <c r="A369" s="19"/>
      <c r="B369" s="5" t="s">
        <v>16</v>
      </c>
      <c r="C369" s="5" t="str">
        <f t="shared" si="34"/>
        <v/>
      </c>
      <c r="D369" s="14"/>
      <c r="E369" s="5"/>
      <c r="F369" s="5">
        <v>1</v>
      </c>
      <c r="G369" s="5"/>
      <c r="H369" s="5"/>
      <c r="I369" s="6" t="s">
        <v>58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3">
      <c r="A370" s="19"/>
      <c r="B370" s="5" t="s">
        <v>16</v>
      </c>
      <c r="C370" s="5" t="str">
        <f t="shared" si="34"/>
        <v/>
      </c>
      <c r="D370" s="14"/>
      <c r="E370" s="5"/>
      <c r="F370" s="5">
        <v>1</v>
      </c>
      <c r="G370" s="5"/>
      <c r="H370" s="5"/>
      <c r="I370" s="6" t="s">
        <v>56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3">
      <c r="A371" s="19"/>
      <c r="B371" s="5" t="s">
        <v>16</v>
      </c>
      <c r="C371" s="5" t="str">
        <f t="shared" si="34"/>
        <v/>
      </c>
      <c r="D371" s="14"/>
      <c r="E371" s="5"/>
      <c r="F371" s="5">
        <v>1</v>
      </c>
      <c r="G371" s="5"/>
      <c r="H371" s="5"/>
      <c r="I371" s="6" t="s">
        <v>88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3">
      <c r="A372" s="19"/>
      <c r="B372" s="5"/>
      <c r="C372" s="5"/>
      <c r="D372" s="14"/>
      <c r="E372" s="5"/>
      <c r="F372" s="5"/>
      <c r="G372" s="5"/>
      <c r="H372" s="5"/>
      <c r="I372" s="6" t="s">
        <v>57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3">
      <c r="A373" s="19"/>
      <c r="B373" s="5"/>
      <c r="C373" s="5"/>
      <c r="D373" s="14"/>
      <c r="E373" s="5"/>
      <c r="F373" s="5"/>
      <c r="G373" s="5"/>
      <c r="H373" s="5"/>
      <c r="I373" s="6" t="s">
        <v>59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3">
      <c r="A374" s="19"/>
      <c r="B374" s="5"/>
      <c r="C374" s="5"/>
      <c r="D374" s="14"/>
      <c r="E374" s="5"/>
      <c r="F374" s="5"/>
      <c r="G374" s="5"/>
      <c r="H374" s="5"/>
      <c r="I374" s="6" t="s">
        <v>144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3">
      <c r="A375" s="19"/>
      <c r="B375" s="5"/>
      <c r="C375" s="5"/>
      <c r="D375" s="14"/>
      <c r="E375" s="5"/>
      <c r="F375" s="5"/>
      <c r="G375" s="5"/>
      <c r="H375" s="5"/>
      <c r="I375" s="6" t="s">
        <v>143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3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3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3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3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3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3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3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3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3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3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3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3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3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3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3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3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3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3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3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3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3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7.25" thickBot="1" x14ac:dyDescent="0.3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7.25" thickTop="1" x14ac:dyDescent="0.3"/>
    <row r="399" spans="1:19" ht="17.25" thickBot="1" x14ac:dyDescent="0.35"/>
    <row r="400" spans="1:19" ht="17.25" thickTop="1" x14ac:dyDescent="0.3">
      <c r="A400" s="15"/>
      <c r="B400" s="16"/>
      <c r="C400" s="16"/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8"/>
    </row>
    <row r="401" spans="1:19" x14ac:dyDescent="0.3">
      <c r="A401" s="19"/>
      <c r="B401" s="5"/>
      <c r="C401" s="5"/>
      <c r="D401" s="1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20"/>
    </row>
    <row r="402" spans="1:19" x14ac:dyDescent="0.3">
      <c r="A402" s="19"/>
      <c r="B402" s="5"/>
      <c r="C402" s="5"/>
      <c r="D402" s="14"/>
      <c r="E402" s="5"/>
      <c r="F402" s="5"/>
      <c r="G402" s="5"/>
      <c r="H402" s="5"/>
      <c r="I402" s="6" t="str">
        <f>B403</f>
        <v>GF</v>
      </c>
      <c r="J402" s="5"/>
      <c r="K402" s="5"/>
      <c r="L402" s="5"/>
      <c r="M402" s="6" t="str">
        <f>A403</f>
        <v>Fire Water</v>
      </c>
      <c r="N402" s="4" t="s">
        <v>5</v>
      </c>
      <c r="O402" s="5"/>
      <c r="P402" s="5"/>
      <c r="Q402" s="5"/>
      <c r="R402" s="5"/>
      <c r="S402" s="20"/>
    </row>
    <row r="403" spans="1:19" x14ac:dyDescent="0.3">
      <c r="A403" s="56" t="s">
        <v>212</v>
      </c>
      <c r="B403" s="5" t="s">
        <v>19</v>
      </c>
      <c r="C403" s="5" t="str">
        <f>RIGHT(D403,4)</f>
        <v>_ddd</v>
      </c>
      <c r="D403" s="14" t="s">
        <v>215</v>
      </c>
      <c r="E403" s="5" t="str">
        <f>LEFT(D403,LEN(D403)-4)</f>
        <v>NSD-1100X2200</v>
      </c>
      <c r="F403" s="5">
        <v>1</v>
      </c>
      <c r="G403" s="5"/>
      <c r="H403" s="5"/>
      <c r="I403" s="6" t="s">
        <v>55</v>
      </c>
      <c r="J403" s="6"/>
      <c r="K403" s="6">
        <f>COUNTIF($E$403:$E$410,I403)</f>
        <v>2</v>
      </c>
      <c r="L403" s="5"/>
      <c r="M403" s="5"/>
      <c r="N403" s="6" t="s">
        <v>55</v>
      </c>
      <c r="O403" s="6"/>
      <c r="P403" s="6">
        <f t="shared" ref="P403:P411" si="35">SUMIF($I$403:$I$461,N403,$K$403:$K$461)</f>
        <v>2</v>
      </c>
      <c r="Q403" s="5"/>
      <c r="R403" s="5"/>
      <c r="S403" s="20"/>
    </row>
    <row r="404" spans="1:19" x14ac:dyDescent="0.3">
      <c r="A404" s="19"/>
      <c r="B404" s="5" t="s">
        <v>19</v>
      </c>
      <c r="C404" s="5" t="str">
        <f t="shared" ref="C404:C410" si="36">RIGHT(D404,4)</f>
        <v>_ddd</v>
      </c>
      <c r="D404" s="14" t="s">
        <v>216</v>
      </c>
      <c r="E404" s="5" t="str">
        <f t="shared" ref="E404:E410" si="37">LEFT(D404,LEN(D404)-4)</f>
        <v>NSD-1100X2200</v>
      </c>
      <c r="F404" s="5">
        <v>1</v>
      </c>
      <c r="G404" s="5"/>
      <c r="H404" s="5"/>
      <c r="I404" s="6" t="s">
        <v>145</v>
      </c>
      <c r="J404" s="6"/>
      <c r="K404" s="6">
        <f t="shared" ref="K404:K411" si="38">COUNTIF($E$403:$E$410,I404)</f>
        <v>0</v>
      </c>
      <c r="L404" s="5"/>
      <c r="M404" s="5"/>
      <c r="N404" s="6" t="s">
        <v>145</v>
      </c>
      <c r="O404" s="6"/>
      <c r="P404" s="6">
        <f t="shared" si="35"/>
        <v>0</v>
      </c>
      <c r="Q404" s="5"/>
      <c r="R404" s="5"/>
      <c r="S404" s="20"/>
    </row>
    <row r="405" spans="1:19" x14ac:dyDescent="0.3">
      <c r="A405" s="19"/>
      <c r="B405" s="5" t="s">
        <v>19</v>
      </c>
      <c r="C405" s="5" t="str">
        <f t="shared" si="36"/>
        <v/>
      </c>
      <c r="D405" s="14"/>
      <c r="E405" s="5" t="s">
        <v>143</v>
      </c>
      <c r="F405" s="5"/>
      <c r="G405" s="5"/>
      <c r="H405" s="5"/>
      <c r="I405" s="6" t="s">
        <v>58</v>
      </c>
      <c r="J405" s="6"/>
      <c r="K405" s="6">
        <f t="shared" si="38"/>
        <v>0</v>
      </c>
      <c r="L405" s="5"/>
      <c r="M405" s="5"/>
      <c r="N405" s="6" t="s">
        <v>58</v>
      </c>
      <c r="O405" s="6"/>
      <c r="P405" s="6">
        <f t="shared" si="35"/>
        <v>0</v>
      </c>
      <c r="Q405" s="5"/>
      <c r="R405" s="5"/>
      <c r="S405" s="20"/>
    </row>
    <row r="406" spans="1:19" x14ac:dyDescent="0.3">
      <c r="A406" s="19"/>
      <c r="B406" s="5" t="s">
        <v>19</v>
      </c>
      <c r="C406" s="5" t="str">
        <f t="shared" si="36"/>
        <v/>
      </c>
      <c r="D406" s="14"/>
      <c r="E406" s="5" t="s">
        <v>143</v>
      </c>
      <c r="F406" s="5"/>
      <c r="G406" s="5"/>
      <c r="H406" s="5"/>
      <c r="I406" s="6" t="s">
        <v>56</v>
      </c>
      <c r="J406" s="6"/>
      <c r="K406" s="6">
        <f t="shared" si="38"/>
        <v>0</v>
      </c>
      <c r="L406" s="5"/>
      <c r="M406" s="5"/>
      <c r="N406" s="6" t="s">
        <v>56</v>
      </c>
      <c r="O406" s="6"/>
      <c r="P406" s="6">
        <f t="shared" si="35"/>
        <v>0</v>
      </c>
      <c r="Q406" s="5"/>
      <c r="R406" s="5"/>
      <c r="S406" s="20"/>
    </row>
    <row r="407" spans="1:19" x14ac:dyDescent="0.3">
      <c r="A407" s="19"/>
      <c r="B407" s="5" t="s">
        <v>19</v>
      </c>
      <c r="C407" s="5" t="str">
        <f t="shared" si="36"/>
        <v/>
      </c>
      <c r="D407" s="14"/>
      <c r="E407" s="5" t="e">
        <f t="shared" si="37"/>
        <v>#VALUE!</v>
      </c>
      <c r="F407" s="5"/>
      <c r="G407" s="5"/>
      <c r="H407" s="5"/>
      <c r="I407" s="6" t="s">
        <v>88</v>
      </c>
      <c r="J407" s="6"/>
      <c r="K407" s="6">
        <f t="shared" si="38"/>
        <v>0</v>
      </c>
      <c r="L407" s="5"/>
      <c r="M407" s="5"/>
      <c r="N407" s="6" t="s">
        <v>88</v>
      </c>
      <c r="O407" s="6"/>
      <c r="P407" s="6">
        <f t="shared" si="35"/>
        <v>0</v>
      </c>
      <c r="Q407" s="5"/>
      <c r="R407" s="5"/>
      <c r="S407" s="20"/>
    </row>
    <row r="408" spans="1:19" x14ac:dyDescent="0.3">
      <c r="A408" s="19"/>
      <c r="B408" s="5" t="s">
        <v>19</v>
      </c>
      <c r="C408" s="5" t="str">
        <f t="shared" si="36"/>
        <v/>
      </c>
      <c r="D408" s="14"/>
      <c r="E408" s="5" t="e">
        <f t="shared" si="37"/>
        <v>#VALUE!</v>
      </c>
      <c r="F408" s="5"/>
      <c r="G408" s="5"/>
      <c r="H408" s="5"/>
      <c r="I408" s="6" t="s">
        <v>57</v>
      </c>
      <c r="J408" s="6"/>
      <c r="K408" s="6">
        <f t="shared" si="38"/>
        <v>0</v>
      </c>
      <c r="L408" s="5"/>
      <c r="M408" s="5"/>
      <c r="N408" s="6" t="s">
        <v>57</v>
      </c>
      <c r="O408" s="6"/>
      <c r="P408" s="6">
        <f t="shared" si="35"/>
        <v>0</v>
      </c>
      <c r="Q408" s="5"/>
      <c r="R408" s="5"/>
      <c r="S408" s="20"/>
    </row>
    <row r="409" spans="1:19" x14ac:dyDescent="0.3">
      <c r="A409" s="19"/>
      <c r="B409" s="5" t="s">
        <v>19</v>
      </c>
      <c r="C409" s="5" t="str">
        <f t="shared" si="36"/>
        <v/>
      </c>
      <c r="D409" s="14"/>
      <c r="E409" s="5" t="e">
        <f t="shared" si="37"/>
        <v>#VALUE!</v>
      </c>
      <c r="F409" s="5"/>
      <c r="G409" s="5"/>
      <c r="H409" s="5"/>
      <c r="I409" s="6" t="s">
        <v>59</v>
      </c>
      <c r="J409" s="6"/>
      <c r="K409" s="6">
        <f t="shared" si="38"/>
        <v>0</v>
      </c>
      <c r="L409" s="5"/>
      <c r="M409" s="5"/>
      <c r="N409" s="6" t="s">
        <v>59</v>
      </c>
      <c r="O409" s="6"/>
      <c r="P409" s="6">
        <f t="shared" si="35"/>
        <v>0</v>
      </c>
      <c r="Q409" s="5"/>
      <c r="R409" s="5"/>
      <c r="S409" s="20"/>
    </row>
    <row r="410" spans="1:19" x14ac:dyDescent="0.3">
      <c r="A410" s="19"/>
      <c r="B410" s="5" t="s">
        <v>19</v>
      </c>
      <c r="C410" s="5" t="str">
        <f t="shared" si="36"/>
        <v/>
      </c>
      <c r="D410" s="14"/>
      <c r="E410" s="5" t="e">
        <f t="shared" si="37"/>
        <v>#VALUE!</v>
      </c>
      <c r="F410" s="5"/>
      <c r="G410" s="5"/>
      <c r="H410" s="5"/>
      <c r="I410" s="6" t="s">
        <v>144</v>
      </c>
      <c r="J410" s="6"/>
      <c r="K410" s="6">
        <f t="shared" si="38"/>
        <v>0</v>
      </c>
      <c r="L410" s="5"/>
      <c r="M410" s="5"/>
      <c r="N410" s="6" t="s">
        <v>144</v>
      </c>
      <c r="O410" s="6"/>
      <c r="P410" s="6">
        <f t="shared" si="35"/>
        <v>0</v>
      </c>
      <c r="Q410" s="5"/>
      <c r="R410" s="5"/>
      <c r="S410" s="20"/>
    </row>
    <row r="411" spans="1:19" x14ac:dyDescent="0.3">
      <c r="A411" s="19"/>
      <c r="B411" s="5"/>
      <c r="C411" s="5"/>
      <c r="D411" s="14"/>
      <c r="E411" s="5"/>
      <c r="F411" s="5"/>
      <c r="G411" s="5"/>
      <c r="H411" s="5"/>
      <c r="I411" s="6" t="s">
        <v>143</v>
      </c>
      <c r="J411" s="6" t="s">
        <v>244</v>
      </c>
      <c r="K411" s="6">
        <f t="shared" si="38"/>
        <v>2</v>
      </c>
      <c r="L411" s="5"/>
      <c r="M411" s="5"/>
      <c r="N411" s="6" t="s">
        <v>143</v>
      </c>
      <c r="O411" s="6" t="s">
        <v>244</v>
      </c>
      <c r="P411" s="6">
        <f>SUMIF($I$403:$I$461,N411,$K$403:$K$461)</f>
        <v>2</v>
      </c>
      <c r="Q411" s="5"/>
      <c r="R411" s="5"/>
      <c r="S411" s="20"/>
    </row>
    <row r="412" spans="1:19" x14ac:dyDescent="0.3">
      <c r="A412" s="19"/>
      <c r="B412" s="5"/>
      <c r="C412" s="5"/>
      <c r="D412" s="14"/>
      <c r="E412" s="5"/>
      <c r="F412" s="5"/>
      <c r="G412" s="5"/>
      <c r="H412" s="5"/>
      <c r="I412" s="6"/>
      <c r="J412" s="6"/>
      <c r="K412" s="6"/>
      <c r="L412" s="5"/>
      <c r="M412" s="5"/>
      <c r="N412" s="6"/>
      <c r="O412" s="6"/>
      <c r="P412" s="6"/>
      <c r="Q412" s="5"/>
      <c r="R412" s="5"/>
      <c r="S412" s="20"/>
    </row>
    <row r="413" spans="1:19" x14ac:dyDescent="0.3">
      <c r="A413" s="19"/>
      <c r="B413" s="5"/>
      <c r="C413" s="5"/>
      <c r="D413" s="14"/>
      <c r="E413" s="5"/>
      <c r="F413" s="5"/>
      <c r="G413" s="5"/>
      <c r="H413" s="5"/>
      <c r="I413" s="6"/>
      <c r="J413" s="6"/>
      <c r="K413" s="6"/>
      <c r="L413" s="5"/>
      <c r="M413" s="5"/>
      <c r="N413" s="6"/>
      <c r="O413" s="6"/>
      <c r="P413" s="6"/>
      <c r="Q413" s="5"/>
      <c r="R413" s="5"/>
      <c r="S413" s="20"/>
    </row>
    <row r="414" spans="1:19" x14ac:dyDescent="0.3">
      <c r="A414" s="19"/>
      <c r="B414" s="5"/>
      <c r="C414" s="5"/>
      <c r="D414" s="14"/>
      <c r="E414" s="5"/>
      <c r="F414" s="5"/>
      <c r="G414" s="5"/>
      <c r="H414" s="5"/>
      <c r="I414" s="6"/>
      <c r="J414" s="6"/>
      <c r="K414" s="6"/>
      <c r="L414" s="5"/>
      <c r="M414" s="5"/>
      <c r="N414" s="6"/>
      <c r="O414" s="6"/>
      <c r="P414" s="6"/>
      <c r="Q414" s="5"/>
      <c r="R414" s="5"/>
      <c r="S414" s="20"/>
    </row>
    <row r="415" spans="1:19" x14ac:dyDescent="0.3">
      <c r="A415" s="19"/>
      <c r="B415" s="5"/>
      <c r="C415" s="5"/>
      <c r="D415" s="14"/>
      <c r="E415" s="5"/>
      <c r="F415" s="5"/>
      <c r="G415" s="5"/>
      <c r="H415" s="5"/>
      <c r="I415" s="6"/>
      <c r="J415" s="6"/>
      <c r="K415" s="6"/>
      <c r="L415" s="5"/>
      <c r="M415" s="5"/>
      <c r="N415" s="6"/>
      <c r="O415" s="6"/>
      <c r="P415" s="6"/>
      <c r="Q415" s="5"/>
      <c r="R415" s="5"/>
      <c r="S415" s="20"/>
    </row>
    <row r="416" spans="1:19" x14ac:dyDescent="0.3">
      <c r="A416" s="19"/>
      <c r="B416" s="5"/>
      <c r="C416" s="5"/>
      <c r="D416" s="14"/>
      <c r="E416" s="5"/>
      <c r="F416" s="5"/>
      <c r="G416" s="5"/>
      <c r="H416" s="5"/>
      <c r="I416" s="6"/>
      <c r="J416" s="6"/>
      <c r="K416" s="6"/>
      <c r="L416" s="5"/>
      <c r="M416" s="5"/>
      <c r="N416" s="6"/>
      <c r="O416" s="6"/>
      <c r="P416" s="6"/>
      <c r="Q416" s="5"/>
      <c r="R416" s="5"/>
      <c r="S416" s="20"/>
    </row>
    <row r="417" spans="1:19" x14ac:dyDescent="0.3">
      <c r="A417" s="19"/>
      <c r="B417" s="5"/>
      <c r="C417" s="5"/>
      <c r="D417" s="1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20"/>
    </row>
    <row r="418" spans="1:19" x14ac:dyDescent="0.3">
      <c r="A418" s="19"/>
      <c r="B418" s="5"/>
      <c r="C418" s="5"/>
      <c r="D418" s="1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20"/>
    </row>
    <row r="419" spans="1:19" x14ac:dyDescent="0.3">
      <c r="A419" s="19"/>
      <c r="B419" s="5"/>
      <c r="C419" s="5"/>
      <c r="D419" s="1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20"/>
    </row>
    <row r="420" spans="1:19" x14ac:dyDescent="0.3">
      <c r="A420" s="19"/>
      <c r="B420" s="5"/>
      <c r="C420" s="5"/>
      <c r="D420" s="1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20"/>
    </row>
    <row r="421" spans="1:19" x14ac:dyDescent="0.3">
      <c r="A421" s="19"/>
      <c r="B421" s="5"/>
      <c r="C421" s="5"/>
      <c r="D421" s="1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20"/>
    </row>
    <row r="422" spans="1:19" x14ac:dyDescent="0.3">
      <c r="A422" s="19"/>
      <c r="B422" s="5"/>
      <c r="C422" s="5"/>
      <c r="D422" s="1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20"/>
    </row>
    <row r="423" spans="1:19" x14ac:dyDescent="0.3">
      <c r="A423" s="19"/>
      <c r="B423" s="5"/>
      <c r="C423" s="5"/>
      <c r="D423" s="1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20"/>
    </row>
    <row r="424" spans="1:19" x14ac:dyDescent="0.3">
      <c r="A424" s="19"/>
      <c r="B424" s="5"/>
      <c r="C424" s="5"/>
      <c r="D424" s="1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20"/>
    </row>
    <row r="425" spans="1:19" x14ac:dyDescent="0.3">
      <c r="A425" s="19"/>
      <c r="B425" s="5"/>
      <c r="C425" s="5"/>
      <c r="D425" s="1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20"/>
    </row>
    <row r="426" spans="1:19" x14ac:dyDescent="0.3">
      <c r="A426" s="19"/>
      <c r="B426" s="5"/>
      <c r="C426" s="5"/>
      <c r="D426" s="1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20"/>
    </row>
    <row r="427" spans="1:19" x14ac:dyDescent="0.3">
      <c r="A427" s="19"/>
      <c r="B427" s="5"/>
      <c r="C427" s="5"/>
      <c r="D427" s="1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20"/>
    </row>
    <row r="428" spans="1:19" x14ac:dyDescent="0.3">
      <c r="A428" s="19"/>
      <c r="B428" s="5"/>
      <c r="C428" s="5"/>
      <c r="D428" s="1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20"/>
    </row>
    <row r="429" spans="1:19" x14ac:dyDescent="0.3">
      <c r="A429" s="19"/>
      <c r="B429" s="5"/>
      <c r="C429" s="5"/>
      <c r="D429" s="1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20"/>
    </row>
    <row r="430" spans="1:19" x14ac:dyDescent="0.3">
      <c r="A430" s="19"/>
      <c r="B430" s="5"/>
      <c r="C430" s="5"/>
      <c r="D430" s="14"/>
      <c r="E430" s="5"/>
      <c r="F430" s="5"/>
      <c r="G430" s="5"/>
      <c r="H430" s="5"/>
      <c r="I430" s="6" t="str">
        <f>B431</f>
        <v>1F</v>
      </c>
      <c r="J430" s="5"/>
      <c r="K430" s="5"/>
      <c r="L430" s="5"/>
      <c r="M430" s="5"/>
      <c r="N430" s="5"/>
      <c r="O430" s="5"/>
      <c r="P430" s="5"/>
      <c r="Q430" s="5"/>
      <c r="R430" s="5"/>
      <c r="S430" s="20"/>
    </row>
    <row r="431" spans="1:19" x14ac:dyDescent="0.3">
      <c r="A431" s="19"/>
      <c r="B431" s="5" t="s">
        <v>4</v>
      </c>
      <c r="C431" s="5" t="str">
        <f t="shared" ref="C431:C435" si="39">RIGHT(D431,4)</f>
        <v/>
      </c>
      <c r="D431" s="14"/>
      <c r="E431" s="5"/>
      <c r="F431" s="5"/>
      <c r="G431" s="5"/>
      <c r="H431" s="5"/>
      <c r="I431" s="6" t="s">
        <v>55</v>
      </c>
      <c r="J431" s="6"/>
      <c r="K431" s="6"/>
      <c r="L431" s="5"/>
      <c r="M431" s="5"/>
      <c r="N431" s="5"/>
      <c r="O431" s="5"/>
      <c r="P431" s="5"/>
      <c r="Q431" s="5"/>
      <c r="R431" s="5"/>
      <c r="S431" s="20"/>
    </row>
    <row r="432" spans="1:19" x14ac:dyDescent="0.3">
      <c r="A432" s="19"/>
      <c r="B432" s="5" t="s">
        <v>16</v>
      </c>
      <c r="C432" s="5" t="str">
        <f t="shared" si="39"/>
        <v/>
      </c>
      <c r="D432" s="14"/>
      <c r="E432" s="5"/>
      <c r="F432" s="5"/>
      <c r="G432" s="5"/>
      <c r="H432" s="5"/>
      <c r="I432" s="6" t="s">
        <v>145</v>
      </c>
      <c r="J432" s="6"/>
      <c r="K432" s="6"/>
      <c r="L432" s="5"/>
      <c r="M432" s="5"/>
      <c r="N432" s="5"/>
      <c r="O432" s="5"/>
      <c r="P432" s="5"/>
      <c r="Q432" s="5"/>
      <c r="R432" s="5"/>
      <c r="S432" s="20"/>
    </row>
    <row r="433" spans="1:19" x14ac:dyDescent="0.3">
      <c r="A433" s="19"/>
      <c r="B433" s="5" t="s">
        <v>16</v>
      </c>
      <c r="C433" s="5" t="str">
        <f t="shared" si="39"/>
        <v/>
      </c>
      <c r="D433" s="14"/>
      <c r="E433" s="5"/>
      <c r="F433" s="5"/>
      <c r="G433" s="5"/>
      <c r="H433" s="5"/>
      <c r="I433" s="6" t="s">
        <v>58</v>
      </c>
      <c r="J433" s="6"/>
      <c r="K433" s="6"/>
      <c r="L433" s="5"/>
      <c r="M433" s="5"/>
      <c r="N433" s="5"/>
      <c r="O433" s="5"/>
      <c r="P433" s="5"/>
      <c r="Q433" s="5"/>
      <c r="R433" s="5"/>
      <c r="S433" s="20"/>
    </row>
    <row r="434" spans="1:19" x14ac:dyDescent="0.3">
      <c r="A434" s="19"/>
      <c r="B434" s="5" t="s">
        <v>16</v>
      </c>
      <c r="C434" s="5" t="str">
        <f t="shared" si="39"/>
        <v/>
      </c>
      <c r="D434" s="14"/>
      <c r="E434" s="5"/>
      <c r="F434" s="5"/>
      <c r="G434" s="5"/>
      <c r="H434" s="5"/>
      <c r="I434" s="6" t="s">
        <v>56</v>
      </c>
      <c r="J434" s="6"/>
      <c r="K434" s="6"/>
      <c r="L434" s="5"/>
      <c r="M434" s="5"/>
      <c r="N434" s="5"/>
      <c r="O434" s="5"/>
      <c r="P434" s="5"/>
      <c r="Q434" s="5"/>
      <c r="R434" s="5"/>
      <c r="S434" s="20"/>
    </row>
    <row r="435" spans="1:19" x14ac:dyDescent="0.3">
      <c r="A435" s="19"/>
      <c r="B435" s="5" t="s">
        <v>16</v>
      </c>
      <c r="C435" s="5" t="str">
        <f t="shared" si="39"/>
        <v/>
      </c>
      <c r="D435" s="14"/>
      <c r="E435" s="5"/>
      <c r="F435" s="5"/>
      <c r="G435" s="5"/>
      <c r="H435" s="5"/>
      <c r="I435" s="6" t="s">
        <v>88</v>
      </c>
      <c r="J435" s="6"/>
      <c r="K435" s="6"/>
      <c r="L435" s="5"/>
      <c r="M435" s="5"/>
      <c r="N435" s="5"/>
      <c r="O435" s="5"/>
      <c r="P435" s="5"/>
      <c r="Q435" s="5"/>
      <c r="R435" s="5"/>
      <c r="S435" s="20"/>
    </row>
    <row r="436" spans="1:19" x14ac:dyDescent="0.3">
      <c r="A436" s="19"/>
      <c r="B436" s="5"/>
      <c r="C436" s="5"/>
      <c r="D436" s="14"/>
      <c r="E436" s="5"/>
      <c r="F436" s="5"/>
      <c r="G436" s="5"/>
      <c r="H436" s="5"/>
      <c r="I436" s="6" t="s">
        <v>57</v>
      </c>
      <c r="J436" s="6"/>
      <c r="K436" s="6"/>
      <c r="L436" s="5"/>
      <c r="M436" s="5"/>
      <c r="N436" s="5"/>
      <c r="O436" s="5"/>
      <c r="P436" s="5"/>
      <c r="Q436" s="5"/>
      <c r="R436" s="5"/>
      <c r="S436" s="20"/>
    </row>
    <row r="437" spans="1:19" x14ac:dyDescent="0.3">
      <c r="A437" s="19"/>
      <c r="B437" s="5"/>
      <c r="C437" s="5"/>
      <c r="D437" s="14"/>
      <c r="E437" s="5"/>
      <c r="F437" s="5"/>
      <c r="G437" s="5"/>
      <c r="H437" s="5"/>
      <c r="I437" s="6" t="s">
        <v>59</v>
      </c>
      <c r="J437" s="6"/>
      <c r="K437" s="6"/>
      <c r="L437" s="5"/>
      <c r="M437" s="5"/>
      <c r="N437" s="5"/>
      <c r="O437" s="5"/>
      <c r="P437" s="5"/>
      <c r="Q437" s="5"/>
      <c r="R437" s="5"/>
      <c r="S437" s="20"/>
    </row>
    <row r="438" spans="1:19" x14ac:dyDescent="0.3">
      <c r="A438" s="19"/>
      <c r="B438" s="5"/>
      <c r="C438" s="5"/>
      <c r="D438" s="14"/>
      <c r="E438" s="5"/>
      <c r="F438" s="5"/>
      <c r="G438" s="5"/>
      <c r="H438" s="5"/>
      <c r="I438" s="6" t="s">
        <v>144</v>
      </c>
      <c r="J438" s="6"/>
      <c r="K438" s="6"/>
      <c r="L438" s="5"/>
      <c r="M438" s="5"/>
      <c r="N438" s="5"/>
      <c r="O438" s="5"/>
      <c r="P438" s="5"/>
      <c r="Q438" s="5"/>
      <c r="R438" s="5"/>
      <c r="S438" s="20"/>
    </row>
    <row r="439" spans="1:19" x14ac:dyDescent="0.3">
      <c r="A439" s="19"/>
      <c r="B439" s="5"/>
      <c r="C439" s="5"/>
      <c r="D439" s="14"/>
      <c r="E439" s="5"/>
      <c r="F439" s="5"/>
      <c r="G439" s="5"/>
      <c r="H439" s="5"/>
      <c r="I439" s="6" t="s">
        <v>143</v>
      </c>
      <c r="J439" s="6"/>
      <c r="K439" s="6"/>
      <c r="L439" s="5"/>
      <c r="M439" s="5"/>
      <c r="N439" s="5"/>
      <c r="O439" s="5"/>
      <c r="P439" s="5"/>
      <c r="Q439" s="5"/>
      <c r="R439" s="5"/>
      <c r="S439" s="20"/>
    </row>
    <row r="440" spans="1:19" x14ac:dyDescent="0.3">
      <c r="A440" s="19"/>
      <c r="B440" s="5"/>
      <c r="C440" s="5"/>
      <c r="D440" s="14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20"/>
    </row>
    <row r="441" spans="1:19" x14ac:dyDescent="0.3">
      <c r="A441" s="19"/>
      <c r="B441" s="5"/>
      <c r="C441" s="5"/>
      <c r="D441" s="14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20"/>
    </row>
    <row r="442" spans="1:19" x14ac:dyDescent="0.3">
      <c r="A442" s="19"/>
      <c r="B442" s="5"/>
      <c r="C442" s="5"/>
      <c r="D442" s="14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20"/>
    </row>
    <row r="443" spans="1:19" x14ac:dyDescent="0.3">
      <c r="A443" s="19"/>
      <c r="B443" s="5"/>
      <c r="C443" s="5"/>
      <c r="D443" s="14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20"/>
    </row>
    <row r="444" spans="1:19" x14ac:dyDescent="0.3">
      <c r="A444" s="19"/>
      <c r="B444" s="5"/>
      <c r="C444" s="5"/>
      <c r="D444" s="14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20"/>
    </row>
    <row r="445" spans="1:19" x14ac:dyDescent="0.3">
      <c r="A445" s="19"/>
      <c r="B445" s="5"/>
      <c r="C445" s="5"/>
      <c r="D445" s="1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20"/>
    </row>
    <row r="446" spans="1:19" x14ac:dyDescent="0.3">
      <c r="A446" s="19"/>
      <c r="B446" s="5"/>
      <c r="C446" s="5"/>
      <c r="D446" s="1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20"/>
    </row>
    <row r="447" spans="1:19" x14ac:dyDescent="0.3">
      <c r="A447" s="19"/>
      <c r="B447" s="5"/>
      <c r="C447" s="5"/>
      <c r="D447" s="1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20"/>
    </row>
    <row r="448" spans="1:19" x14ac:dyDescent="0.3">
      <c r="A448" s="19"/>
      <c r="B448" s="5"/>
      <c r="C448" s="5"/>
      <c r="D448" s="1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20"/>
    </row>
    <row r="449" spans="1:19" x14ac:dyDescent="0.3">
      <c r="A449" s="19"/>
      <c r="B449" s="5"/>
      <c r="C449" s="5"/>
      <c r="D449" s="1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20"/>
    </row>
    <row r="450" spans="1:19" x14ac:dyDescent="0.3">
      <c r="A450" s="19"/>
      <c r="B450" s="5"/>
      <c r="C450" s="5"/>
      <c r="D450" s="1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20"/>
    </row>
    <row r="451" spans="1:19" x14ac:dyDescent="0.3">
      <c r="A451" s="19"/>
      <c r="B451" s="5"/>
      <c r="C451" s="5"/>
      <c r="D451" s="1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20"/>
    </row>
    <row r="452" spans="1:19" x14ac:dyDescent="0.3">
      <c r="A452" s="19"/>
      <c r="B452" s="5"/>
      <c r="C452" s="5"/>
      <c r="D452" s="1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20"/>
    </row>
    <row r="453" spans="1:19" x14ac:dyDescent="0.3">
      <c r="A453" s="19"/>
      <c r="B453" s="5"/>
      <c r="C453" s="5"/>
      <c r="D453" s="1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20"/>
    </row>
    <row r="454" spans="1:19" x14ac:dyDescent="0.3">
      <c r="A454" s="19"/>
      <c r="B454" s="5"/>
      <c r="C454" s="5"/>
      <c r="D454" s="1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20"/>
    </row>
    <row r="455" spans="1:19" x14ac:dyDescent="0.3">
      <c r="A455" s="19"/>
      <c r="B455" s="5"/>
      <c r="C455" s="5"/>
      <c r="D455" s="1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20"/>
    </row>
    <row r="456" spans="1:19" x14ac:dyDescent="0.3">
      <c r="A456" s="19"/>
      <c r="B456" s="5"/>
      <c r="C456" s="5"/>
      <c r="D456" s="1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20"/>
    </row>
    <row r="457" spans="1:19" x14ac:dyDescent="0.3">
      <c r="A457" s="19"/>
      <c r="B457" s="5"/>
      <c r="C457" s="5"/>
      <c r="D457" s="1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20"/>
    </row>
    <row r="458" spans="1:19" x14ac:dyDescent="0.3">
      <c r="A458" s="19"/>
      <c r="B458" s="5"/>
      <c r="C458" s="5"/>
      <c r="D458" s="1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20"/>
    </row>
    <row r="459" spans="1:19" x14ac:dyDescent="0.3">
      <c r="A459" s="19"/>
      <c r="B459" s="5"/>
      <c r="C459" s="5"/>
      <c r="D459" s="1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20"/>
    </row>
    <row r="460" spans="1:19" x14ac:dyDescent="0.3">
      <c r="A460" s="19"/>
      <c r="B460" s="5"/>
      <c r="C460" s="5"/>
      <c r="D460" s="1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20"/>
    </row>
    <row r="461" spans="1:19" ht="17.25" thickBot="1" x14ac:dyDescent="0.35">
      <c r="A461" s="21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4"/>
    </row>
    <row r="462" spans="1:19" ht="17.25" thickTop="1" x14ac:dyDescent="0.3"/>
    <row r="463" spans="1:19" ht="17.25" thickBot="1" x14ac:dyDescent="0.35"/>
    <row r="464" spans="1:19" ht="17.25" thickTop="1" x14ac:dyDescent="0.3">
      <c r="A464" s="15"/>
      <c r="B464" s="16"/>
      <c r="C464" s="16"/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8"/>
    </row>
    <row r="465" spans="1:19" x14ac:dyDescent="0.3">
      <c r="A465" s="19"/>
      <c r="B465" s="5"/>
      <c r="C465" s="5"/>
      <c r="D465" s="1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20"/>
    </row>
    <row r="466" spans="1:19" x14ac:dyDescent="0.3">
      <c r="A466" s="19"/>
      <c r="B466" s="5"/>
      <c r="C466" s="5"/>
      <c r="D466" s="14"/>
      <c r="E466" s="5"/>
      <c r="F466" s="5"/>
      <c r="G466" s="5"/>
      <c r="H466" s="5"/>
      <c r="I466" s="6" t="str">
        <f>B467</f>
        <v>GF</v>
      </c>
      <c r="J466" s="5"/>
      <c r="K466" s="5"/>
      <c r="L466" s="5"/>
      <c r="M466" s="6" t="str">
        <f>A467</f>
        <v>Raw Water</v>
      </c>
      <c r="N466" s="4" t="s">
        <v>5</v>
      </c>
      <c r="O466" s="5"/>
      <c r="P466" s="5"/>
      <c r="Q466" s="5"/>
      <c r="R466" s="5"/>
      <c r="S466" s="20"/>
    </row>
    <row r="467" spans="1:19" x14ac:dyDescent="0.3">
      <c r="A467" s="56" t="s">
        <v>214</v>
      </c>
      <c r="B467" s="5" t="s">
        <v>19</v>
      </c>
      <c r="C467" s="5" t="str">
        <f>RIGHT(D467,4)</f>
        <v>_ddd</v>
      </c>
      <c r="D467" s="14" t="s">
        <v>217</v>
      </c>
      <c r="E467" s="5" t="str">
        <f>LEFT(D467,LEN(D467)-4)</f>
        <v>NSD-2500X2200</v>
      </c>
      <c r="F467" s="5">
        <v>1</v>
      </c>
      <c r="G467" s="5"/>
      <c r="H467" s="5"/>
      <c r="I467" s="6" t="s">
        <v>55</v>
      </c>
      <c r="J467" s="6"/>
      <c r="K467" s="6">
        <f>COUNTIF($E$467:$E$474,I467)</f>
        <v>0</v>
      </c>
      <c r="L467" s="5"/>
      <c r="M467" s="5"/>
      <c r="N467" s="6" t="s">
        <v>55</v>
      </c>
      <c r="O467" s="6"/>
      <c r="P467" s="6">
        <f>SUMIF($I$467:$I$525,N467,$K$467:$K$525)</f>
        <v>0</v>
      </c>
      <c r="Q467" s="5"/>
      <c r="R467" s="5"/>
      <c r="S467" s="20"/>
    </row>
    <row r="468" spans="1:19" x14ac:dyDescent="0.3">
      <c r="A468" s="19"/>
      <c r="B468" s="5" t="s">
        <v>19</v>
      </c>
      <c r="C468" s="5" t="str">
        <f t="shared" ref="C468:C474" si="40">RIGHT(D468,4)</f>
        <v>_ddd</v>
      </c>
      <c r="D468" s="14" t="s">
        <v>217</v>
      </c>
      <c r="E468" s="5" t="str">
        <f t="shared" ref="E468:E474" si="41">LEFT(D468,LEN(D468)-4)</f>
        <v>NSD-2500X2200</v>
      </c>
      <c r="F468" s="5">
        <v>1</v>
      </c>
      <c r="G468" s="5"/>
      <c r="H468" s="5"/>
      <c r="I468" s="6" t="s">
        <v>145</v>
      </c>
      <c r="J468" s="6"/>
      <c r="K468" s="6">
        <f t="shared" ref="K468:K475" si="42">COUNTIF($E$467:$E$474,I468)</f>
        <v>0</v>
      </c>
      <c r="L468" s="5"/>
      <c r="M468" s="5"/>
      <c r="N468" s="6" t="s">
        <v>145</v>
      </c>
      <c r="O468" s="6"/>
      <c r="P468" s="6">
        <f t="shared" ref="P468:P475" si="43">SUMIF($I$467:$I$525,N468,$K$467:$K$525)</f>
        <v>0</v>
      </c>
      <c r="Q468" s="5"/>
      <c r="R468" s="5"/>
      <c r="S468" s="20"/>
    </row>
    <row r="469" spans="1:19" x14ac:dyDescent="0.3">
      <c r="A469" s="19"/>
      <c r="B469" s="5" t="s">
        <v>19</v>
      </c>
      <c r="C469" s="5" t="str">
        <f t="shared" si="40"/>
        <v/>
      </c>
      <c r="D469" s="14"/>
      <c r="E469" s="5" t="e">
        <f t="shared" si="41"/>
        <v>#VALUE!</v>
      </c>
      <c r="F469" s="5"/>
      <c r="G469" s="5"/>
      <c r="H469" s="5"/>
      <c r="I469" s="6" t="s">
        <v>58</v>
      </c>
      <c r="J469" s="6"/>
      <c r="K469" s="6">
        <f t="shared" si="42"/>
        <v>2</v>
      </c>
      <c r="L469" s="5"/>
      <c r="M469" s="5"/>
      <c r="N469" s="6" t="s">
        <v>58</v>
      </c>
      <c r="O469" s="6"/>
      <c r="P469" s="6">
        <f t="shared" si="43"/>
        <v>2</v>
      </c>
      <c r="Q469" s="5"/>
      <c r="R469" s="5"/>
      <c r="S469" s="20"/>
    </row>
    <row r="470" spans="1:19" x14ac:dyDescent="0.3">
      <c r="A470" s="19"/>
      <c r="B470" s="5" t="s">
        <v>19</v>
      </c>
      <c r="C470" s="5" t="str">
        <f t="shared" si="40"/>
        <v/>
      </c>
      <c r="D470" s="14"/>
      <c r="E470" s="5" t="e">
        <f t="shared" si="41"/>
        <v>#VALUE!</v>
      </c>
      <c r="F470" s="5"/>
      <c r="G470" s="5"/>
      <c r="H470" s="5"/>
      <c r="I470" s="6" t="s">
        <v>56</v>
      </c>
      <c r="J470" s="6"/>
      <c r="K470" s="6">
        <f t="shared" si="42"/>
        <v>0</v>
      </c>
      <c r="L470" s="5"/>
      <c r="M470" s="5"/>
      <c r="N470" s="6" t="s">
        <v>56</v>
      </c>
      <c r="O470" s="6"/>
      <c r="P470" s="6">
        <f t="shared" si="43"/>
        <v>0</v>
      </c>
      <c r="Q470" s="5"/>
      <c r="R470" s="5"/>
      <c r="S470" s="20"/>
    </row>
    <row r="471" spans="1:19" x14ac:dyDescent="0.3">
      <c r="A471" s="19"/>
      <c r="B471" s="5" t="s">
        <v>19</v>
      </c>
      <c r="C471" s="5" t="str">
        <f t="shared" si="40"/>
        <v/>
      </c>
      <c r="D471" s="14"/>
      <c r="E471" s="5" t="e">
        <f t="shared" si="41"/>
        <v>#VALUE!</v>
      </c>
      <c r="F471" s="5"/>
      <c r="G471" s="5"/>
      <c r="H471" s="5"/>
      <c r="I471" s="6" t="s">
        <v>88</v>
      </c>
      <c r="J471" s="6"/>
      <c r="K471" s="6">
        <f t="shared" si="42"/>
        <v>0</v>
      </c>
      <c r="L471" s="5"/>
      <c r="M471" s="5"/>
      <c r="N471" s="6" t="s">
        <v>88</v>
      </c>
      <c r="O471" s="6"/>
      <c r="P471" s="6">
        <f t="shared" si="43"/>
        <v>0</v>
      </c>
      <c r="Q471" s="5"/>
      <c r="R471" s="5"/>
      <c r="S471" s="20"/>
    </row>
    <row r="472" spans="1:19" x14ac:dyDescent="0.3">
      <c r="A472" s="19"/>
      <c r="B472" s="5" t="s">
        <v>19</v>
      </c>
      <c r="C472" s="5" t="str">
        <f t="shared" si="40"/>
        <v/>
      </c>
      <c r="D472" s="14"/>
      <c r="E472" s="5" t="e">
        <f t="shared" si="41"/>
        <v>#VALUE!</v>
      </c>
      <c r="F472" s="5"/>
      <c r="G472" s="5"/>
      <c r="H472" s="5"/>
      <c r="I472" s="6" t="s">
        <v>57</v>
      </c>
      <c r="J472" s="6"/>
      <c r="K472" s="6">
        <f t="shared" si="42"/>
        <v>0</v>
      </c>
      <c r="L472" s="5"/>
      <c r="M472" s="5"/>
      <c r="N472" s="6" t="s">
        <v>57</v>
      </c>
      <c r="O472" s="6"/>
      <c r="P472" s="6">
        <f t="shared" si="43"/>
        <v>0</v>
      </c>
      <c r="Q472" s="5"/>
      <c r="R472" s="5"/>
      <c r="S472" s="20"/>
    </row>
    <row r="473" spans="1:19" x14ac:dyDescent="0.3">
      <c r="A473" s="19"/>
      <c r="B473" s="5" t="s">
        <v>19</v>
      </c>
      <c r="C473" s="5" t="str">
        <f t="shared" si="40"/>
        <v/>
      </c>
      <c r="D473" s="14"/>
      <c r="E473" s="5" t="e">
        <f t="shared" si="41"/>
        <v>#VALUE!</v>
      </c>
      <c r="F473" s="5"/>
      <c r="G473" s="5"/>
      <c r="H473" s="5"/>
      <c r="I473" s="6" t="s">
        <v>59</v>
      </c>
      <c r="J473" s="6"/>
      <c r="K473" s="6">
        <f t="shared" si="42"/>
        <v>0</v>
      </c>
      <c r="L473" s="5"/>
      <c r="M473" s="5"/>
      <c r="N473" s="6" t="s">
        <v>59</v>
      </c>
      <c r="O473" s="6"/>
      <c r="P473" s="6">
        <f t="shared" si="43"/>
        <v>0</v>
      </c>
      <c r="Q473" s="5"/>
      <c r="R473" s="5"/>
      <c r="S473" s="20"/>
    </row>
    <row r="474" spans="1:19" x14ac:dyDescent="0.3">
      <c r="A474" s="19"/>
      <c r="B474" s="5" t="s">
        <v>19</v>
      </c>
      <c r="C474" s="5" t="str">
        <f t="shared" si="40"/>
        <v/>
      </c>
      <c r="D474" s="14"/>
      <c r="E474" s="5" t="e">
        <f t="shared" si="41"/>
        <v>#VALUE!</v>
      </c>
      <c r="F474" s="5"/>
      <c r="G474" s="5"/>
      <c r="H474" s="5"/>
      <c r="I474" s="6" t="s">
        <v>144</v>
      </c>
      <c r="J474" s="6"/>
      <c r="K474" s="6">
        <f t="shared" si="42"/>
        <v>0</v>
      </c>
      <c r="L474" s="5"/>
      <c r="M474" s="5"/>
      <c r="N474" s="6" t="s">
        <v>144</v>
      </c>
      <c r="O474" s="6"/>
      <c r="P474" s="6">
        <f t="shared" si="43"/>
        <v>0</v>
      </c>
      <c r="Q474" s="5"/>
      <c r="R474" s="5"/>
      <c r="S474" s="20"/>
    </row>
    <row r="475" spans="1:19" x14ac:dyDescent="0.3">
      <c r="A475" s="19"/>
      <c r="B475" s="5"/>
      <c r="C475" s="5"/>
      <c r="D475" s="14"/>
      <c r="E475" s="5"/>
      <c r="F475" s="5"/>
      <c r="G475" s="5"/>
      <c r="H475" s="5"/>
      <c r="I475" s="6" t="s">
        <v>143</v>
      </c>
      <c r="J475" s="6"/>
      <c r="K475" s="6">
        <f t="shared" si="42"/>
        <v>0</v>
      </c>
      <c r="L475" s="5"/>
      <c r="M475" s="5"/>
      <c r="N475" s="6" t="s">
        <v>143</v>
      </c>
      <c r="O475" s="6"/>
      <c r="P475" s="6">
        <f t="shared" si="43"/>
        <v>0</v>
      </c>
      <c r="Q475" s="5"/>
      <c r="R475" s="5"/>
      <c r="S475" s="20"/>
    </row>
    <row r="476" spans="1:19" x14ac:dyDescent="0.3">
      <c r="A476" s="19"/>
      <c r="B476" s="5"/>
      <c r="C476" s="5"/>
      <c r="D476" s="14"/>
      <c r="E476" s="5"/>
      <c r="F476" s="5"/>
      <c r="G476" s="5"/>
      <c r="H476" s="5"/>
      <c r="I476" s="6"/>
      <c r="J476" s="6"/>
      <c r="K476" s="6"/>
      <c r="L476" s="5"/>
      <c r="M476" s="5"/>
      <c r="N476" s="6"/>
      <c r="O476" s="6"/>
      <c r="P476" s="6"/>
      <c r="Q476" s="5"/>
      <c r="R476" s="5"/>
      <c r="S476" s="20"/>
    </row>
    <row r="477" spans="1:19" x14ac:dyDescent="0.3">
      <c r="A477" s="19"/>
      <c r="B477" s="5"/>
      <c r="C477" s="5"/>
      <c r="D477" s="14"/>
      <c r="E477" s="5"/>
      <c r="F477" s="5"/>
      <c r="G477" s="5"/>
      <c r="H477" s="5"/>
      <c r="I477" s="6"/>
      <c r="J477" s="6"/>
      <c r="K477" s="6"/>
      <c r="L477" s="5"/>
      <c r="M477" s="5"/>
      <c r="N477" s="6"/>
      <c r="O477" s="6"/>
      <c r="P477" s="6"/>
      <c r="Q477" s="5"/>
      <c r="R477" s="5"/>
      <c r="S477" s="20"/>
    </row>
    <row r="478" spans="1:19" x14ac:dyDescent="0.3">
      <c r="A478" s="19"/>
      <c r="B478" s="5"/>
      <c r="C478" s="5"/>
      <c r="D478" s="14"/>
      <c r="E478" s="5"/>
      <c r="F478" s="5"/>
      <c r="G478" s="5"/>
      <c r="H478" s="5"/>
      <c r="I478" s="6"/>
      <c r="J478" s="6"/>
      <c r="K478" s="6"/>
      <c r="L478" s="5"/>
      <c r="M478" s="5"/>
      <c r="N478" s="6"/>
      <c r="O478" s="6"/>
      <c r="P478" s="6"/>
      <c r="Q478" s="5"/>
      <c r="R478" s="5"/>
      <c r="S478" s="20"/>
    </row>
    <row r="479" spans="1:19" x14ac:dyDescent="0.3">
      <c r="A479" s="19"/>
      <c r="B479" s="5"/>
      <c r="C479" s="5"/>
      <c r="D479" s="14"/>
      <c r="E479" s="5"/>
      <c r="F479" s="5"/>
      <c r="G479" s="5"/>
      <c r="H479" s="5"/>
      <c r="I479" s="6"/>
      <c r="J479" s="6"/>
      <c r="K479" s="6"/>
      <c r="L479" s="5"/>
      <c r="M479" s="5"/>
      <c r="N479" s="6"/>
      <c r="O479" s="6"/>
      <c r="P479" s="6"/>
      <c r="Q479" s="5"/>
      <c r="R479" s="5"/>
      <c r="S479" s="20"/>
    </row>
    <row r="480" spans="1:19" x14ac:dyDescent="0.3">
      <c r="A480" s="19"/>
      <c r="B480" s="5"/>
      <c r="C480" s="5"/>
      <c r="D480" s="14"/>
      <c r="E480" s="5"/>
      <c r="F480" s="5"/>
      <c r="G480" s="5"/>
      <c r="H480" s="5"/>
      <c r="I480" s="6"/>
      <c r="J480" s="6"/>
      <c r="K480" s="6"/>
      <c r="L480" s="5"/>
      <c r="M480" s="5"/>
      <c r="N480" s="6"/>
      <c r="O480" s="6"/>
      <c r="P480" s="6"/>
      <c r="Q480" s="5"/>
      <c r="R480" s="5"/>
      <c r="S480" s="20"/>
    </row>
    <row r="481" spans="1:19" x14ac:dyDescent="0.3">
      <c r="A481" s="19"/>
      <c r="B481" s="5"/>
      <c r="C481" s="5"/>
      <c r="D481" s="1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20"/>
    </row>
    <row r="482" spans="1:19" x14ac:dyDescent="0.3">
      <c r="A482" s="19"/>
      <c r="B482" s="5"/>
      <c r="C482" s="5"/>
      <c r="D482" s="1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20"/>
    </row>
    <row r="483" spans="1:19" x14ac:dyDescent="0.3">
      <c r="A483" s="19"/>
      <c r="B483" s="5"/>
      <c r="C483" s="5"/>
      <c r="D483" s="1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20"/>
    </row>
    <row r="484" spans="1:19" x14ac:dyDescent="0.3">
      <c r="A484" s="19"/>
      <c r="B484" s="5"/>
      <c r="C484" s="5"/>
      <c r="D484" s="1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20"/>
    </row>
    <row r="485" spans="1:19" x14ac:dyDescent="0.3">
      <c r="A485" s="19"/>
      <c r="B485" s="5"/>
      <c r="C485" s="5"/>
      <c r="D485" s="1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20"/>
    </row>
    <row r="486" spans="1:19" x14ac:dyDescent="0.3">
      <c r="A486" s="19"/>
      <c r="B486" s="5"/>
      <c r="C486" s="5"/>
      <c r="D486" s="1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20"/>
    </row>
    <row r="487" spans="1:19" x14ac:dyDescent="0.3">
      <c r="A487" s="19"/>
      <c r="B487" s="5"/>
      <c r="C487" s="5"/>
      <c r="D487" s="1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20"/>
    </row>
    <row r="488" spans="1:19" x14ac:dyDescent="0.3">
      <c r="A488" s="19"/>
      <c r="B488" s="5"/>
      <c r="C488" s="5"/>
      <c r="D488" s="1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20"/>
    </row>
    <row r="489" spans="1:19" x14ac:dyDescent="0.3">
      <c r="A489" s="19"/>
      <c r="B489" s="5"/>
      <c r="C489" s="5"/>
      <c r="D489" s="1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20"/>
    </row>
    <row r="490" spans="1:19" x14ac:dyDescent="0.3">
      <c r="A490" s="19"/>
      <c r="B490" s="5"/>
      <c r="C490" s="5"/>
      <c r="D490" s="1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20"/>
    </row>
    <row r="491" spans="1:19" x14ac:dyDescent="0.3">
      <c r="A491" s="19"/>
      <c r="B491" s="5"/>
      <c r="C491" s="5"/>
      <c r="D491" s="1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20"/>
    </row>
    <row r="492" spans="1:19" x14ac:dyDescent="0.3">
      <c r="A492" s="19"/>
      <c r="B492" s="5"/>
      <c r="C492" s="5"/>
      <c r="D492" s="1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20"/>
    </row>
    <row r="493" spans="1:19" x14ac:dyDescent="0.3">
      <c r="A493" s="19"/>
      <c r="B493" s="5"/>
      <c r="C493" s="5"/>
      <c r="D493" s="1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20"/>
    </row>
    <row r="494" spans="1:19" x14ac:dyDescent="0.3">
      <c r="A494" s="19"/>
      <c r="B494" s="5"/>
      <c r="C494" s="5"/>
      <c r="D494" s="14"/>
      <c r="E494" s="5"/>
      <c r="F494" s="5"/>
      <c r="G494" s="5"/>
      <c r="H494" s="5"/>
      <c r="I494" s="6" t="str">
        <f>B495</f>
        <v>1F</v>
      </c>
      <c r="J494" s="5"/>
      <c r="K494" s="5"/>
      <c r="L494" s="5"/>
      <c r="M494" s="5"/>
      <c r="N494" s="5"/>
      <c r="O494" s="5"/>
      <c r="P494" s="5"/>
      <c r="Q494" s="5"/>
      <c r="R494" s="5"/>
      <c r="S494" s="20"/>
    </row>
    <row r="495" spans="1:19" x14ac:dyDescent="0.3">
      <c r="A495" s="19"/>
      <c r="B495" s="5" t="s">
        <v>4</v>
      </c>
      <c r="C495" s="5" t="str">
        <f t="shared" ref="C495:C499" si="44">RIGHT(D495,4)</f>
        <v/>
      </c>
      <c r="D495" s="14"/>
      <c r="E495" s="5"/>
      <c r="F495" s="5"/>
      <c r="G495" s="5"/>
      <c r="H495" s="5"/>
      <c r="I495" s="6" t="s">
        <v>55</v>
      </c>
      <c r="J495" s="6"/>
      <c r="K495" s="6"/>
      <c r="L495" s="5"/>
      <c r="M495" s="5"/>
      <c r="N495" s="5"/>
      <c r="O495" s="5"/>
      <c r="P495" s="5"/>
      <c r="Q495" s="5"/>
      <c r="R495" s="5"/>
      <c r="S495" s="20"/>
    </row>
    <row r="496" spans="1:19" x14ac:dyDescent="0.3">
      <c r="A496" s="19"/>
      <c r="B496" s="5" t="s">
        <v>16</v>
      </c>
      <c r="C496" s="5" t="str">
        <f t="shared" si="44"/>
        <v/>
      </c>
      <c r="D496" s="14"/>
      <c r="E496" s="5"/>
      <c r="F496" s="5"/>
      <c r="G496" s="5"/>
      <c r="H496" s="5"/>
      <c r="I496" s="6" t="s">
        <v>145</v>
      </c>
      <c r="J496" s="6"/>
      <c r="K496" s="6"/>
      <c r="L496" s="5"/>
      <c r="M496" s="5"/>
      <c r="N496" s="5"/>
      <c r="O496" s="5"/>
      <c r="P496" s="5"/>
      <c r="Q496" s="5"/>
      <c r="R496" s="5"/>
      <c r="S496" s="20"/>
    </row>
    <row r="497" spans="1:19" x14ac:dyDescent="0.3">
      <c r="A497" s="19"/>
      <c r="B497" s="5" t="s">
        <v>16</v>
      </c>
      <c r="C497" s="5" t="str">
        <f t="shared" si="44"/>
        <v/>
      </c>
      <c r="D497" s="14"/>
      <c r="E497" s="5"/>
      <c r="F497" s="5"/>
      <c r="G497" s="5"/>
      <c r="H497" s="5"/>
      <c r="I497" s="6" t="s">
        <v>58</v>
      </c>
      <c r="J497" s="6"/>
      <c r="K497" s="6"/>
      <c r="L497" s="5"/>
      <c r="M497" s="5"/>
      <c r="N497" s="5"/>
      <c r="O497" s="5"/>
      <c r="P497" s="5"/>
      <c r="Q497" s="5"/>
      <c r="R497" s="5"/>
      <c r="S497" s="20"/>
    </row>
    <row r="498" spans="1:19" x14ac:dyDescent="0.3">
      <c r="A498" s="19"/>
      <c r="B498" s="5" t="s">
        <v>16</v>
      </c>
      <c r="C498" s="5" t="str">
        <f t="shared" si="44"/>
        <v/>
      </c>
      <c r="D498" s="14"/>
      <c r="E498" s="5"/>
      <c r="F498" s="5"/>
      <c r="G498" s="5"/>
      <c r="H498" s="5"/>
      <c r="I498" s="6" t="s">
        <v>56</v>
      </c>
      <c r="J498" s="6"/>
      <c r="K498" s="6"/>
      <c r="L498" s="5"/>
      <c r="M498" s="5"/>
      <c r="N498" s="5"/>
      <c r="O498" s="5"/>
      <c r="P498" s="5"/>
      <c r="Q498" s="5"/>
      <c r="R498" s="5"/>
      <c r="S498" s="20"/>
    </row>
    <row r="499" spans="1:19" x14ac:dyDescent="0.3">
      <c r="A499" s="19"/>
      <c r="B499" s="5" t="s">
        <v>16</v>
      </c>
      <c r="C499" s="5" t="str">
        <f t="shared" si="44"/>
        <v/>
      </c>
      <c r="D499" s="14"/>
      <c r="E499" s="5"/>
      <c r="F499" s="5"/>
      <c r="G499" s="5"/>
      <c r="H499" s="5"/>
      <c r="I499" s="6" t="s">
        <v>88</v>
      </c>
      <c r="J499" s="6"/>
      <c r="K499" s="6"/>
      <c r="L499" s="5"/>
      <c r="M499" s="5"/>
      <c r="N499" s="5"/>
      <c r="O499" s="5"/>
      <c r="P499" s="5"/>
      <c r="Q499" s="5"/>
      <c r="R499" s="5"/>
      <c r="S499" s="20"/>
    </row>
    <row r="500" spans="1:19" x14ac:dyDescent="0.3">
      <c r="A500" s="19"/>
      <c r="B500" s="5"/>
      <c r="C500" s="5"/>
      <c r="D500" s="14"/>
      <c r="E500" s="5"/>
      <c r="F500" s="5"/>
      <c r="G500" s="5"/>
      <c r="H500" s="5"/>
      <c r="I500" s="6" t="s">
        <v>57</v>
      </c>
      <c r="J500" s="6"/>
      <c r="K500" s="6"/>
      <c r="L500" s="5"/>
      <c r="M500" s="5"/>
      <c r="N500" s="5"/>
      <c r="O500" s="5"/>
      <c r="P500" s="5"/>
      <c r="Q500" s="5"/>
      <c r="R500" s="5"/>
      <c r="S500" s="20"/>
    </row>
    <row r="501" spans="1:19" x14ac:dyDescent="0.3">
      <c r="A501" s="19"/>
      <c r="B501" s="5"/>
      <c r="C501" s="5"/>
      <c r="D501" s="14"/>
      <c r="E501" s="5"/>
      <c r="F501" s="5"/>
      <c r="G501" s="5"/>
      <c r="H501" s="5"/>
      <c r="I501" s="6" t="s">
        <v>59</v>
      </c>
      <c r="J501" s="6"/>
      <c r="K501" s="6"/>
      <c r="L501" s="5"/>
      <c r="M501" s="5"/>
      <c r="N501" s="5"/>
      <c r="O501" s="5"/>
      <c r="P501" s="5"/>
      <c r="Q501" s="5"/>
      <c r="R501" s="5"/>
      <c r="S501" s="20"/>
    </row>
    <row r="502" spans="1:19" x14ac:dyDescent="0.3">
      <c r="A502" s="19"/>
      <c r="B502" s="5"/>
      <c r="C502" s="5"/>
      <c r="D502" s="14"/>
      <c r="E502" s="5"/>
      <c r="F502" s="5"/>
      <c r="G502" s="5"/>
      <c r="H502" s="5"/>
      <c r="I502" s="6" t="s">
        <v>144</v>
      </c>
      <c r="J502" s="6"/>
      <c r="K502" s="6"/>
      <c r="L502" s="5"/>
      <c r="M502" s="5"/>
      <c r="N502" s="5"/>
      <c r="O502" s="5"/>
      <c r="P502" s="5"/>
      <c r="Q502" s="5"/>
      <c r="R502" s="5"/>
      <c r="S502" s="20"/>
    </row>
    <row r="503" spans="1:19" x14ac:dyDescent="0.3">
      <c r="A503" s="19"/>
      <c r="B503" s="5"/>
      <c r="C503" s="5"/>
      <c r="D503" s="14"/>
      <c r="E503" s="5"/>
      <c r="F503" s="5"/>
      <c r="G503" s="5"/>
      <c r="H503" s="5"/>
      <c r="I503" s="6" t="s">
        <v>143</v>
      </c>
      <c r="J503" s="6"/>
      <c r="K503" s="6"/>
      <c r="L503" s="5"/>
      <c r="M503" s="5"/>
      <c r="N503" s="5"/>
      <c r="O503" s="5"/>
      <c r="P503" s="5"/>
      <c r="Q503" s="5"/>
      <c r="R503" s="5"/>
      <c r="S503" s="20"/>
    </row>
    <row r="504" spans="1:19" x14ac:dyDescent="0.3">
      <c r="A504" s="19"/>
      <c r="B504" s="5"/>
      <c r="C504" s="5"/>
      <c r="D504" s="14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20"/>
    </row>
    <row r="505" spans="1:19" x14ac:dyDescent="0.3">
      <c r="A505" s="19"/>
      <c r="B505" s="5"/>
      <c r="C505" s="5"/>
      <c r="D505" s="14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20"/>
    </row>
    <row r="506" spans="1:19" x14ac:dyDescent="0.3">
      <c r="A506" s="19"/>
      <c r="B506" s="5"/>
      <c r="C506" s="5"/>
      <c r="D506" s="14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20"/>
    </row>
    <row r="507" spans="1:19" x14ac:dyDescent="0.3">
      <c r="A507" s="19"/>
      <c r="B507" s="5"/>
      <c r="C507" s="5"/>
      <c r="D507" s="14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20"/>
    </row>
    <row r="508" spans="1:19" x14ac:dyDescent="0.3">
      <c r="A508" s="19"/>
      <c r="B508" s="5"/>
      <c r="C508" s="5"/>
      <c r="D508" s="14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20"/>
    </row>
    <row r="509" spans="1:19" x14ac:dyDescent="0.3">
      <c r="A509" s="19"/>
      <c r="B509" s="5"/>
      <c r="C509" s="5"/>
      <c r="D509" s="1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20"/>
    </row>
    <row r="510" spans="1:19" x14ac:dyDescent="0.3">
      <c r="A510" s="19"/>
      <c r="B510" s="5"/>
      <c r="C510" s="5"/>
      <c r="D510" s="1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20"/>
    </row>
    <row r="511" spans="1:19" x14ac:dyDescent="0.3">
      <c r="A511" s="19"/>
      <c r="B511" s="5"/>
      <c r="C511" s="5"/>
      <c r="D511" s="1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20"/>
    </row>
    <row r="512" spans="1:19" x14ac:dyDescent="0.3">
      <c r="A512" s="19"/>
      <c r="B512" s="5"/>
      <c r="C512" s="5"/>
      <c r="D512" s="1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20"/>
    </row>
    <row r="513" spans="1:19" x14ac:dyDescent="0.3">
      <c r="A513" s="19"/>
      <c r="B513" s="5"/>
      <c r="C513" s="5"/>
      <c r="D513" s="1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20"/>
    </row>
    <row r="514" spans="1:19" x14ac:dyDescent="0.3">
      <c r="A514" s="19"/>
      <c r="B514" s="5"/>
      <c r="C514" s="5"/>
      <c r="D514" s="1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20"/>
    </row>
    <row r="515" spans="1:19" x14ac:dyDescent="0.3">
      <c r="A515" s="19"/>
      <c r="B515" s="5"/>
      <c r="C515" s="5"/>
      <c r="D515" s="1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20"/>
    </row>
    <row r="516" spans="1:19" x14ac:dyDescent="0.3">
      <c r="A516" s="19"/>
      <c r="B516" s="5"/>
      <c r="C516" s="5"/>
      <c r="D516" s="1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20"/>
    </row>
    <row r="517" spans="1:19" x14ac:dyDescent="0.3">
      <c r="A517" s="19"/>
      <c r="B517" s="5"/>
      <c r="C517" s="5"/>
      <c r="D517" s="1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20"/>
    </row>
    <row r="518" spans="1:19" x14ac:dyDescent="0.3">
      <c r="A518" s="19"/>
      <c r="B518" s="5"/>
      <c r="C518" s="5"/>
      <c r="D518" s="1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20"/>
    </row>
    <row r="519" spans="1:19" x14ac:dyDescent="0.3">
      <c r="A519" s="19"/>
      <c r="B519" s="5"/>
      <c r="C519" s="5"/>
      <c r="D519" s="1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20"/>
    </row>
    <row r="520" spans="1:19" x14ac:dyDescent="0.3">
      <c r="A520" s="19"/>
      <c r="B520" s="5"/>
      <c r="C520" s="5"/>
      <c r="D520" s="1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20"/>
    </row>
    <row r="521" spans="1:19" x14ac:dyDescent="0.3">
      <c r="A521" s="19"/>
      <c r="B521" s="5"/>
      <c r="C521" s="5"/>
      <c r="D521" s="1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20"/>
    </row>
    <row r="522" spans="1:19" x14ac:dyDescent="0.3">
      <c r="A522" s="19"/>
      <c r="B522" s="5"/>
      <c r="C522" s="5"/>
      <c r="D522" s="1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20"/>
    </row>
    <row r="523" spans="1:19" x14ac:dyDescent="0.3">
      <c r="A523" s="19"/>
      <c r="B523" s="5"/>
      <c r="C523" s="5"/>
      <c r="D523" s="1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20"/>
    </row>
    <row r="524" spans="1:19" x14ac:dyDescent="0.3">
      <c r="A524" s="19"/>
      <c r="B524" s="5"/>
      <c r="C524" s="5"/>
      <c r="D524" s="1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20"/>
    </row>
    <row r="525" spans="1:19" ht="17.25" thickBot="1" x14ac:dyDescent="0.35">
      <c r="A525" s="21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4"/>
    </row>
    <row r="526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3"/>
  <sheetViews>
    <sheetView topLeftCell="A376" zoomScale="85" zoomScaleNormal="85" workbookViewId="0">
      <selection activeCell="G356" sqref="G356"/>
    </sheetView>
  </sheetViews>
  <sheetFormatPr defaultRowHeight="16.5" x14ac:dyDescent="0.3"/>
  <cols>
    <col min="4" max="4" width="30.25" bestFit="1" customWidth="1"/>
    <col min="8" max="8" width="32.5" bestFit="1" customWidth="1"/>
    <col min="12" max="12" width="17.2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15" t="s">
        <v>146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3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3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3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3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3">
      <c r="B8" s="19"/>
      <c r="C8" s="5"/>
      <c r="D8" s="5" t="s">
        <v>11</v>
      </c>
      <c r="E8" s="5"/>
      <c r="F8" s="5"/>
      <c r="G8" s="5"/>
      <c r="H8" s="6" t="s">
        <v>147</v>
      </c>
      <c r="I8" s="6"/>
      <c r="J8" s="6">
        <f>COUNTIF(D5:D29,H8)</f>
        <v>0</v>
      </c>
      <c r="K8" s="5"/>
      <c r="L8" s="5" t="s">
        <v>165</v>
      </c>
      <c r="M8" s="35" t="s">
        <v>147</v>
      </c>
      <c r="N8" s="26">
        <f>SUMIF(H4:H39,M8,J4:J39)</f>
        <v>1</v>
      </c>
      <c r="O8" s="20"/>
      <c r="Q8" s="12" t="s">
        <v>147</v>
      </c>
      <c r="R8" s="12">
        <f t="shared" si="0"/>
        <v>11</v>
      </c>
    </row>
    <row r="9" spans="2:18" x14ac:dyDescent="0.3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26</v>
      </c>
    </row>
    <row r="10" spans="2:18" x14ac:dyDescent="0.3">
      <c r="B10" s="19"/>
      <c r="C10" s="5"/>
      <c r="D10" s="5" t="s">
        <v>12</v>
      </c>
      <c r="E10" s="5"/>
      <c r="F10" s="5"/>
      <c r="G10" s="5"/>
      <c r="H10" s="6" t="s">
        <v>150</v>
      </c>
      <c r="I10" s="6"/>
      <c r="J10" s="6">
        <f>COUNTIF(D5:D29,H10)</f>
        <v>0</v>
      </c>
      <c r="K10" s="5"/>
      <c r="L10" s="5" t="s">
        <v>167</v>
      </c>
      <c r="M10" s="34" t="s">
        <v>166</v>
      </c>
      <c r="N10" s="26">
        <f>SUMIF(H4:H39,M10,J4:J39)</f>
        <v>0</v>
      </c>
      <c r="O10" s="20"/>
      <c r="Q10" s="12" t="s">
        <v>150</v>
      </c>
      <c r="R10" s="12">
        <f t="shared" si="0"/>
        <v>4</v>
      </c>
    </row>
    <row r="11" spans="2:18" x14ac:dyDescent="0.3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3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3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3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3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3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3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3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3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3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3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3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3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3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3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3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3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3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3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3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3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3">
      <c r="B35" s="19"/>
      <c r="C35" s="5"/>
      <c r="D35" s="5" t="s">
        <v>12</v>
      </c>
      <c r="E35" s="5"/>
      <c r="F35" s="5"/>
      <c r="G35" s="5"/>
      <c r="H35" s="6" t="s">
        <v>147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3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3">
      <c r="B37" s="19"/>
      <c r="C37" s="5"/>
      <c r="D37" s="5" t="s">
        <v>147</v>
      </c>
      <c r="E37" s="5"/>
      <c r="F37" s="5"/>
      <c r="G37" s="5"/>
      <c r="H37" s="6" t="s">
        <v>150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3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3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3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3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3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3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3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3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3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3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3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3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3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7.25" thickTop="1" x14ac:dyDescent="0.3"/>
    <row r="56" spans="2:15" ht="17.25" thickBot="1" x14ac:dyDescent="0.35"/>
    <row r="57" spans="2:15" ht="17.25" thickTop="1" x14ac:dyDescent="0.3">
      <c r="B57" s="15" t="s">
        <v>90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3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3">
      <c r="B59" s="19" t="s">
        <v>6</v>
      </c>
      <c r="C59" s="5" t="s">
        <v>9</v>
      </c>
      <c r="D59" s="5" t="s">
        <v>147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3">
      <c r="B60" s="19"/>
      <c r="C60" s="5"/>
      <c r="D60" s="5" t="s">
        <v>147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3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3">
      <c r="B62" s="19"/>
      <c r="C62" s="5"/>
      <c r="D62" s="5" t="s">
        <v>10</v>
      </c>
      <c r="E62" s="5"/>
      <c r="F62" s="5"/>
      <c r="G62" s="5"/>
      <c r="H62" s="6" t="s">
        <v>147</v>
      </c>
      <c r="I62" s="6"/>
      <c r="J62" s="6">
        <f>COUNTIF(D59:D83,H62)</f>
        <v>2</v>
      </c>
      <c r="K62" s="5"/>
      <c r="L62" s="5" t="s">
        <v>165</v>
      </c>
      <c r="M62" s="35" t="s">
        <v>147</v>
      </c>
      <c r="N62" s="26">
        <f>SUMIF(H58:H93,M62,J58:J93)</f>
        <v>2</v>
      </c>
      <c r="O62" s="20"/>
    </row>
    <row r="63" spans="2:15" x14ac:dyDescent="0.3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3">
      <c r="B64" s="19"/>
      <c r="C64" s="5"/>
      <c r="D64" s="5" t="s">
        <v>10</v>
      </c>
      <c r="E64" s="5"/>
      <c r="F64" s="5"/>
      <c r="G64" s="5"/>
      <c r="H64" s="6" t="s">
        <v>150</v>
      </c>
      <c r="I64" s="6"/>
      <c r="J64" s="6">
        <f>COUNTIF(D59:D83,H64)</f>
        <v>0</v>
      </c>
      <c r="K64" s="5"/>
      <c r="L64" s="5" t="s">
        <v>167</v>
      </c>
      <c r="M64" s="34" t="s">
        <v>166</v>
      </c>
      <c r="N64" s="26">
        <f>SUMIF(H58:H93,M64,J58:J93)</f>
        <v>0</v>
      </c>
      <c r="O64" s="20"/>
    </row>
    <row r="65" spans="2:15" x14ac:dyDescent="0.3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3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3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3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3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3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3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3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3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3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3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3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3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3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3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3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3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3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3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3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3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3">
      <c r="B89" s="19"/>
      <c r="C89" s="5"/>
      <c r="D89" s="5"/>
      <c r="E89" s="5"/>
      <c r="F89" s="5"/>
      <c r="G89" s="5"/>
      <c r="H89" s="6" t="s">
        <v>147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3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3">
      <c r="B91" s="19"/>
      <c r="C91" s="5"/>
      <c r="D91" s="5"/>
      <c r="E91" s="5"/>
      <c r="F91" s="5"/>
      <c r="G91" s="5"/>
      <c r="H91" s="6" t="s">
        <v>150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3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3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3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3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3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3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3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3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3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3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3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3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3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7.25" thickTop="1" x14ac:dyDescent="0.3"/>
    <row r="110" spans="2:15" ht="17.25" thickBot="1" x14ac:dyDescent="0.35"/>
    <row r="111" spans="2:15" ht="17.25" thickTop="1" x14ac:dyDescent="0.3">
      <c r="B111" s="15" t="s">
        <v>148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3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3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3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3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3">
      <c r="B116" s="19"/>
      <c r="C116" s="5"/>
      <c r="D116" s="5" t="s">
        <v>147</v>
      </c>
      <c r="E116" s="5"/>
      <c r="F116" s="5"/>
      <c r="G116" s="5"/>
      <c r="H116" s="6" t="s">
        <v>147</v>
      </c>
      <c r="I116" s="6"/>
      <c r="J116" s="6">
        <f>COUNTIF(D113:D137,H116)</f>
        <v>3</v>
      </c>
      <c r="K116" s="5"/>
      <c r="L116" s="5" t="s">
        <v>165</v>
      </c>
      <c r="M116" s="35" t="s">
        <v>147</v>
      </c>
      <c r="N116" s="26">
        <f>SUMIF(H112:H147,M116,J112:J147)</f>
        <v>5</v>
      </c>
      <c r="O116" s="20"/>
    </row>
    <row r="117" spans="2:15" x14ac:dyDescent="0.3">
      <c r="B117" s="19"/>
      <c r="C117" s="5"/>
      <c r="D117" s="5" t="s">
        <v>147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3">
      <c r="B118" s="19"/>
      <c r="C118" s="5"/>
      <c r="D118" s="5" t="s">
        <v>147</v>
      </c>
      <c r="E118" s="5"/>
      <c r="F118" s="5"/>
      <c r="G118" s="5"/>
      <c r="H118" s="6" t="s">
        <v>150</v>
      </c>
      <c r="I118" s="6"/>
      <c r="J118" s="6">
        <f>COUNTIF(D113:D137,H118)</f>
        <v>0</v>
      </c>
      <c r="K118" s="5"/>
      <c r="L118" s="5" t="s">
        <v>167</v>
      </c>
      <c r="M118" s="34" t="s">
        <v>166</v>
      </c>
      <c r="N118" s="26">
        <f>SUMIF(H112:H147,M118,J112:J147)</f>
        <v>0</v>
      </c>
      <c r="O118" s="20"/>
    </row>
    <row r="119" spans="2:15" x14ac:dyDescent="0.3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3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3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3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3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3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3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3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3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3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3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3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3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3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3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3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3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3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3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3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3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3">
      <c r="B143" s="19"/>
      <c r="C143" s="5"/>
      <c r="D143" s="5" t="s">
        <v>147</v>
      </c>
      <c r="E143" s="5"/>
      <c r="F143" s="5"/>
      <c r="G143" s="5"/>
      <c r="H143" s="6" t="s">
        <v>147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3">
      <c r="B144" s="19"/>
      <c r="C144" s="5"/>
      <c r="D144" s="5" t="s">
        <v>147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3">
      <c r="B145" s="19"/>
      <c r="C145" s="5"/>
      <c r="D145" s="5" t="s">
        <v>11</v>
      </c>
      <c r="E145" s="5"/>
      <c r="F145" s="5"/>
      <c r="G145" s="5"/>
      <c r="H145" s="6" t="s">
        <v>150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3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3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3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3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3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3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3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3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3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3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3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3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3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7.25" thickTop="1" x14ac:dyDescent="0.3"/>
    <row r="164" spans="2:15" ht="17.25" thickBot="1" x14ac:dyDescent="0.35"/>
    <row r="165" spans="2:15" ht="17.25" thickTop="1" x14ac:dyDescent="0.3">
      <c r="B165" s="15" t="s">
        <v>149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3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3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3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3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3">
      <c r="B170" s="19"/>
      <c r="C170" s="5"/>
      <c r="D170" s="5" t="s">
        <v>11</v>
      </c>
      <c r="E170" s="5"/>
      <c r="F170" s="5"/>
      <c r="G170" s="5"/>
      <c r="H170" s="6" t="s">
        <v>147</v>
      </c>
      <c r="I170" s="6"/>
      <c r="J170" s="6">
        <f>COUNTIF(D167:D191,H170)</f>
        <v>1</v>
      </c>
      <c r="K170" s="5"/>
      <c r="L170" s="5" t="s">
        <v>165</v>
      </c>
      <c r="M170" s="35" t="s">
        <v>147</v>
      </c>
      <c r="N170" s="26">
        <f>SUMIF(H166:H201,M170,J166:J201)</f>
        <v>1</v>
      </c>
      <c r="O170" s="20"/>
    </row>
    <row r="171" spans="2:15" x14ac:dyDescent="0.3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3">
      <c r="B172" s="19"/>
      <c r="C172" s="5"/>
      <c r="D172" s="5" t="s">
        <v>147</v>
      </c>
      <c r="E172" s="5"/>
      <c r="F172" s="5"/>
      <c r="G172" s="5"/>
      <c r="H172" s="6" t="s">
        <v>150</v>
      </c>
      <c r="I172" s="6"/>
      <c r="J172" s="6">
        <f>COUNTIF(D167:D191,H172)</f>
        <v>0</v>
      </c>
      <c r="K172" s="5"/>
      <c r="L172" s="5" t="s">
        <v>167</v>
      </c>
      <c r="M172" s="34" t="s">
        <v>166</v>
      </c>
      <c r="N172" s="26">
        <f>SUMIF(H166:H201,M172,J166:J201)</f>
        <v>0</v>
      </c>
      <c r="O172" s="20"/>
    </row>
    <row r="173" spans="2:15" x14ac:dyDescent="0.3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3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3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3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3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3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3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3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3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3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3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3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3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3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3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3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3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3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3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3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3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3">
      <c r="B197" s="19"/>
      <c r="C197" s="5"/>
      <c r="D197" s="5"/>
      <c r="E197" s="5"/>
      <c r="F197" s="5"/>
      <c r="G197" s="5"/>
      <c r="H197" s="6" t="s">
        <v>147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3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3">
      <c r="B199" s="19"/>
      <c r="C199" s="5"/>
      <c r="D199" s="5"/>
      <c r="E199" s="5"/>
      <c r="F199" s="5"/>
      <c r="G199" s="5"/>
      <c r="H199" s="6" t="s">
        <v>150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3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3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3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3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3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3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3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3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3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3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3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3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3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7.25" thickTop="1" x14ac:dyDescent="0.3"/>
    <row r="218" spans="2:15" ht="17.25" thickBot="1" x14ac:dyDescent="0.35"/>
    <row r="219" spans="2:15" ht="17.25" thickTop="1" x14ac:dyDescent="0.3">
      <c r="B219" s="15" t="s">
        <v>136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3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3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3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3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3">
      <c r="B224" s="19"/>
      <c r="C224" s="5"/>
      <c r="D224" s="5" t="s">
        <v>12</v>
      </c>
      <c r="E224" s="5"/>
      <c r="F224" s="5"/>
      <c r="G224" s="5"/>
      <c r="H224" s="6" t="s">
        <v>147</v>
      </c>
      <c r="I224" s="6"/>
      <c r="J224" s="6">
        <f>COUNTIF(D221:D245,H224)</f>
        <v>2</v>
      </c>
      <c r="K224" s="5"/>
      <c r="L224" s="5" t="s">
        <v>165</v>
      </c>
      <c r="M224" s="35" t="s">
        <v>147</v>
      </c>
      <c r="N224" s="26">
        <f>SUMIF(H220:H255,M224,J220:J255)</f>
        <v>2</v>
      </c>
      <c r="O224" s="20"/>
    </row>
    <row r="225" spans="2:15" x14ac:dyDescent="0.3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3">
      <c r="B226" s="19"/>
      <c r="C226" s="5"/>
      <c r="D226" s="5" t="s">
        <v>147</v>
      </c>
      <c r="E226" s="5"/>
      <c r="F226" s="5"/>
      <c r="G226" s="5"/>
      <c r="H226" s="6" t="s">
        <v>150</v>
      </c>
      <c r="I226" s="6"/>
      <c r="J226" s="6">
        <f>COUNTIF(D221:D245,H226)</f>
        <v>0</v>
      </c>
      <c r="K226" s="5"/>
      <c r="L226" s="5" t="s">
        <v>167</v>
      </c>
      <c r="M226" s="34" t="s">
        <v>166</v>
      </c>
      <c r="N226" s="26">
        <f>SUMIF(H220:H255,M226,J220:J255)</f>
        <v>0</v>
      </c>
      <c r="O226" s="20"/>
    </row>
    <row r="227" spans="2:15" x14ac:dyDescent="0.3">
      <c r="B227" s="19"/>
      <c r="C227" s="5"/>
      <c r="D227" s="5" t="s">
        <v>147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3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3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3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3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3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3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3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3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3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3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3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3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3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3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3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3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3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3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3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3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3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3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3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3">
      <c r="B251" s="19"/>
      <c r="C251" s="5"/>
      <c r="D251" s="5"/>
      <c r="E251" s="5"/>
      <c r="F251" s="5"/>
      <c r="G251" s="5"/>
      <c r="H251" s="6" t="s">
        <v>147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3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3">
      <c r="B253" s="19"/>
      <c r="C253" s="5"/>
      <c r="D253" s="5"/>
      <c r="E253" s="5"/>
      <c r="F253" s="5"/>
      <c r="G253" s="5"/>
      <c r="H253" s="6" t="s">
        <v>150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3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3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3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3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3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3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3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3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3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3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3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3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3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3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3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3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7.25" thickBot="1" x14ac:dyDescent="0.3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7.25" thickTop="1" x14ac:dyDescent="0.3"/>
    <row r="272" spans="2:15" ht="17.25" thickBot="1" x14ac:dyDescent="0.35"/>
    <row r="273" spans="2:15" ht="17.25" thickTop="1" x14ac:dyDescent="0.3">
      <c r="B273" s="57" t="s">
        <v>218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3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 Storage</v>
      </c>
      <c r="M274" s="26" t="s">
        <v>5</v>
      </c>
      <c r="N274" s="26"/>
      <c r="O274" s="20"/>
    </row>
    <row r="275" spans="2:15" x14ac:dyDescent="0.3">
      <c r="B275" s="19" t="s">
        <v>6</v>
      </c>
      <c r="C275" s="5" t="s">
        <v>9</v>
      </c>
      <c r="D275" s="5" t="s">
        <v>150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3">
      <c r="B276" s="19"/>
      <c r="C276" s="5"/>
      <c r="D276" s="5" t="s">
        <v>150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3">
      <c r="B277" s="19"/>
      <c r="C277" s="5"/>
      <c r="D277" s="5" t="s">
        <v>150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3">
      <c r="B278" s="19"/>
      <c r="C278" s="5"/>
      <c r="D278" s="5" t="s">
        <v>150</v>
      </c>
      <c r="E278" s="5"/>
      <c r="F278" s="5"/>
      <c r="G278" s="5"/>
      <c r="H278" s="6" t="s">
        <v>147</v>
      </c>
      <c r="I278" s="6"/>
      <c r="J278" s="6">
        <f>COUNTIF(D275:D299,H278)</f>
        <v>0</v>
      </c>
      <c r="K278" s="5"/>
      <c r="L278" s="5" t="s">
        <v>165</v>
      </c>
      <c r="M278" s="35" t="s">
        <v>147</v>
      </c>
      <c r="N278" s="26">
        <f>SUMIF(H274:H309,M278,J274:J309)</f>
        <v>0</v>
      </c>
      <c r="O278" s="20"/>
    </row>
    <row r="279" spans="2:15" x14ac:dyDescent="0.3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3">
      <c r="B280" s="19"/>
      <c r="C280" s="5"/>
      <c r="D280" s="5"/>
      <c r="E280" s="5"/>
      <c r="F280" s="5"/>
      <c r="G280" s="5"/>
      <c r="H280" s="6" t="s">
        <v>150</v>
      </c>
      <c r="I280" s="6"/>
      <c r="J280" s="6">
        <f>COUNTIF(D275:D299,H280)</f>
        <v>4</v>
      </c>
      <c r="K280" s="5"/>
      <c r="L280" s="5" t="s">
        <v>167</v>
      </c>
      <c r="M280" s="34" t="s">
        <v>166</v>
      </c>
      <c r="N280" s="26">
        <f>SUMIF(H274:H309,M280,J274:J309)</f>
        <v>4</v>
      </c>
      <c r="O280" s="20"/>
    </row>
    <row r="281" spans="2:15" x14ac:dyDescent="0.3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3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3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3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3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3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3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3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3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3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3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3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3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3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3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3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3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3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3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3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3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3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3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3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3">
      <c r="B305" s="19"/>
      <c r="C305" s="5"/>
      <c r="D305" s="5"/>
      <c r="E305" s="5"/>
      <c r="F305" s="5"/>
      <c r="G305" s="5"/>
      <c r="H305" s="6" t="s">
        <v>147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3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3">
      <c r="B307" s="19"/>
      <c r="C307" s="5"/>
      <c r="D307" s="5"/>
      <c r="E307" s="5"/>
      <c r="F307" s="5"/>
      <c r="G307" s="5"/>
      <c r="H307" s="6" t="s">
        <v>150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3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3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3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3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3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3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3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3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3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3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3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3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3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3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3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3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7.25" thickBot="1" x14ac:dyDescent="0.3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7.25" thickTop="1" x14ac:dyDescent="0.3"/>
    <row r="326" spans="2:15" ht="17.25" thickBot="1" x14ac:dyDescent="0.35"/>
    <row r="327" spans="2:15" ht="17.25" thickTop="1" x14ac:dyDescent="0.3">
      <c r="B327" s="57" t="s">
        <v>203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5"/>
      <c r="N327" s="16"/>
      <c r="O327" s="18"/>
    </row>
    <row r="328" spans="2:15" x14ac:dyDescent="0.3">
      <c r="B328" s="19"/>
      <c r="C328" s="5"/>
      <c r="D328" s="5"/>
      <c r="E328" s="5"/>
      <c r="F328" s="5"/>
      <c r="G328" s="5"/>
      <c r="H328" s="4" t="str">
        <f>B329</f>
        <v>GF</v>
      </c>
      <c r="I328" s="5"/>
      <c r="J328" s="5"/>
      <c r="K328" s="5"/>
      <c r="L328" s="5" t="str">
        <f>B327</f>
        <v>Fire Water</v>
      </c>
      <c r="M328" s="26" t="s">
        <v>5</v>
      </c>
      <c r="N328" s="26"/>
      <c r="O328" s="20"/>
    </row>
    <row r="329" spans="2:15" x14ac:dyDescent="0.3">
      <c r="B329" s="19" t="s">
        <v>6</v>
      </c>
      <c r="C329" s="5" t="s">
        <v>9</v>
      </c>
      <c r="D329" s="5" t="s">
        <v>10</v>
      </c>
      <c r="E329" s="5"/>
      <c r="F329" s="5"/>
      <c r="G329" s="5"/>
      <c r="H329" s="6" t="s">
        <v>11</v>
      </c>
      <c r="I329" s="6"/>
      <c r="J329" s="6">
        <f>COUNTIF(D329:D353,H329)</f>
        <v>0</v>
      </c>
      <c r="K329" s="5"/>
      <c r="L329" s="5"/>
      <c r="M329" s="26" t="s">
        <v>11</v>
      </c>
      <c r="N329" s="26">
        <f>SUMIF(H328:H363,M329,J328:J363)</f>
        <v>0</v>
      </c>
      <c r="O329" s="20"/>
    </row>
    <row r="330" spans="2:15" x14ac:dyDescent="0.3">
      <c r="B330" s="19"/>
      <c r="C330" s="5"/>
      <c r="D330" s="5" t="s">
        <v>10</v>
      </c>
      <c r="E330" s="5"/>
      <c r="F330" s="5"/>
      <c r="G330" s="5"/>
      <c r="H330" s="6" t="s">
        <v>12</v>
      </c>
      <c r="I330" s="6"/>
      <c r="J330" s="6">
        <f>COUNTIF(D329:D353,H330)</f>
        <v>0</v>
      </c>
      <c r="K330" s="5"/>
      <c r="L330" s="5"/>
      <c r="M330" s="26" t="s">
        <v>12</v>
      </c>
      <c r="N330" s="26">
        <f>SUMIF(H328:H363,M330,J328:J363)</f>
        <v>0</v>
      </c>
      <c r="O330" s="20"/>
    </row>
    <row r="331" spans="2:15" x14ac:dyDescent="0.3">
      <c r="B331" s="19"/>
      <c r="C331" s="5"/>
      <c r="D331" s="5" t="s">
        <v>10</v>
      </c>
      <c r="E331" s="5"/>
      <c r="F331" s="5"/>
      <c r="G331" s="5"/>
      <c r="H331" s="6" t="s">
        <v>13</v>
      </c>
      <c r="I331" s="6"/>
      <c r="J331" s="6">
        <f>COUNTIF(D329:D353,H331)</f>
        <v>0</v>
      </c>
      <c r="K331" s="5"/>
      <c r="L331" s="5"/>
      <c r="M331" s="26" t="s">
        <v>13</v>
      </c>
      <c r="N331" s="26">
        <f>SUMIF(H328:H363,M331,J328:J363)</f>
        <v>0</v>
      </c>
      <c r="O331" s="20"/>
    </row>
    <row r="332" spans="2:15" x14ac:dyDescent="0.3">
      <c r="B332" s="19"/>
      <c r="C332" s="5"/>
      <c r="D332" s="5" t="s">
        <v>10</v>
      </c>
      <c r="E332" s="5"/>
      <c r="F332" s="5"/>
      <c r="G332" s="5"/>
      <c r="H332" s="6" t="s">
        <v>147</v>
      </c>
      <c r="I332" s="6"/>
      <c r="J332" s="6">
        <f>COUNTIF(D329:D353,H332)</f>
        <v>0</v>
      </c>
      <c r="K332" s="5"/>
      <c r="L332" s="5" t="s">
        <v>165</v>
      </c>
      <c r="M332" s="35" t="s">
        <v>147</v>
      </c>
      <c r="N332" s="26">
        <f>SUMIF(H328:H363,M332,J328:J363)</f>
        <v>0</v>
      </c>
      <c r="O332" s="20"/>
    </row>
    <row r="333" spans="2:15" x14ac:dyDescent="0.3">
      <c r="B333" s="19"/>
      <c r="C333" s="5"/>
      <c r="D333" s="5" t="s">
        <v>10</v>
      </c>
      <c r="E333" s="5"/>
      <c r="F333" s="5"/>
      <c r="G333" s="5"/>
      <c r="H333" s="6" t="s">
        <v>10</v>
      </c>
      <c r="I333" s="6"/>
      <c r="J333" s="6">
        <f>COUNTIF(D329:D353,H333)</f>
        <v>6</v>
      </c>
      <c r="K333" s="5"/>
      <c r="L333" s="5"/>
      <c r="M333" s="26" t="s">
        <v>10</v>
      </c>
      <c r="N333" s="26">
        <f>SUMIF(H328:H363,M333,J328:J363)</f>
        <v>6</v>
      </c>
      <c r="O333" s="20"/>
    </row>
    <row r="334" spans="2:15" x14ac:dyDescent="0.3">
      <c r="B334" s="19"/>
      <c r="C334" s="5"/>
      <c r="D334" s="5" t="s">
        <v>10</v>
      </c>
      <c r="E334" s="5"/>
      <c r="F334" s="5"/>
      <c r="G334" s="5"/>
      <c r="H334" s="6" t="s">
        <v>150</v>
      </c>
      <c r="I334" s="6"/>
      <c r="J334" s="6">
        <f>COUNTIF(D329:D353,H334)</f>
        <v>0</v>
      </c>
      <c r="K334" s="5"/>
      <c r="L334" s="5" t="s">
        <v>167</v>
      </c>
      <c r="M334" s="34" t="s">
        <v>166</v>
      </c>
      <c r="N334" s="26">
        <f>SUMIF(H328:H363,M334,J328:J363)</f>
        <v>0</v>
      </c>
      <c r="O334" s="20"/>
    </row>
    <row r="335" spans="2:15" x14ac:dyDescent="0.3">
      <c r="B335" s="19"/>
      <c r="C335" s="5"/>
      <c r="D335" s="5"/>
      <c r="E335" s="5"/>
      <c r="F335" s="5"/>
      <c r="G335" s="5"/>
      <c r="H335" s="6" t="s">
        <v>14</v>
      </c>
      <c r="I335" s="6"/>
      <c r="J335" s="6">
        <f>COUNTIF(D329:D353,H335)</f>
        <v>0</v>
      </c>
      <c r="K335" s="5"/>
      <c r="L335" s="5"/>
      <c r="M335" s="26" t="s">
        <v>14</v>
      </c>
      <c r="N335" s="26">
        <f>SUMIF(H328:H363,M335,J328:J363)</f>
        <v>0</v>
      </c>
      <c r="O335" s="20"/>
    </row>
    <row r="336" spans="2:15" x14ac:dyDescent="0.3">
      <c r="B336" s="19"/>
      <c r="C336" s="5"/>
      <c r="D336" s="5"/>
      <c r="E336" s="5"/>
      <c r="F336" s="5"/>
      <c r="G336" s="5"/>
      <c r="H336" s="6"/>
      <c r="I336" s="6"/>
      <c r="J336" s="6"/>
      <c r="K336" s="5"/>
      <c r="L336" s="5"/>
      <c r="M336" s="5"/>
      <c r="N336" s="5"/>
      <c r="O336" s="20"/>
    </row>
    <row r="337" spans="2:15" x14ac:dyDescent="0.3">
      <c r="B337" s="1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20"/>
    </row>
    <row r="338" spans="2:15" x14ac:dyDescent="0.3">
      <c r="B338" s="1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20"/>
    </row>
    <row r="339" spans="2:15" x14ac:dyDescent="0.3">
      <c r="B339" s="1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20"/>
    </row>
    <row r="340" spans="2:15" x14ac:dyDescent="0.3">
      <c r="B340" s="1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20"/>
    </row>
    <row r="341" spans="2:15" x14ac:dyDescent="0.3">
      <c r="B341" s="1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20"/>
    </row>
    <row r="342" spans="2:15" x14ac:dyDescent="0.3">
      <c r="B342" s="1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20"/>
    </row>
    <row r="343" spans="2:15" x14ac:dyDescent="0.3">
      <c r="B343" s="1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20"/>
    </row>
    <row r="344" spans="2:15" x14ac:dyDescent="0.3">
      <c r="B344" s="1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20"/>
    </row>
    <row r="345" spans="2:15" x14ac:dyDescent="0.3">
      <c r="B345" s="1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20"/>
    </row>
    <row r="346" spans="2:15" x14ac:dyDescent="0.3">
      <c r="B346" s="1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20"/>
    </row>
    <row r="347" spans="2:15" x14ac:dyDescent="0.3">
      <c r="B347" s="1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20"/>
    </row>
    <row r="348" spans="2:15" x14ac:dyDescent="0.3">
      <c r="B348" s="1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20"/>
    </row>
    <row r="349" spans="2:15" x14ac:dyDescent="0.3">
      <c r="B349" s="1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20"/>
    </row>
    <row r="350" spans="2:15" x14ac:dyDescent="0.3">
      <c r="B350" s="1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20"/>
    </row>
    <row r="351" spans="2:15" x14ac:dyDescent="0.3">
      <c r="B351" s="1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20"/>
    </row>
    <row r="352" spans="2:15" x14ac:dyDescent="0.3">
      <c r="B352" s="1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20"/>
    </row>
    <row r="353" spans="2:15" x14ac:dyDescent="0.3">
      <c r="B353" s="1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20"/>
    </row>
    <row r="354" spans="2:15" x14ac:dyDescent="0.3">
      <c r="B354" s="1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20"/>
    </row>
    <row r="355" spans="2:15" x14ac:dyDescent="0.3">
      <c r="B355" s="19"/>
      <c r="C355" s="5"/>
      <c r="D355" s="5"/>
      <c r="E355" s="5"/>
      <c r="F355" s="5"/>
      <c r="G355" s="5"/>
      <c r="H355" s="4" t="str">
        <f>B356</f>
        <v>1F</v>
      </c>
      <c r="I355" s="5"/>
      <c r="J355" s="5"/>
      <c r="K355" s="5"/>
      <c r="L355" s="5"/>
      <c r="M355" s="5"/>
      <c r="N355" s="5"/>
      <c r="O355" s="20"/>
    </row>
    <row r="356" spans="2:15" x14ac:dyDescent="0.3">
      <c r="B356" s="19" t="s">
        <v>4</v>
      </c>
      <c r="C356" s="5"/>
      <c r="D356" s="5"/>
      <c r="E356" s="5"/>
      <c r="F356" s="5"/>
      <c r="G356" s="5"/>
      <c r="H356" s="6" t="s">
        <v>11</v>
      </c>
      <c r="I356" s="6"/>
      <c r="J356" s="6">
        <f>COUNTIF(D356:D376,H356)</f>
        <v>0</v>
      </c>
      <c r="K356" s="5"/>
      <c r="L356" s="5"/>
      <c r="M356" s="5"/>
      <c r="N356" s="5"/>
      <c r="O356" s="20"/>
    </row>
    <row r="357" spans="2:15" x14ac:dyDescent="0.3">
      <c r="B357" s="19"/>
      <c r="C357" s="5"/>
      <c r="D357" s="5"/>
      <c r="E357" s="5"/>
      <c r="F357" s="5"/>
      <c r="G357" s="5"/>
      <c r="H357" s="6" t="s">
        <v>12</v>
      </c>
      <c r="I357" s="6"/>
      <c r="J357" s="6">
        <f>COUNTIF(D356:D376,H357)</f>
        <v>0</v>
      </c>
      <c r="K357" s="5"/>
      <c r="L357" s="5"/>
      <c r="M357" s="5"/>
      <c r="N357" s="5"/>
      <c r="O357" s="20"/>
    </row>
    <row r="358" spans="2:15" x14ac:dyDescent="0.3">
      <c r="B358" s="19"/>
      <c r="C358" s="5"/>
      <c r="D358" s="5"/>
      <c r="E358" s="5"/>
      <c r="F358" s="5"/>
      <c r="G358" s="5"/>
      <c r="H358" s="6" t="s">
        <v>13</v>
      </c>
      <c r="I358" s="6"/>
      <c r="J358" s="6">
        <f>COUNTIF(D356:D376,H358)</f>
        <v>0</v>
      </c>
      <c r="K358" s="5"/>
      <c r="L358" s="5"/>
      <c r="M358" s="5"/>
      <c r="N358" s="5"/>
      <c r="O358" s="20"/>
    </row>
    <row r="359" spans="2:15" x14ac:dyDescent="0.3">
      <c r="B359" s="19"/>
      <c r="C359" s="5"/>
      <c r="D359" s="5"/>
      <c r="E359" s="5"/>
      <c r="F359" s="5"/>
      <c r="G359" s="5"/>
      <c r="H359" s="6" t="s">
        <v>147</v>
      </c>
      <c r="I359" s="6"/>
      <c r="J359" s="6">
        <f>COUNTIF(D356:D376,H359)</f>
        <v>0</v>
      </c>
      <c r="K359" s="5"/>
      <c r="L359" s="5"/>
      <c r="M359" s="5"/>
      <c r="N359" s="5"/>
      <c r="O359" s="20"/>
    </row>
    <row r="360" spans="2:15" x14ac:dyDescent="0.3">
      <c r="B360" s="19"/>
      <c r="C360" s="5"/>
      <c r="D360" s="5"/>
      <c r="E360" s="5"/>
      <c r="F360" s="5"/>
      <c r="G360" s="5"/>
      <c r="H360" s="6" t="s">
        <v>10</v>
      </c>
      <c r="I360" s="6"/>
      <c r="J360" s="6">
        <f>COUNTIF(D356:D376,H360)</f>
        <v>0</v>
      </c>
      <c r="K360" s="5"/>
      <c r="L360" s="5"/>
      <c r="M360" s="5"/>
      <c r="N360" s="5"/>
      <c r="O360" s="20"/>
    </row>
    <row r="361" spans="2:15" x14ac:dyDescent="0.3">
      <c r="B361" s="19"/>
      <c r="C361" s="5"/>
      <c r="D361" s="5"/>
      <c r="E361" s="5"/>
      <c r="F361" s="5"/>
      <c r="G361" s="5"/>
      <c r="H361" s="6" t="s">
        <v>150</v>
      </c>
      <c r="I361" s="6"/>
      <c r="J361" s="6">
        <f>COUNTIF(D356:D376,H361)</f>
        <v>0</v>
      </c>
      <c r="K361" s="5"/>
      <c r="L361" s="5"/>
      <c r="M361" s="5"/>
      <c r="N361" s="5"/>
      <c r="O361" s="20"/>
    </row>
    <row r="362" spans="2:15" x14ac:dyDescent="0.3">
      <c r="B362" s="19"/>
      <c r="C362" s="5"/>
      <c r="D362" s="5"/>
      <c r="E362" s="5"/>
      <c r="F362" s="5"/>
      <c r="G362" s="5"/>
      <c r="H362" s="6" t="s">
        <v>14</v>
      </c>
      <c r="I362" s="6"/>
      <c r="J362" s="6">
        <f>COUNTIF(D356:D376,H362)</f>
        <v>0</v>
      </c>
      <c r="K362" s="5"/>
      <c r="L362" s="5"/>
      <c r="M362" s="5"/>
      <c r="N362" s="5"/>
      <c r="O362" s="20"/>
    </row>
    <row r="363" spans="2:15" x14ac:dyDescent="0.3">
      <c r="B363" s="19"/>
      <c r="C363" s="5"/>
      <c r="D363" s="5"/>
      <c r="E363" s="5"/>
      <c r="F363" s="5"/>
      <c r="G363" s="5"/>
      <c r="H363" s="6"/>
      <c r="I363" s="6"/>
      <c r="J363" s="6">
        <f>COUNTIF(D356:D376,H363)</f>
        <v>0</v>
      </c>
      <c r="K363" s="5"/>
      <c r="L363" s="5"/>
      <c r="M363" s="5"/>
      <c r="N363" s="5"/>
      <c r="O363" s="20"/>
    </row>
    <row r="364" spans="2:15" x14ac:dyDescent="0.3">
      <c r="B364" s="1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20"/>
    </row>
    <row r="365" spans="2:15" x14ac:dyDescent="0.3">
      <c r="B365" s="1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20"/>
    </row>
    <row r="366" spans="2:15" x14ac:dyDescent="0.3">
      <c r="B366" s="1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20"/>
    </row>
    <row r="367" spans="2:15" x14ac:dyDescent="0.3">
      <c r="B367" s="1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20"/>
    </row>
    <row r="368" spans="2:15" x14ac:dyDescent="0.3">
      <c r="B368" s="1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20"/>
    </row>
    <row r="369" spans="2:15" x14ac:dyDescent="0.3">
      <c r="B369" s="1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20"/>
    </row>
    <row r="370" spans="2:15" x14ac:dyDescent="0.3">
      <c r="B370" s="1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20"/>
    </row>
    <row r="371" spans="2:15" x14ac:dyDescent="0.3">
      <c r="B371" s="1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20"/>
    </row>
    <row r="372" spans="2:15" x14ac:dyDescent="0.3">
      <c r="B372" s="1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20"/>
    </row>
    <row r="373" spans="2:15" x14ac:dyDescent="0.3">
      <c r="B373" s="1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0"/>
    </row>
    <row r="374" spans="2:15" x14ac:dyDescent="0.3">
      <c r="B374" s="1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0"/>
    </row>
    <row r="375" spans="2:15" x14ac:dyDescent="0.3">
      <c r="B375" s="1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0"/>
    </row>
    <row r="376" spans="2:15" x14ac:dyDescent="0.3">
      <c r="B376" s="1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0"/>
    </row>
    <row r="377" spans="2:15" x14ac:dyDescent="0.3">
      <c r="B377" s="1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0"/>
    </row>
    <row r="378" spans="2:15" ht="17.25" thickBot="1" x14ac:dyDescent="0.35"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4"/>
    </row>
    <row r="379" spans="2:15" ht="17.25" thickTop="1" x14ac:dyDescent="0.3"/>
    <row r="380" spans="2:15" ht="17.25" thickBot="1" x14ac:dyDescent="0.35"/>
    <row r="381" spans="2:15" ht="17.25" thickTop="1" x14ac:dyDescent="0.3">
      <c r="B381" s="57" t="s">
        <v>204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5"/>
      <c r="N381" s="16"/>
      <c r="O381" s="18"/>
    </row>
    <row r="382" spans="2:15" x14ac:dyDescent="0.3">
      <c r="B382" s="19"/>
      <c r="C382" s="5"/>
      <c r="D382" s="5"/>
      <c r="E382" s="5"/>
      <c r="F382" s="5"/>
      <c r="G382" s="5"/>
      <c r="H382" s="4" t="str">
        <f>B383</f>
        <v>GF</v>
      </c>
      <c r="I382" s="5"/>
      <c r="J382" s="5"/>
      <c r="K382" s="5"/>
      <c r="L382" s="5" t="str">
        <f>B381</f>
        <v>Raw Water</v>
      </c>
      <c r="M382" s="26" t="s">
        <v>5</v>
      </c>
      <c r="N382" s="26"/>
      <c r="O382" s="20"/>
    </row>
    <row r="383" spans="2:15" x14ac:dyDescent="0.3">
      <c r="B383" s="19" t="s">
        <v>6</v>
      </c>
      <c r="C383" s="5" t="s">
        <v>9</v>
      </c>
      <c r="D383" s="5" t="s">
        <v>10</v>
      </c>
      <c r="E383" s="5"/>
      <c r="F383" s="5"/>
      <c r="G383" s="5"/>
      <c r="H383" s="6" t="s">
        <v>11</v>
      </c>
      <c r="I383" s="6"/>
      <c r="J383" s="6">
        <f>COUNTIF(D383:D407,H383)</f>
        <v>0</v>
      </c>
      <c r="K383" s="5"/>
      <c r="L383" s="5"/>
      <c r="M383" s="26" t="s">
        <v>11</v>
      </c>
      <c r="N383" s="26">
        <f>SUMIF(H382:H417,M383,J382:J417)</f>
        <v>0</v>
      </c>
      <c r="O383" s="20"/>
    </row>
    <row r="384" spans="2:15" x14ac:dyDescent="0.3">
      <c r="B384" s="19"/>
      <c r="C384" s="5"/>
      <c r="D384" s="5" t="s">
        <v>10</v>
      </c>
      <c r="E384" s="5"/>
      <c r="F384" s="5"/>
      <c r="G384" s="5"/>
      <c r="H384" s="6" t="s">
        <v>12</v>
      </c>
      <c r="I384" s="6"/>
      <c r="J384" s="6">
        <f>COUNTIF(D383:D407,H384)</f>
        <v>0</v>
      </c>
      <c r="K384" s="5"/>
      <c r="L384" s="5"/>
      <c r="M384" s="26" t="s">
        <v>12</v>
      </c>
      <c r="N384" s="26">
        <f>SUMIF(H382:H417,M384,J382:J417)</f>
        <v>0</v>
      </c>
      <c r="O384" s="20"/>
    </row>
    <row r="385" spans="2:15" x14ac:dyDescent="0.3">
      <c r="B385" s="19"/>
      <c r="C385" s="5"/>
      <c r="D385" s="5" t="s">
        <v>10</v>
      </c>
      <c r="E385" s="5"/>
      <c r="F385" s="5"/>
      <c r="G385" s="5"/>
      <c r="H385" s="6" t="s">
        <v>13</v>
      </c>
      <c r="I385" s="6"/>
      <c r="J385" s="6">
        <f>COUNTIF(D383:D407,H385)</f>
        <v>0</v>
      </c>
      <c r="K385" s="5"/>
      <c r="L385" s="5"/>
      <c r="M385" s="26" t="s">
        <v>13</v>
      </c>
      <c r="N385" s="26">
        <f>SUMIF(H382:H417,M385,J382:J417)</f>
        <v>0</v>
      </c>
      <c r="O385" s="20"/>
    </row>
    <row r="386" spans="2:15" x14ac:dyDescent="0.3">
      <c r="B386" s="19"/>
      <c r="C386" s="5"/>
      <c r="D386" s="5" t="s">
        <v>10</v>
      </c>
      <c r="E386" s="5"/>
      <c r="F386" s="5"/>
      <c r="G386" s="5"/>
      <c r="H386" s="6" t="s">
        <v>147</v>
      </c>
      <c r="I386" s="6"/>
      <c r="J386" s="6">
        <f>COUNTIF(D383:D407,H386)</f>
        <v>0</v>
      </c>
      <c r="K386" s="5"/>
      <c r="L386" s="5" t="s">
        <v>165</v>
      </c>
      <c r="M386" s="35" t="s">
        <v>147</v>
      </c>
      <c r="N386" s="26">
        <f>SUMIF(H382:H417,M386,J382:J417)</f>
        <v>0</v>
      </c>
      <c r="O386" s="20"/>
    </row>
    <row r="387" spans="2:15" x14ac:dyDescent="0.3">
      <c r="B387" s="19"/>
      <c r="C387" s="5"/>
      <c r="D387" s="5"/>
      <c r="E387" s="5"/>
      <c r="F387" s="5"/>
      <c r="G387" s="5"/>
      <c r="H387" s="6" t="s">
        <v>10</v>
      </c>
      <c r="I387" s="6"/>
      <c r="J387" s="6">
        <f>COUNTIF(D383:D407,H387)</f>
        <v>4</v>
      </c>
      <c r="K387" s="5"/>
      <c r="L387" s="5"/>
      <c r="M387" s="26" t="s">
        <v>10</v>
      </c>
      <c r="N387" s="26">
        <f>SUMIF(H382:H417,M387,J382:J417)</f>
        <v>4</v>
      </c>
      <c r="O387" s="20"/>
    </row>
    <row r="388" spans="2:15" x14ac:dyDescent="0.3">
      <c r="B388" s="19"/>
      <c r="C388" s="5"/>
      <c r="D388" s="5"/>
      <c r="E388" s="5"/>
      <c r="F388" s="5"/>
      <c r="G388" s="5"/>
      <c r="H388" s="6" t="s">
        <v>150</v>
      </c>
      <c r="I388" s="6"/>
      <c r="J388" s="6">
        <f>COUNTIF(D383:D407,H388)</f>
        <v>0</v>
      </c>
      <c r="K388" s="5"/>
      <c r="L388" s="5" t="s">
        <v>167</v>
      </c>
      <c r="M388" s="34" t="s">
        <v>166</v>
      </c>
      <c r="N388" s="26">
        <f>SUMIF(H382:H417,M388,J382:J417)</f>
        <v>0</v>
      </c>
      <c r="O388" s="20"/>
    </row>
    <row r="389" spans="2:15" x14ac:dyDescent="0.3">
      <c r="B389" s="19"/>
      <c r="C389" s="5"/>
      <c r="D389" s="5"/>
      <c r="E389" s="5"/>
      <c r="F389" s="5"/>
      <c r="G389" s="5"/>
      <c r="H389" s="6" t="s">
        <v>14</v>
      </c>
      <c r="I389" s="6"/>
      <c r="J389" s="6">
        <f>COUNTIF(D383:D407,H389)</f>
        <v>0</v>
      </c>
      <c r="K389" s="5"/>
      <c r="L389" s="5"/>
      <c r="M389" s="26" t="s">
        <v>14</v>
      </c>
      <c r="N389" s="26">
        <f>SUMIF(H382:H417,M389,J382:J417)</f>
        <v>0</v>
      </c>
      <c r="O389" s="20"/>
    </row>
    <row r="390" spans="2:15" x14ac:dyDescent="0.3">
      <c r="B390" s="19"/>
      <c r="C390" s="5"/>
      <c r="D390" s="5"/>
      <c r="E390" s="5"/>
      <c r="F390" s="5"/>
      <c r="G390" s="5"/>
      <c r="H390" s="6"/>
      <c r="I390" s="6"/>
      <c r="J390" s="6"/>
      <c r="K390" s="5"/>
      <c r="L390" s="5"/>
      <c r="M390" s="5"/>
      <c r="N390" s="5"/>
      <c r="O390" s="20"/>
    </row>
    <row r="391" spans="2:15" x14ac:dyDescent="0.3">
      <c r="B391" s="1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0"/>
    </row>
    <row r="392" spans="2:15" x14ac:dyDescent="0.3">
      <c r="B392" s="1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0"/>
    </row>
    <row r="393" spans="2:15" x14ac:dyDescent="0.3">
      <c r="B393" s="1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0"/>
    </row>
    <row r="394" spans="2:15" x14ac:dyDescent="0.3">
      <c r="B394" s="1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0"/>
    </row>
    <row r="395" spans="2:15" x14ac:dyDescent="0.3">
      <c r="B395" s="1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0"/>
    </row>
    <row r="396" spans="2:15" x14ac:dyDescent="0.3">
      <c r="B396" s="1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0"/>
    </row>
    <row r="397" spans="2:15" x14ac:dyDescent="0.3">
      <c r="B397" s="1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0"/>
    </row>
    <row r="398" spans="2:15" x14ac:dyDescent="0.3">
      <c r="B398" s="1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0"/>
    </row>
    <row r="399" spans="2:15" x14ac:dyDescent="0.3">
      <c r="B399" s="1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0"/>
    </row>
    <row r="400" spans="2:15" x14ac:dyDescent="0.3">
      <c r="B400" s="1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0"/>
    </row>
    <row r="401" spans="2:15" x14ac:dyDescent="0.3">
      <c r="B401" s="1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0"/>
    </row>
    <row r="402" spans="2:15" x14ac:dyDescent="0.3">
      <c r="B402" s="1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0"/>
    </row>
    <row r="403" spans="2:15" x14ac:dyDescent="0.3">
      <c r="B403" s="1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0"/>
    </row>
    <row r="404" spans="2:15" x14ac:dyDescent="0.3">
      <c r="B404" s="1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0"/>
    </row>
    <row r="405" spans="2:15" x14ac:dyDescent="0.3">
      <c r="B405" s="1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0"/>
    </row>
    <row r="406" spans="2:15" x14ac:dyDescent="0.3">
      <c r="B406" s="1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0"/>
    </row>
    <row r="407" spans="2:15" x14ac:dyDescent="0.3">
      <c r="B407" s="1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0"/>
    </row>
    <row r="408" spans="2:15" x14ac:dyDescent="0.3">
      <c r="B408" s="1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0"/>
    </row>
    <row r="409" spans="2:15" x14ac:dyDescent="0.3">
      <c r="B409" s="19"/>
      <c r="C409" s="5"/>
      <c r="D409" s="5"/>
      <c r="E409" s="5"/>
      <c r="F409" s="5"/>
      <c r="G409" s="5"/>
      <c r="H409" s="4" t="str">
        <f>B410</f>
        <v>1F</v>
      </c>
      <c r="I409" s="5"/>
      <c r="J409" s="5"/>
      <c r="K409" s="5"/>
      <c r="L409" s="5"/>
      <c r="M409" s="5"/>
      <c r="N409" s="5"/>
      <c r="O409" s="20"/>
    </row>
    <row r="410" spans="2:15" x14ac:dyDescent="0.3">
      <c r="B410" s="19" t="s">
        <v>4</v>
      </c>
      <c r="C410" s="5"/>
      <c r="D410" s="5"/>
      <c r="E410" s="5"/>
      <c r="F410" s="5"/>
      <c r="G410" s="5"/>
      <c r="H410" s="6" t="s">
        <v>11</v>
      </c>
      <c r="I410" s="6"/>
      <c r="J410" s="6">
        <f>COUNTIF(D410:D430,H410)</f>
        <v>0</v>
      </c>
      <c r="K410" s="5"/>
      <c r="L410" s="5"/>
      <c r="M410" s="5"/>
      <c r="N410" s="5"/>
      <c r="O410" s="20"/>
    </row>
    <row r="411" spans="2:15" x14ac:dyDescent="0.3">
      <c r="B411" s="19"/>
      <c r="C411" s="5"/>
      <c r="D411" s="5"/>
      <c r="E411" s="5"/>
      <c r="F411" s="5"/>
      <c r="G411" s="5"/>
      <c r="H411" s="6" t="s">
        <v>12</v>
      </c>
      <c r="I411" s="6"/>
      <c r="J411" s="6">
        <f>COUNTIF(D410:D430,H411)</f>
        <v>0</v>
      </c>
      <c r="K411" s="5"/>
      <c r="L411" s="5"/>
      <c r="M411" s="5"/>
      <c r="N411" s="5"/>
      <c r="O411" s="20"/>
    </row>
    <row r="412" spans="2:15" x14ac:dyDescent="0.3">
      <c r="B412" s="19"/>
      <c r="C412" s="5"/>
      <c r="D412" s="5"/>
      <c r="E412" s="5"/>
      <c r="F412" s="5"/>
      <c r="G412" s="5"/>
      <c r="H412" s="6" t="s">
        <v>13</v>
      </c>
      <c r="I412" s="6"/>
      <c r="J412" s="6">
        <f>COUNTIF(D410:D430,H412)</f>
        <v>0</v>
      </c>
      <c r="K412" s="5"/>
      <c r="L412" s="5"/>
      <c r="M412" s="5"/>
      <c r="N412" s="5"/>
      <c r="O412" s="20"/>
    </row>
    <row r="413" spans="2:15" x14ac:dyDescent="0.3">
      <c r="B413" s="19"/>
      <c r="C413" s="5"/>
      <c r="D413" s="5"/>
      <c r="E413" s="5"/>
      <c r="F413" s="5"/>
      <c r="G413" s="5"/>
      <c r="H413" s="6" t="s">
        <v>147</v>
      </c>
      <c r="I413" s="6"/>
      <c r="J413" s="6">
        <f>COUNTIF(D410:D430,H413)</f>
        <v>0</v>
      </c>
      <c r="K413" s="5"/>
      <c r="L413" s="5"/>
      <c r="M413" s="5"/>
      <c r="N413" s="5"/>
      <c r="O413" s="20"/>
    </row>
    <row r="414" spans="2:15" x14ac:dyDescent="0.3">
      <c r="B414" s="19"/>
      <c r="C414" s="5"/>
      <c r="D414" s="5"/>
      <c r="E414" s="5"/>
      <c r="F414" s="5"/>
      <c r="G414" s="5"/>
      <c r="H414" s="6" t="s">
        <v>10</v>
      </c>
      <c r="I414" s="6"/>
      <c r="J414" s="6">
        <f>COUNTIF(D410:D430,H414)</f>
        <v>0</v>
      </c>
      <c r="K414" s="5"/>
      <c r="L414" s="5"/>
      <c r="M414" s="5"/>
      <c r="N414" s="5"/>
      <c r="O414" s="20"/>
    </row>
    <row r="415" spans="2:15" x14ac:dyDescent="0.3">
      <c r="B415" s="19"/>
      <c r="C415" s="5"/>
      <c r="D415" s="5"/>
      <c r="E415" s="5"/>
      <c r="F415" s="5"/>
      <c r="G415" s="5"/>
      <c r="H415" s="6" t="s">
        <v>150</v>
      </c>
      <c r="I415" s="6"/>
      <c r="J415" s="6">
        <f>COUNTIF(D410:D430,H415)</f>
        <v>0</v>
      </c>
      <c r="K415" s="5"/>
      <c r="L415" s="5"/>
      <c r="M415" s="5"/>
      <c r="N415" s="5"/>
      <c r="O415" s="20"/>
    </row>
    <row r="416" spans="2:15" x14ac:dyDescent="0.3">
      <c r="B416" s="19"/>
      <c r="C416" s="5"/>
      <c r="D416" s="5"/>
      <c r="E416" s="5"/>
      <c r="F416" s="5"/>
      <c r="G416" s="5"/>
      <c r="H416" s="6" t="s">
        <v>14</v>
      </c>
      <c r="I416" s="6"/>
      <c r="J416" s="6">
        <f>COUNTIF(D410:D430,H416)</f>
        <v>0</v>
      </c>
      <c r="K416" s="5"/>
      <c r="L416" s="5"/>
      <c r="M416" s="5"/>
      <c r="N416" s="5"/>
      <c r="O416" s="20"/>
    </row>
    <row r="417" spans="2:15" x14ac:dyDescent="0.3">
      <c r="B417" s="19"/>
      <c r="C417" s="5"/>
      <c r="D417" s="5"/>
      <c r="E417" s="5"/>
      <c r="F417" s="5"/>
      <c r="G417" s="5"/>
      <c r="H417" s="6"/>
      <c r="I417" s="6"/>
      <c r="J417" s="6">
        <f>COUNTIF(D410:D430,H417)</f>
        <v>0</v>
      </c>
      <c r="K417" s="5"/>
      <c r="L417" s="5"/>
      <c r="M417" s="5"/>
      <c r="N417" s="5"/>
      <c r="O417" s="20"/>
    </row>
    <row r="418" spans="2:15" x14ac:dyDescent="0.3">
      <c r="B418" s="1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0"/>
    </row>
    <row r="419" spans="2:15" x14ac:dyDescent="0.3">
      <c r="B419" s="1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0"/>
    </row>
    <row r="420" spans="2:15" x14ac:dyDescent="0.3">
      <c r="B420" s="1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0"/>
    </row>
    <row r="421" spans="2:15" x14ac:dyDescent="0.3">
      <c r="B421" s="1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0"/>
    </row>
    <row r="422" spans="2:15" x14ac:dyDescent="0.3">
      <c r="B422" s="1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0"/>
    </row>
    <row r="423" spans="2:15" x14ac:dyDescent="0.3">
      <c r="B423" s="1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0"/>
    </row>
    <row r="424" spans="2:15" x14ac:dyDescent="0.3">
      <c r="B424" s="1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0"/>
    </row>
    <row r="425" spans="2:15" x14ac:dyDescent="0.3">
      <c r="B425" s="1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0"/>
    </row>
    <row r="426" spans="2:15" x14ac:dyDescent="0.3">
      <c r="B426" s="1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0"/>
    </row>
    <row r="427" spans="2:15" x14ac:dyDescent="0.3">
      <c r="B427" s="1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0"/>
    </row>
    <row r="428" spans="2:15" x14ac:dyDescent="0.3">
      <c r="B428" s="1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0"/>
    </row>
    <row r="429" spans="2:15" x14ac:dyDescent="0.3">
      <c r="B429" s="1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0"/>
    </row>
    <row r="430" spans="2:15" x14ac:dyDescent="0.3">
      <c r="B430" s="1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0"/>
    </row>
    <row r="431" spans="2:15" x14ac:dyDescent="0.3">
      <c r="B431" s="1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0"/>
    </row>
    <row r="432" spans="2:15" ht="17.25" thickBot="1" x14ac:dyDescent="0.35"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4"/>
    </row>
    <row r="433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1"/>
  <sheetViews>
    <sheetView tabSelected="1" topLeftCell="A226" workbookViewId="0">
      <selection activeCell="F246" sqref="F246"/>
    </sheetView>
  </sheetViews>
  <sheetFormatPr defaultRowHeight="16.5" x14ac:dyDescent="0.3"/>
  <cols>
    <col min="2" max="2" width="5.25" bestFit="1" customWidth="1"/>
    <col min="3" max="3" width="10.625" bestFit="1" customWidth="1"/>
    <col min="4" max="4" width="43.375" bestFit="1" customWidth="1"/>
    <col min="9" max="9" width="13.75" bestFit="1" customWidth="1"/>
  </cols>
  <sheetData>
    <row r="1" spans="2:14" ht="17.25" thickBot="1" x14ac:dyDescent="0.35"/>
    <row r="2" spans="2:14" x14ac:dyDescent="0.3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4" x14ac:dyDescent="0.3">
      <c r="B3" s="41"/>
      <c r="C3" s="6" t="s">
        <v>18</v>
      </c>
      <c r="D3" s="6"/>
      <c r="E3" s="6"/>
      <c r="F3" s="6"/>
      <c r="G3" s="6"/>
      <c r="H3" s="6"/>
      <c r="I3" s="6"/>
      <c r="J3" s="6"/>
      <c r="K3" s="6"/>
      <c r="L3" s="6"/>
      <c r="M3" s="6"/>
      <c r="N3" s="42"/>
    </row>
    <row r="4" spans="2:14" x14ac:dyDescent="0.3">
      <c r="B4" s="41" t="s">
        <v>202</v>
      </c>
      <c r="C4" s="37">
        <v>9.1999999999999993</v>
      </c>
      <c r="D4" s="6"/>
      <c r="E4" s="36" t="s">
        <v>191</v>
      </c>
      <c r="F4" s="37">
        <v>50.8</v>
      </c>
      <c r="G4" s="36" t="s">
        <v>196</v>
      </c>
      <c r="H4" s="36">
        <f>F4*F5</f>
        <v>995.68000000000006</v>
      </c>
      <c r="I4" s="36" t="s">
        <v>195</v>
      </c>
      <c r="J4" s="36">
        <f>F5/2</f>
        <v>9.8000000000000007</v>
      </c>
      <c r="K4" s="6"/>
      <c r="L4" s="6"/>
      <c r="M4" s="6"/>
      <c r="N4" s="42"/>
    </row>
    <row r="5" spans="2:14" x14ac:dyDescent="0.3">
      <c r="B5" s="41"/>
      <c r="C5" s="6"/>
      <c r="D5" s="6"/>
      <c r="E5" s="36" t="s">
        <v>192</v>
      </c>
      <c r="F5" s="37">
        <v>19.600000000000001</v>
      </c>
      <c r="G5" s="36"/>
      <c r="H5" s="36"/>
      <c r="I5" s="36" t="s">
        <v>246</v>
      </c>
      <c r="J5" s="36">
        <f>J4*F6</f>
        <v>6.533333333333334E-2</v>
      </c>
      <c r="K5" s="6"/>
      <c r="L5" s="6"/>
      <c r="M5" s="6"/>
      <c r="N5" s="42"/>
    </row>
    <row r="6" spans="2:14" x14ac:dyDescent="0.3">
      <c r="B6" s="41"/>
      <c r="C6" s="6"/>
      <c r="D6" s="6"/>
      <c r="E6" s="36" t="s">
        <v>193</v>
      </c>
      <c r="F6" s="36">
        <f>1/150</f>
        <v>6.6666666666666671E-3</v>
      </c>
      <c r="G6" s="36"/>
      <c r="H6" s="36"/>
      <c r="I6" s="36" t="s">
        <v>194</v>
      </c>
      <c r="J6" s="36">
        <f>0.04+J5/2</f>
        <v>7.2666666666666671E-2</v>
      </c>
      <c r="K6" s="6"/>
      <c r="L6" s="6"/>
      <c r="M6" s="6"/>
      <c r="N6" s="42"/>
    </row>
    <row r="7" spans="2:14" x14ac:dyDescent="0.3">
      <c r="B7" s="4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2"/>
    </row>
    <row r="8" spans="2:14" x14ac:dyDescent="0.3">
      <c r="B8" s="4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2"/>
    </row>
    <row r="9" spans="2:14" x14ac:dyDescent="0.3">
      <c r="B9" s="41"/>
      <c r="C9" s="6"/>
      <c r="D9" s="6" t="s">
        <v>182</v>
      </c>
      <c r="E9" s="6"/>
      <c r="F9" s="46">
        <f>H4*J6</f>
        <v>72.352746666666675</v>
      </c>
      <c r="G9" s="6" t="s">
        <v>197</v>
      </c>
      <c r="H9" s="6"/>
      <c r="I9" s="6"/>
      <c r="J9" s="6"/>
      <c r="K9" s="6"/>
      <c r="L9" s="6"/>
      <c r="M9" s="6"/>
      <c r="N9" s="42"/>
    </row>
    <row r="10" spans="2:14" x14ac:dyDescent="0.3">
      <c r="B10" s="41"/>
      <c r="C10" s="6"/>
      <c r="D10" s="6"/>
      <c r="E10" s="6"/>
      <c r="F10" s="46"/>
      <c r="G10" s="6"/>
      <c r="H10" s="6"/>
      <c r="I10" s="6"/>
      <c r="J10" s="6"/>
      <c r="K10" s="6"/>
      <c r="L10" s="6"/>
      <c r="M10" s="6"/>
      <c r="N10" s="42"/>
    </row>
    <row r="11" spans="2:14" x14ac:dyDescent="0.3">
      <c r="B11" s="41"/>
      <c r="C11" s="6"/>
      <c r="D11" s="6" t="s">
        <v>183</v>
      </c>
      <c r="E11" s="6"/>
      <c r="F11" s="46">
        <f>H4+(F4*2+F5*2)*0.6</f>
        <v>1080.1600000000001</v>
      </c>
      <c r="G11" s="6" t="s">
        <v>198</v>
      </c>
      <c r="H11" s="6"/>
      <c r="I11" s="6"/>
      <c r="J11" s="6"/>
      <c r="K11" s="6"/>
      <c r="L11" s="6"/>
      <c r="M11" s="6"/>
      <c r="N11" s="42"/>
    </row>
    <row r="12" spans="2:14" x14ac:dyDescent="0.3">
      <c r="B12" s="41"/>
      <c r="C12" s="6"/>
      <c r="D12" s="6"/>
      <c r="E12" s="6"/>
      <c r="F12" s="46"/>
      <c r="G12" s="6"/>
      <c r="H12" s="6"/>
      <c r="I12" s="6"/>
      <c r="J12" s="6"/>
      <c r="K12" s="6"/>
      <c r="L12" s="6"/>
      <c r="M12" s="6"/>
      <c r="N12" s="42"/>
    </row>
    <row r="13" spans="2:14" x14ac:dyDescent="0.3">
      <c r="B13" s="41"/>
      <c r="C13" s="6"/>
      <c r="D13" s="6" t="s">
        <v>184</v>
      </c>
      <c r="E13" s="6"/>
      <c r="F13" s="46">
        <f>H4</f>
        <v>995.68000000000006</v>
      </c>
      <c r="G13" s="6" t="s">
        <v>198</v>
      </c>
      <c r="H13" s="6"/>
      <c r="I13" s="6"/>
      <c r="J13" s="6"/>
      <c r="K13" s="6"/>
      <c r="L13" s="6"/>
      <c r="M13" s="6"/>
      <c r="N13" s="42"/>
    </row>
    <row r="14" spans="2:14" x14ac:dyDescent="0.3">
      <c r="B14" s="41"/>
      <c r="C14" s="6"/>
      <c r="D14" s="6"/>
      <c r="E14" s="6"/>
      <c r="F14" s="46"/>
      <c r="G14" s="6"/>
      <c r="H14" s="6"/>
      <c r="I14" s="6"/>
      <c r="J14" s="6"/>
      <c r="K14" s="6"/>
      <c r="L14" s="6"/>
      <c r="M14" s="6"/>
      <c r="N14" s="42"/>
    </row>
    <row r="15" spans="2:14" x14ac:dyDescent="0.3">
      <c r="B15" s="41"/>
      <c r="C15" s="6"/>
      <c r="D15" s="6" t="s">
        <v>185</v>
      </c>
      <c r="E15" s="6"/>
      <c r="F15" s="46">
        <f>H4</f>
        <v>995.68000000000006</v>
      </c>
      <c r="G15" s="6" t="s">
        <v>198</v>
      </c>
      <c r="H15" s="6"/>
      <c r="I15" s="6"/>
      <c r="J15" s="6"/>
      <c r="K15" s="6"/>
      <c r="L15" s="6"/>
      <c r="M15" s="6"/>
      <c r="N15" s="42"/>
    </row>
    <row r="16" spans="2:14" x14ac:dyDescent="0.3">
      <c r="B16" s="41"/>
      <c r="C16" s="6"/>
      <c r="D16" s="6"/>
      <c r="E16" s="6"/>
      <c r="F16" s="46"/>
      <c r="G16" s="6"/>
      <c r="H16" s="6"/>
      <c r="I16" s="6"/>
      <c r="J16" s="6"/>
      <c r="K16" s="6"/>
      <c r="L16" s="6"/>
      <c r="M16" s="6"/>
      <c r="N16" s="42"/>
    </row>
    <row r="17" spans="2:14" x14ac:dyDescent="0.3">
      <c r="B17" s="41"/>
      <c r="C17" s="6"/>
      <c r="D17" s="6" t="s">
        <v>186</v>
      </c>
      <c r="E17" s="6"/>
      <c r="F17" s="46">
        <f>H4</f>
        <v>995.68000000000006</v>
      </c>
      <c r="G17" s="6" t="s">
        <v>198</v>
      </c>
      <c r="H17" s="6"/>
      <c r="I17" s="6"/>
      <c r="J17" s="6"/>
      <c r="K17" s="6"/>
      <c r="L17" s="6"/>
      <c r="M17" s="6"/>
      <c r="N17" s="42"/>
    </row>
    <row r="18" spans="2:14" x14ac:dyDescent="0.3">
      <c r="B18" s="41"/>
      <c r="C18" s="6"/>
      <c r="D18" s="6"/>
      <c r="E18" s="6"/>
      <c r="F18" s="46"/>
      <c r="G18" s="6"/>
      <c r="H18" s="6"/>
      <c r="I18" s="6"/>
      <c r="J18" s="6"/>
      <c r="K18" s="6"/>
      <c r="L18" s="6"/>
      <c r="M18" s="6"/>
      <c r="N18" s="42"/>
    </row>
    <row r="19" spans="2:14" x14ac:dyDescent="0.3">
      <c r="B19" s="41"/>
      <c r="C19" s="6"/>
      <c r="D19" s="6" t="s">
        <v>187</v>
      </c>
      <c r="E19" s="6"/>
      <c r="F19" s="47">
        <v>16</v>
      </c>
      <c r="G19" s="6" t="s">
        <v>199</v>
      </c>
      <c r="H19" s="6"/>
      <c r="I19" s="6"/>
      <c r="J19" s="6"/>
      <c r="K19" s="6"/>
      <c r="L19" s="6"/>
      <c r="M19" s="6"/>
      <c r="N19" s="42"/>
    </row>
    <row r="20" spans="2:14" x14ac:dyDescent="0.3">
      <c r="B20" s="41"/>
      <c r="C20" s="6"/>
      <c r="D20" s="6"/>
      <c r="E20" s="6"/>
      <c r="F20" s="46"/>
      <c r="G20" s="6"/>
      <c r="H20" s="6"/>
      <c r="I20" s="6"/>
      <c r="J20" s="6"/>
      <c r="K20" s="6"/>
      <c r="L20" s="6"/>
      <c r="M20" s="6"/>
      <c r="N20" s="42"/>
    </row>
    <row r="21" spans="2:14" x14ac:dyDescent="0.3">
      <c r="B21" s="41"/>
      <c r="C21" s="6"/>
      <c r="D21" s="6" t="s">
        <v>188</v>
      </c>
      <c r="E21" s="6"/>
      <c r="F21" s="46">
        <f>F19*C4</f>
        <v>147.19999999999999</v>
      </c>
      <c r="G21" s="6" t="s">
        <v>200</v>
      </c>
      <c r="H21" s="6"/>
      <c r="I21" s="6"/>
      <c r="J21" s="6"/>
      <c r="K21" s="6"/>
      <c r="L21" s="6"/>
      <c r="M21" s="6"/>
      <c r="N21" s="42"/>
    </row>
    <row r="22" spans="2:14" x14ac:dyDescent="0.3">
      <c r="B22" s="41"/>
      <c r="C22" s="6"/>
      <c r="D22" s="6"/>
      <c r="E22" s="6"/>
      <c r="F22" s="46"/>
      <c r="G22" s="6"/>
      <c r="H22" s="6"/>
      <c r="I22" s="6"/>
      <c r="J22" s="6"/>
      <c r="K22" s="6"/>
      <c r="L22" s="6"/>
      <c r="M22" s="6"/>
      <c r="N22" s="42"/>
    </row>
    <row r="23" spans="2:14" x14ac:dyDescent="0.3">
      <c r="B23" s="41"/>
      <c r="C23" s="6"/>
      <c r="D23" s="6" t="s">
        <v>189</v>
      </c>
      <c r="E23" s="6"/>
      <c r="F23" s="46">
        <f>F19</f>
        <v>16</v>
      </c>
      <c r="G23" s="6" t="s">
        <v>201</v>
      </c>
      <c r="H23" s="6"/>
      <c r="I23" s="6"/>
      <c r="J23" s="6"/>
      <c r="K23" s="6"/>
      <c r="L23" s="6"/>
      <c r="M23" s="6"/>
      <c r="N23" s="42"/>
    </row>
    <row r="24" spans="2:14" x14ac:dyDescent="0.3">
      <c r="B24" s="41"/>
      <c r="C24" s="6"/>
      <c r="D24" s="6"/>
      <c r="E24" s="6"/>
      <c r="F24" s="46"/>
      <c r="G24" s="6"/>
      <c r="H24" s="6"/>
      <c r="I24" s="6"/>
      <c r="J24" s="6"/>
      <c r="K24" s="6"/>
      <c r="L24" s="6"/>
      <c r="M24" s="6"/>
      <c r="N24" s="42"/>
    </row>
    <row r="25" spans="2:14" x14ac:dyDescent="0.3">
      <c r="B25" s="41"/>
      <c r="C25" s="6"/>
      <c r="D25" s="6" t="s">
        <v>190</v>
      </c>
      <c r="E25" s="6"/>
      <c r="F25" s="46">
        <f>F19</f>
        <v>16</v>
      </c>
      <c r="G25" s="6" t="s">
        <v>201</v>
      </c>
      <c r="H25" s="6"/>
      <c r="I25" s="6"/>
      <c r="J25" s="6"/>
      <c r="K25" s="6"/>
      <c r="L25" s="6"/>
      <c r="M25" s="6"/>
      <c r="N25" s="42"/>
    </row>
    <row r="26" spans="2:14" x14ac:dyDescent="0.3">
      <c r="B26" s="4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2"/>
    </row>
    <row r="27" spans="2:14" x14ac:dyDescent="0.3">
      <c r="B27" s="4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2"/>
    </row>
    <row r="28" spans="2:14" ht="17.25" thickBot="1" x14ac:dyDescent="0.3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30" spans="2:14" ht="17.25" thickBot="1" x14ac:dyDescent="0.35"/>
    <row r="31" spans="2:14" x14ac:dyDescent="0.3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</row>
    <row r="32" spans="2:14" x14ac:dyDescent="0.3">
      <c r="B32" s="41"/>
      <c r="C32" s="6" t="s">
        <v>90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42"/>
    </row>
    <row r="33" spans="2:14" x14ac:dyDescent="0.3">
      <c r="B33" s="41" t="s">
        <v>202</v>
      </c>
      <c r="C33" s="37">
        <v>7.2</v>
      </c>
      <c r="D33" s="6"/>
      <c r="E33" s="36" t="s">
        <v>191</v>
      </c>
      <c r="F33" s="37">
        <v>36</v>
      </c>
      <c r="G33" s="36" t="s">
        <v>196</v>
      </c>
      <c r="H33" s="36">
        <f>F33*F34</f>
        <v>576</v>
      </c>
      <c r="I33" s="36" t="s">
        <v>195</v>
      </c>
      <c r="J33" s="36">
        <f>F34/2</f>
        <v>8</v>
      </c>
      <c r="K33" s="6"/>
      <c r="L33" s="6"/>
      <c r="M33" s="6"/>
      <c r="N33" s="42"/>
    </row>
    <row r="34" spans="2:14" x14ac:dyDescent="0.3">
      <c r="B34" s="41"/>
      <c r="C34" s="6"/>
      <c r="D34" s="6"/>
      <c r="E34" s="36" t="s">
        <v>192</v>
      </c>
      <c r="F34" s="37">
        <v>16</v>
      </c>
      <c r="G34" s="36"/>
      <c r="H34" s="36"/>
      <c r="I34" s="36" t="s">
        <v>246</v>
      </c>
      <c r="J34" s="36">
        <f>J33*F35</f>
        <v>5.3333333333333337E-2</v>
      </c>
      <c r="K34" s="6"/>
      <c r="L34" s="6"/>
      <c r="M34" s="6"/>
      <c r="N34" s="42"/>
    </row>
    <row r="35" spans="2:14" x14ac:dyDescent="0.3">
      <c r="B35" s="41"/>
      <c r="C35" s="6"/>
      <c r="D35" s="6"/>
      <c r="E35" s="36" t="s">
        <v>193</v>
      </c>
      <c r="F35" s="36">
        <f>1/150</f>
        <v>6.6666666666666671E-3</v>
      </c>
      <c r="G35" s="36"/>
      <c r="H35" s="36"/>
      <c r="I35" s="36" t="s">
        <v>194</v>
      </c>
      <c r="J35" s="36">
        <f>0.04+J34/2</f>
        <v>6.6666666666666666E-2</v>
      </c>
      <c r="K35" s="6"/>
      <c r="L35" s="6"/>
      <c r="M35" s="6"/>
      <c r="N35" s="42"/>
    </row>
    <row r="36" spans="2:14" x14ac:dyDescent="0.3">
      <c r="B36" s="4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2"/>
    </row>
    <row r="37" spans="2:14" x14ac:dyDescent="0.3">
      <c r="B37" s="4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2"/>
    </row>
    <row r="38" spans="2:14" x14ac:dyDescent="0.3">
      <c r="B38" s="41"/>
      <c r="C38" s="6"/>
      <c r="D38" s="6" t="s">
        <v>182</v>
      </c>
      <c r="E38" s="6"/>
      <c r="F38" s="46">
        <f>H33*J35</f>
        <v>38.4</v>
      </c>
      <c r="G38" s="6" t="s">
        <v>197</v>
      </c>
      <c r="H38" s="6"/>
      <c r="I38" s="6"/>
      <c r="J38" s="6"/>
      <c r="K38" s="6"/>
      <c r="L38" s="6"/>
      <c r="M38" s="6"/>
      <c r="N38" s="42"/>
    </row>
    <row r="39" spans="2:14" x14ac:dyDescent="0.3">
      <c r="B39" s="41"/>
      <c r="C39" s="6"/>
      <c r="D39" s="6"/>
      <c r="E39" s="6"/>
      <c r="F39" s="46"/>
      <c r="G39" s="6"/>
      <c r="H39" s="6"/>
      <c r="I39" s="6"/>
      <c r="J39" s="6"/>
      <c r="K39" s="6"/>
      <c r="L39" s="6"/>
      <c r="M39" s="6"/>
      <c r="N39" s="42"/>
    </row>
    <row r="40" spans="2:14" x14ac:dyDescent="0.3">
      <c r="B40" s="41"/>
      <c r="C40" s="6"/>
      <c r="D40" s="6" t="s">
        <v>183</v>
      </c>
      <c r="E40" s="6"/>
      <c r="F40" s="46">
        <f>H33+(F33*2+F34*2)*0.6</f>
        <v>638.4</v>
      </c>
      <c r="G40" s="6" t="s">
        <v>198</v>
      </c>
      <c r="H40" s="6"/>
      <c r="I40" s="6"/>
      <c r="J40" s="6"/>
      <c r="K40" s="6"/>
      <c r="L40" s="6"/>
      <c r="M40" s="6"/>
      <c r="N40" s="42"/>
    </row>
    <row r="41" spans="2:14" x14ac:dyDescent="0.3">
      <c r="B41" s="41"/>
      <c r="C41" s="6"/>
      <c r="D41" s="6"/>
      <c r="E41" s="6"/>
      <c r="F41" s="46"/>
      <c r="G41" s="6"/>
      <c r="H41" s="6"/>
      <c r="I41" s="6"/>
      <c r="J41" s="6"/>
      <c r="K41" s="6"/>
      <c r="L41" s="6"/>
      <c r="M41" s="6"/>
      <c r="N41" s="42"/>
    </row>
    <row r="42" spans="2:14" x14ac:dyDescent="0.3">
      <c r="B42" s="41"/>
      <c r="C42" s="6"/>
      <c r="D42" s="6" t="s">
        <v>184</v>
      </c>
      <c r="E42" s="6"/>
      <c r="F42" s="46">
        <f>H33</f>
        <v>576</v>
      </c>
      <c r="G42" s="6" t="s">
        <v>198</v>
      </c>
      <c r="H42" s="6"/>
      <c r="I42" s="6"/>
      <c r="J42" s="6"/>
      <c r="K42" s="6"/>
      <c r="L42" s="6"/>
      <c r="M42" s="6"/>
      <c r="N42" s="42"/>
    </row>
    <row r="43" spans="2:14" x14ac:dyDescent="0.3">
      <c r="B43" s="41"/>
      <c r="C43" s="6"/>
      <c r="D43" s="6"/>
      <c r="E43" s="6"/>
      <c r="F43" s="46"/>
      <c r="G43" s="6"/>
      <c r="H43" s="6"/>
      <c r="I43" s="6"/>
      <c r="J43" s="6"/>
      <c r="K43" s="6"/>
      <c r="L43" s="6"/>
      <c r="M43" s="6"/>
      <c r="N43" s="42"/>
    </row>
    <row r="44" spans="2:14" x14ac:dyDescent="0.3">
      <c r="B44" s="41"/>
      <c r="C44" s="6"/>
      <c r="D44" s="6" t="s">
        <v>185</v>
      </c>
      <c r="E44" s="6"/>
      <c r="F44" s="46">
        <f>H33</f>
        <v>576</v>
      </c>
      <c r="G44" s="6" t="s">
        <v>198</v>
      </c>
      <c r="H44" s="6"/>
      <c r="I44" s="6"/>
      <c r="J44" s="6"/>
      <c r="K44" s="6"/>
      <c r="L44" s="6"/>
      <c r="M44" s="6"/>
      <c r="N44" s="42"/>
    </row>
    <row r="45" spans="2:14" x14ac:dyDescent="0.3">
      <c r="B45" s="41"/>
      <c r="C45" s="6"/>
      <c r="D45" s="6"/>
      <c r="E45" s="6"/>
      <c r="F45" s="46"/>
      <c r="G45" s="6"/>
      <c r="H45" s="6"/>
      <c r="I45" s="6"/>
      <c r="J45" s="6"/>
      <c r="K45" s="6"/>
      <c r="L45" s="6"/>
      <c r="M45" s="6"/>
      <c r="N45" s="42"/>
    </row>
    <row r="46" spans="2:14" x14ac:dyDescent="0.3">
      <c r="B46" s="41"/>
      <c r="C46" s="6"/>
      <c r="D46" s="6" t="s">
        <v>186</v>
      </c>
      <c r="E46" s="6"/>
      <c r="F46" s="46">
        <f>H33</f>
        <v>576</v>
      </c>
      <c r="G46" s="6" t="s">
        <v>198</v>
      </c>
      <c r="H46" s="6"/>
      <c r="I46" s="6"/>
      <c r="J46" s="6"/>
      <c r="K46" s="6"/>
      <c r="L46" s="6"/>
      <c r="M46" s="6"/>
      <c r="N46" s="42"/>
    </row>
    <row r="47" spans="2:14" x14ac:dyDescent="0.3">
      <c r="B47" s="41"/>
      <c r="C47" s="6"/>
      <c r="D47" s="6"/>
      <c r="E47" s="6"/>
      <c r="F47" s="46"/>
      <c r="G47" s="6"/>
      <c r="H47" s="6"/>
      <c r="I47" s="6"/>
      <c r="J47" s="6"/>
      <c r="K47" s="6"/>
      <c r="L47" s="6"/>
      <c r="M47" s="6"/>
      <c r="N47" s="42"/>
    </row>
    <row r="48" spans="2:14" x14ac:dyDescent="0.3">
      <c r="B48" s="41"/>
      <c r="C48" s="6"/>
      <c r="D48" s="6" t="s">
        <v>187</v>
      </c>
      <c r="E48" s="6"/>
      <c r="F48" s="47">
        <v>14</v>
      </c>
      <c r="G48" s="6" t="s">
        <v>199</v>
      </c>
      <c r="H48" s="6"/>
      <c r="I48" s="6"/>
      <c r="J48" s="6"/>
      <c r="K48" s="6"/>
      <c r="L48" s="6"/>
      <c r="M48" s="6"/>
      <c r="N48" s="42"/>
    </row>
    <row r="49" spans="2:14" x14ac:dyDescent="0.3">
      <c r="B49" s="41"/>
      <c r="C49" s="6"/>
      <c r="D49" s="6"/>
      <c r="E49" s="6"/>
      <c r="F49" s="46"/>
      <c r="G49" s="6"/>
      <c r="H49" s="6"/>
      <c r="I49" s="6"/>
      <c r="J49" s="6"/>
      <c r="K49" s="6"/>
      <c r="L49" s="6"/>
      <c r="M49" s="6"/>
      <c r="N49" s="42"/>
    </row>
    <row r="50" spans="2:14" x14ac:dyDescent="0.3">
      <c r="B50" s="41"/>
      <c r="C50" s="6"/>
      <c r="D50" s="6" t="s">
        <v>188</v>
      </c>
      <c r="E50" s="6"/>
      <c r="F50" s="46">
        <f>F48*C33</f>
        <v>100.8</v>
      </c>
      <c r="G50" s="6" t="s">
        <v>200</v>
      </c>
      <c r="H50" s="6"/>
      <c r="I50" s="6"/>
      <c r="J50" s="6"/>
      <c r="K50" s="6"/>
      <c r="L50" s="6"/>
      <c r="M50" s="6"/>
      <c r="N50" s="42"/>
    </row>
    <row r="51" spans="2:14" x14ac:dyDescent="0.3">
      <c r="B51" s="41"/>
      <c r="C51" s="6"/>
      <c r="D51" s="6"/>
      <c r="E51" s="6"/>
      <c r="F51" s="46"/>
      <c r="G51" s="6"/>
      <c r="H51" s="6"/>
      <c r="I51" s="6"/>
      <c r="J51" s="6"/>
      <c r="K51" s="6"/>
      <c r="L51" s="6"/>
      <c r="M51" s="6"/>
      <c r="N51" s="42"/>
    </row>
    <row r="52" spans="2:14" x14ac:dyDescent="0.3">
      <c r="B52" s="41"/>
      <c r="C52" s="6"/>
      <c r="D52" s="6" t="s">
        <v>189</v>
      </c>
      <c r="E52" s="6"/>
      <c r="F52" s="46">
        <f>F48</f>
        <v>14</v>
      </c>
      <c r="G52" s="6" t="s">
        <v>201</v>
      </c>
      <c r="H52" s="6"/>
      <c r="I52" s="6"/>
      <c r="J52" s="6"/>
      <c r="K52" s="6"/>
      <c r="L52" s="6"/>
      <c r="M52" s="6"/>
      <c r="N52" s="42"/>
    </row>
    <row r="53" spans="2:14" x14ac:dyDescent="0.3">
      <c r="B53" s="41"/>
      <c r="C53" s="6"/>
      <c r="D53" s="6"/>
      <c r="E53" s="6"/>
      <c r="F53" s="46"/>
      <c r="G53" s="6"/>
      <c r="H53" s="6"/>
      <c r="I53" s="6"/>
      <c r="J53" s="6"/>
      <c r="K53" s="6"/>
      <c r="L53" s="6"/>
      <c r="M53" s="6"/>
      <c r="N53" s="42"/>
    </row>
    <row r="54" spans="2:14" x14ac:dyDescent="0.3">
      <c r="B54" s="41"/>
      <c r="C54" s="6"/>
      <c r="D54" s="6" t="s">
        <v>190</v>
      </c>
      <c r="E54" s="6"/>
      <c r="F54" s="46">
        <f>F48</f>
        <v>14</v>
      </c>
      <c r="G54" s="6" t="s">
        <v>201</v>
      </c>
      <c r="H54" s="6"/>
      <c r="I54" s="6"/>
      <c r="J54" s="6"/>
      <c r="K54" s="6"/>
      <c r="L54" s="6"/>
      <c r="M54" s="6"/>
      <c r="N54" s="42"/>
    </row>
    <row r="55" spans="2:14" x14ac:dyDescent="0.3">
      <c r="B55" s="4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2"/>
    </row>
    <row r="56" spans="2:14" x14ac:dyDescent="0.3">
      <c r="B56" s="4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2"/>
    </row>
    <row r="57" spans="2:14" ht="17.25" thickBot="1" x14ac:dyDescent="0.35"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</row>
    <row r="59" spans="2:14" ht="17.25" thickBot="1" x14ac:dyDescent="0.35"/>
    <row r="60" spans="2:14" x14ac:dyDescent="0.3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</row>
    <row r="61" spans="2:14" x14ac:dyDescent="0.3">
      <c r="B61" s="41"/>
      <c r="C61" s="6" t="s">
        <v>109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42"/>
    </row>
    <row r="62" spans="2:14" x14ac:dyDescent="0.3">
      <c r="B62" s="41" t="s">
        <v>202</v>
      </c>
      <c r="C62" s="37">
        <v>4.2</v>
      </c>
      <c r="D62" s="6"/>
      <c r="E62" s="36" t="s">
        <v>191</v>
      </c>
      <c r="F62" s="37">
        <v>8.4499999999999993</v>
      </c>
      <c r="G62" s="36" t="s">
        <v>196</v>
      </c>
      <c r="H62" s="36">
        <f>F62*F63</f>
        <v>101.39999999999999</v>
      </c>
      <c r="I62" s="36" t="s">
        <v>195</v>
      </c>
      <c r="J62" s="36">
        <f>F63/2</f>
        <v>6</v>
      </c>
      <c r="K62" s="6"/>
      <c r="L62" s="6"/>
      <c r="M62" s="6"/>
      <c r="N62" s="42"/>
    </row>
    <row r="63" spans="2:14" x14ac:dyDescent="0.3">
      <c r="B63" s="41"/>
      <c r="C63" s="6"/>
      <c r="D63" s="6"/>
      <c r="E63" s="36" t="s">
        <v>192</v>
      </c>
      <c r="F63" s="37">
        <v>12</v>
      </c>
      <c r="G63" s="36"/>
      <c r="H63" s="36"/>
      <c r="I63" s="36" t="s">
        <v>246</v>
      </c>
      <c r="J63" s="36">
        <f>J62*F64</f>
        <v>0.04</v>
      </c>
      <c r="K63" s="6"/>
      <c r="L63" s="6"/>
      <c r="M63" s="6"/>
      <c r="N63" s="42"/>
    </row>
    <row r="64" spans="2:14" x14ac:dyDescent="0.3">
      <c r="B64" s="41"/>
      <c r="C64" s="6"/>
      <c r="D64" s="6"/>
      <c r="E64" s="36" t="s">
        <v>193</v>
      </c>
      <c r="F64" s="36">
        <f>1/150</f>
        <v>6.6666666666666671E-3</v>
      </c>
      <c r="G64" s="36"/>
      <c r="H64" s="36"/>
      <c r="I64" s="36" t="s">
        <v>194</v>
      </c>
      <c r="J64" s="36">
        <f>0.04+J63/2</f>
        <v>0.06</v>
      </c>
      <c r="K64" s="6"/>
      <c r="L64" s="6"/>
      <c r="M64" s="6"/>
      <c r="N64" s="42"/>
    </row>
    <row r="65" spans="2:14" x14ac:dyDescent="0.3">
      <c r="B65" s="4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42"/>
    </row>
    <row r="66" spans="2:14" x14ac:dyDescent="0.3">
      <c r="B66" s="41"/>
      <c r="C66" s="51" t="s">
        <v>206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42"/>
    </row>
    <row r="67" spans="2:14" x14ac:dyDescent="0.3">
      <c r="B67" s="41"/>
      <c r="C67" s="6"/>
      <c r="D67" s="6" t="s">
        <v>182</v>
      </c>
      <c r="E67" s="6"/>
      <c r="F67" s="48">
        <f>H62*J64</f>
        <v>6.0839999999999996</v>
      </c>
      <c r="G67" s="6" t="s">
        <v>197</v>
      </c>
      <c r="H67" s="6"/>
      <c r="I67" s="6"/>
      <c r="J67" s="6"/>
      <c r="K67" s="6"/>
      <c r="L67" s="6"/>
      <c r="M67" s="6"/>
      <c r="N67" s="42"/>
    </row>
    <row r="68" spans="2:14" x14ac:dyDescent="0.3">
      <c r="B68" s="41"/>
      <c r="C68" s="6"/>
      <c r="D68" s="6" t="s">
        <v>183</v>
      </c>
      <c r="E68" s="6"/>
      <c r="F68" s="48">
        <f>H62+(F62*2+F63*2)*0.6</f>
        <v>125.94</v>
      </c>
      <c r="G68" s="6" t="s">
        <v>198</v>
      </c>
      <c r="H68" s="6"/>
      <c r="I68" s="6"/>
      <c r="J68" s="6"/>
      <c r="K68" s="6"/>
      <c r="L68" s="6"/>
      <c r="M68" s="6"/>
      <c r="N68" s="42"/>
    </row>
    <row r="69" spans="2:14" x14ac:dyDescent="0.3">
      <c r="B69" s="41"/>
      <c r="C69" s="6"/>
      <c r="D69" s="6" t="s">
        <v>184</v>
      </c>
      <c r="E69" s="6"/>
      <c r="F69" s="48">
        <f>H62</f>
        <v>101.39999999999999</v>
      </c>
      <c r="G69" s="6" t="s">
        <v>198</v>
      </c>
      <c r="H69" s="6"/>
      <c r="I69" s="6"/>
      <c r="J69" s="6"/>
      <c r="K69" s="6"/>
      <c r="L69" s="6"/>
      <c r="M69" s="6"/>
      <c r="N69" s="42"/>
    </row>
    <row r="70" spans="2:14" x14ac:dyDescent="0.3">
      <c r="B70" s="41"/>
      <c r="C70" s="6"/>
      <c r="D70" s="6" t="s">
        <v>185</v>
      </c>
      <c r="E70" s="6"/>
      <c r="F70" s="48">
        <f>H62</f>
        <v>101.39999999999999</v>
      </c>
      <c r="G70" s="6" t="s">
        <v>198</v>
      </c>
      <c r="H70" s="6"/>
      <c r="I70" s="6"/>
      <c r="J70" s="6"/>
      <c r="K70" s="6"/>
      <c r="L70" s="6"/>
      <c r="M70" s="6"/>
      <c r="N70" s="42"/>
    </row>
    <row r="71" spans="2:14" x14ac:dyDescent="0.3">
      <c r="B71" s="41"/>
      <c r="C71" s="6"/>
      <c r="D71" s="6" t="s">
        <v>186</v>
      </c>
      <c r="E71" s="6"/>
      <c r="F71" s="48">
        <f>H62</f>
        <v>101.39999999999999</v>
      </c>
      <c r="G71" s="6" t="s">
        <v>198</v>
      </c>
      <c r="H71" s="6"/>
      <c r="I71" s="6"/>
      <c r="J71" s="6"/>
      <c r="K71" s="6"/>
      <c r="L71" s="6"/>
      <c r="M71" s="6"/>
      <c r="N71" s="42"/>
    </row>
    <row r="72" spans="2:14" x14ac:dyDescent="0.3">
      <c r="B72" s="41"/>
      <c r="C72" s="6"/>
      <c r="D72" s="6" t="s">
        <v>187</v>
      </c>
      <c r="E72" s="6"/>
      <c r="F72" s="49">
        <v>2</v>
      </c>
      <c r="G72" s="6" t="s">
        <v>199</v>
      </c>
      <c r="H72" s="6"/>
      <c r="I72" s="6"/>
      <c r="J72" s="6"/>
      <c r="K72" s="6"/>
      <c r="L72" s="6"/>
      <c r="M72" s="6"/>
      <c r="N72" s="42"/>
    </row>
    <row r="73" spans="2:14" x14ac:dyDescent="0.3">
      <c r="B73" s="41"/>
      <c r="C73" s="6"/>
      <c r="D73" s="6" t="s">
        <v>188</v>
      </c>
      <c r="E73" s="6"/>
      <c r="F73" s="48">
        <f>F72*C62</f>
        <v>8.4</v>
      </c>
      <c r="G73" s="6" t="s">
        <v>200</v>
      </c>
      <c r="H73" s="6"/>
      <c r="I73" s="6"/>
      <c r="J73" s="6"/>
      <c r="K73" s="6"/>
      <c r="L73" s="6"/>
      <c r="M73" s="6"/>
      <c r="N73" s="42"/>
    </row>
    <row r="74" spans="2:14" x14ac:dyDescent="0.3">
      <c r="B74" s="41"/>
      <c r="C74" s="6"/>
      <c r="D74" s="6" t="s">
        <v>189</v>
      </c>
      <c r="E74" s="6"/>
      <c r="F74" s="48">
        <f>F72</f>
        <v>2</v>
      </c>
      <c r="G74" s="6" t="s">
        <v>201</v>
      </c>
      <c r="H74" s="6"/>
      <c r="I74" s="6"/>
      <c r="J74" s="6"/>
      <c r="K74" s="6"/>
      <c r="L74" s="6"/>
      <c r="M74" s="6"/>
      <c r="N74" s="42"/>
    </row>
    <row r="75" spans="2:14" x14ac:dyDescent="0.3">
      <c r="B75" s="41"/>
      <c r="C75" s="6"/>
      <c r="D75" s="6" t="s">
        <v>190</v>
      </c>
      <c r="E75" s="6"/>
      <c r="F75" s="48">
        <f>F72</f>
        <v>2</v>
      </c>
      <c r="G75" s="6" t="s">
        <v>201</v>
      </c>
      <c r="H75" s="6"/>
      <c r="I75" s="6"/>
      <c r="J75" s="6"/>
      <c r="K75" s="6"/>
      <c r="L75" s="6"/>
      <c r="M75" s="6"/>
      <c r="N75" s="42"/>
    </row>
    <row r="76" spans="2:14" x14ac:dyDescent="0.3">
      <c r="B76" s="4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2"/>
    </row>
    <row r="77" spans="2:14" x14ac:dyDescent="0.3">
      <c r="B77" s="41" t="s">
        <v>202</v>
      </c>
      <c r="C77" s="37">
        <v>7</v>
      </c>
      <c r="D77" s="6"/>
      <c r="E77" s="36" t="s">
        <v>191</v>
      </c>
      <c r="F77" s="37">
        <f>7.1*2+2.4</f>
        <v>16.599999999999998</v>
      </c>
      <c r="G77" s="36" t="s">
        <v>196</v>
      </c>
      <c r="H77" s="36">
        <f>F77*F78</f>
        <v>278.88</v>
      </c>
      <c r="I77" s="36" t="s">
        <v>195</v>
      </c>
      <c r="J77" s="36">
        <f>F78/2</f>
        <v>8.4</v>
      </c>
      <c r="K77" s="6"/>
      <c r="L77" s="6"/>
      <c r="M77" s="6"/>
      <c r="N77" s="42"/>
    </row>
    <row r="78" spans="2:14" x14ac:dyDescent="0.3">
      <c r="B78" s="41"/>
      <c r="C78" s="6"/>
      <c r="D78" s="6"/>
      <c r="E78" s="36" t="s">
        <v>192</v>
      </c>
      <c r="F78" s="37">
        <v>16.8</v>
      </c>
      <c r="G78" s="36"/>
      <c r="H78" s="36"/>
      <c r="I78" s="36" t="s">
        <v>246</v>
      </c>
      <c r="J78" s="36">
        <f>J77*F79</f>
        <v>5.6000000000000008E-2</v>
      </c>
      <c r="K78" s="6"/>
      <c r="L78" s="6"/>
      <c r="M78" s="6"/>
      <c r="N78" s="42"/>
    </row>
    <row r="79" spans="2:14" x14ac:dyDescent="0.3">
      <c r="B79" s="41"/>
      <c r="C79" s="6"/>
      <c r="D79" s="6"/>
      <c r="E79" s="36" t="s">
        <v>193</v>
      </c>
      <c r="F79" s="36">
        <f>1/150</f>
        <v>6.6666666666666671E-3</v>
      </c>
      <c r="G79" s="36"/>
      <c r="H79" s="36"/>
      <c r="I79" s="36" t="s">
        <v>194</v>
      </c>
      <c r="J79" s="36">
        <f>0.04+J78/2</f>
        <v>6.8000000000000005E-2</v>
      </c>
      <c r="K79" s="6"/>
      <c r="L79" s="6"/>
      <c r="M79" s="6"/>
      <c r="N79" s="42"/>
    </row>
    <row r="80" spans="2:14" x14ac:dyDescent="0.3">
      <c r="B80" s="4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42"/>
    </row>
    <row r="81" spans="2:14" x14ac:dyDescent="0.3">
      <c r="B81" s="41"/>
      <c r="C81" s="51" t="s">
        <v>207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42"/>
    </row>
    <row r="82" spans="2:14" x14ac:dyDescent="0.3">
      <c r="B82" s="41"/>
      <c r="C82" s="6"/>
      <c r="D82" s="6" t="s">
        <v>182</v>
      </c>
      <c r="E82" s="6"/>
      <c r="F82" s="48">
        <f>H77*J79</f>
        <v>18.963840000000001</v>
      </c>
      <c r="G82" s="6" t="s">
        <v>197</v>
      </c>
      <c r="H82" s="6"/>
      <c r="I82" s="6"/>
      <c r="J82" s="6"/>
      <c r="K82" s="6"/>
      <c r="L82" s="6"/>
      <c r="M82" s="6"/>
      <c r="N82" s="42"/>
    </row>
    <row r="83" spans="2:14" x14ac:dyDescent="0.3">
      <c r="B83" s="41"/>
      <c r="C83" s="6"/>
      <c r="D83" s="6" t="s">
        <v>183</v>
      </c>
      <c r="E83" s="6"/>
      <c r="F83" s="48">
        <f>H77+(F77*2+F78*2)*0.6</f>
        <v>318.95999999999998</v>
      </c>
      <c r="G83" s="6" t="s">
        <v>198</v>
      </c>
      <c r="H83" s="6"/>
      <c r="I83" s="6"/>
      <c r="J83" s="6"/>
      <c r="K83" s="6"/>
      <c r="L83" s="6"/>
      <c r="M83" s="6"/>
      <c r="N83" s="42"/>
    </row>
    <row r="84" spans="2:14" x14ac:dyDescent="0.3">
      <c r="B84" s="41"/>
      <c r="C84" s="6"/>
      <c r="D84" s="6" t="s">
        <v>184</v>
      </c>
      <c r="E84" s="6"/>
      <c r="F84" s="48">
        <f>H77</f>
        <v>278.88</v>
      </c>
      <c r="G84" s="6" t="s">
        <v>198</v>
      </c>
      <c r="H84" s="6"/>
      <c r="I84" s="6"/>
      <c r="J84" s="6"/>
      <c r="K84" s="6"/>
      <c r="L84" s="6"/>
      <c r="M84" s="6"/>
      <c r="N84" s="42"/>
    </row>
    <row r="85" spans="2:14" x14ac:dyDescent="0.3">
      <c r="B85" s="41"/>
      <c r="C85" s="6"/>
      <c r="D85" s="6" t="s">
        <v>185</v>
      </c>
      <c r="E85" s="6"/>
      <c r="F85" s="48">
        <f>H77</f>
        <v>278.88</v>
      </c>
      <c r="G85" s="6" t="s">
        <v>198</v>
      </c>
      <c r="H85" s="6"/>
      <c r="I85" s="6"/>
      <c r="J85" s="6"/>
      <c r="K85" s="6"/>
      <c r="L85" s="6"/>
      <c r="M85" s="6"/>
      <c r="N85" s="42"/>
    </row>
    <row r="86" spans="2:14" x14ac:dyDescent="0.3">
      <c r="B86" s="41"/>
      <c r="C86" s="6"/>
      <c r="D86" s="6" t="s">
        <v>186</v>
      </c>
      <c r="E86" s="6"/>
      <c r="F86" s="48">
        <f>H77</f>
        <v>278.88</v>
      </c>
      <c r="G86" s="6" t="s">
        <v>198</v>
      </c>
      <c r="H86" s="6"/>
      <c r="I86" s="6"/>
      <c r="J86" s="6"/>
      <c r="K86" s="6"/>
      <c r="L86" s="6"/>
      <c r="M86" s="6"/>
      <c r="N86" s="42"/>
    </row>
    <row r="87" spans="2:14" x14ac:dyDescent="0.3">
      <c r="B87" s="41"/>
      <c r="C87" s="6"/>
      <c r="D87" s="6" t="s">
        <v>187</v>
      </c>
      <c r="E87" s="6"/>
      <c r="F87" s="49">
        <v>4</v>
      </c>
      <c r="G87" s="6" t="s">
        <v>199</v>
      </c>
      <c r="H87" s="6"/>
      <c r="I87" s="6"/>
      <c r="J87" s="6"/>
      <c r="K87" s="6"/>
      <c r="L87" s="6"/>
      <c r="M87" s="6"/>
      <c r="N87" s="42"/>
    </row>
    <row r="88" spans="2:14" x14ac:dyDescent="0.3">
      <c r="B88" s="41"/>
      <c r="C88" s="6"/>
      <c r="D88" s="6" t="s">
        <v>188</v>
      </c>
      <c r="E88" s="6"/>
      <c r="F88" s="48">
        <f>F87*C77</f>
        <v>28</v>
      </c>
      <c r="G88" s="6" t="s">
        <v>200</v>
      </c>
      <c r="H88" s="6"/>
      <c r="I88" s="6"/>
      <c r="J88" s="6"/>
      <c r="K88" s="6"/>
      <c r="L88" s="6"/>
      <c r="M88" s="6"/>
      <c r="N88" s="42"/>
    </row>
    <row r="89" spans="2:14" x14ac:dyDescent="0.3">
      <c r="B89" s="41"/>
      <c r="C89" s="6"/>
      <c r="D89" s="6" t="s">
        <v>189</v>
      </c>
      <c r="E89" s="6"/>
      <c r="F89" s="48">
        <f>F87</f>
        <v>4</v>
      </c>
      <c r="G89" s="6" t="s">
        <v>201</v>
      </c>
      <c r="H89" s="6"/>
      <c r="I89" s="6"/>
      <c r="J89" s="6"/>
      <c r="K89" s="6"/>
      <c r="L89" s="6"/>
      <c r="M89" s="6"/>
      <c r="N89" s="42"/>
    </row>
    <row r="90" spans="2:14" x14ac:dyDescent="0.3">
      <c r="B90" s="41"/>
      <c r="C90" s="6"/>
      <c r="D90" s="6" t="s">
        <v>190</v>
      </c>
      <c r="E90" s="6"/>
      <c r="F90" s="48">
        <f>F87</f>
        <v>4</v>
      </c>
      <c r="G90" s="6" t="s">
        <v>201</v>
      </c>
      <c r="H90" s="6"/>
      <c r="I90" s="6"/>
      <c r="J90" s="6"/>
      <c r="K90" s="6"/>
      <c r="L90" s="6"/>
      <c r="M90" s="6"/>
      <c r="N90" s="42"/>
    </row>
    <row r="91" spans="2:14" x14ac:dyDescent="0.3">
      <c r="B91" s="4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42"/>
    </row>
    <row r="92" spans="2:14" x14ac:dyDescent="0.3">
      <c r="B92" s="41" t="s">
        <v>202</v>
      </c>
      <c r="C92" s="37">
        <v>8.4</v>
      </c>
      <c r="D92" s="6"/>
      <c r="E92" s="36" t="s">
        <v>191</v>
      </c>
      <c r="F92" s="37">
        <f>7.1+2.75+7</f>
        <v>16.850000000000001</v>
      </c>
      <c r="G92" s="36" t="s">
        <v>196</v>
      </c>
      <c r="H92" s="36">
        <f>F92*F93</f>
        <v>202.20000000000002</v>
      </c>
      <c r="I92" s="36" t="s">
        <v>195</v>
      </c>
      <c r="J92" s="36">
        <f>F93/2</f>
        <v>6</v>
      </c>
      <c r="K92" s="6"/>
      <c r="L92" s="6"/>
      <c r="M92" s="6"/>
      <c r="N92" s="42"/>
    </row>
    <row r="93" spans="2:14" x14ac:dyDescent="0.3">
      <c r="B93" s="41"/>
      <c r="C93" s="6"/>
      <c r="D93" s="6"/>
      <c r="E93" s="36" t="s">
        <v>192</v>
      </c>
      <c r="F93" s="37">
        <v>12</v>
      </c>
      <c r="G93" s="36"/>
      <c r="H93" s="36"/>
      <c r="I93" s="36" t="s">
        <v>246</v>
      </c>
      <c r="J93" s="36">
        <f>J92*F94</f>
        <v>0.04</v>
      </c>
      <c r="K93" s="6"/>
      <c r="L93" s="6"/>
      <c r="M93" s="6"/>
      <c r="N93" s="42"/>
    </row>
    <row r="94" spans="2:14" x14ac:dyDescent="0.3">
      <c r="B94" s="41"/>
      <c r="C94" s="6"/>
      <c r="D94" s="6"/>
      <c r="E94" s="36" t="s">
        <v>193</v>
      </c>
      <c r="F94" s="36">
        <f>1/150</f>
        <v>6.6666666666666671E-3</v>
      </c>
      <c r="G94" s="36"/>
      <c r="H94" s="36"/>
      <c r="I94" s="36" t="s">
        <v>194</v>
      </c>
      <c r="J94" s="36">
        <f>0.04+J93/2</f>
        <v>0.06</v>
      </c>
      <c r="K94" s="6"/>
      <c r="L94" s="6"/>
      <c r="M94" s="6"/>
      <c r="N94" s="42"/>
    </row>
    <row r="95" spans="2:14" x14ac:dyDescent="0.3">
      <c r="B95" s="4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42"/>
    </row>
    <row r="96" spans="2:14" x14ac:dyDescent="0.3">
      <c r="B96" s="41"/>
      <c r="C96" s="51" t="s">
        <v>208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42"/>
    </row>
    <row r="97" spans="2:14" x14ac:dyDescent="0.3">
      <c r="B97" s="41"/>
      <c r="C97" s="6"/>
      <c r="D97" s="6" t="s">
        <v>182</v>
      </c>
      <c r="E97" s="6"/>
      <c r="F97" s="48">
        <f>H92*J94</f>
        <v>12.132000000000001</v>
      </c>
      <c r="G97" s="6" t="s">
        <v>197</v>
      </c>
      <c r="H97" s="6"/>
      <c r="I97" s="6"/>
      <c r="J97" s="6"/>
      <c r="K97" s="6"/>
      <c r="L97" s="6"/>
      <c r="M97" s="6"/>
      <c r="N97" s="42"/>
    </row>
    <row r="98" spans="2:14" x14ac:dyDescent="0.3">
      <c r="B98" s="41"/>
      <c r="C98" s="6"/>
      <c r="D98" s="6" t="s">
        <v>183</v>
      </c>
      <c r="E98" s="6"/>
      <c r="F98" s="48">
        <f>H92+(F92*2+F93*2)*0.6</f>
        <v>236.82000000000002</v>
      </c>
      <c r="G98" s="6" t="s">
        <v>198</v>
      </c>
      <c r="H98" s="6"/>
      <c r="I98" s="6"/>
      <c r="J98" s="6"/>
      <c r="K98" s="6"/>
      <c r="L98" s="6"/>
      <c r="M98" s="6"/>
      <c r="N98" s="42"/>
    </row>
    <row r="99" spans="2:14" x14ac:dyDescent="0.3">
      <c r="B99" s="41"/>
      <c r="C99" s="6"/>
      <c r="D99" s="6" t="s">
        <v>184</v>
      </c>
      <c r="E99" s="6"/>
      <c r="F99" s="48">
        <f>H92</f>
        <v>202.20000000000002</v>
      </c>
      <c r="G99" s="6" t="s">
        <v>198</v>
      </c>
      <c r="H99" s="6"/>
      <c r="I99" s="6"/>
      <c r="J99" s="6"/>
      <c r="K99" s="6"/>
      <c r="L99" s="6"/>
      <c r="M99" s="6"/>
      <c r="N99" s="42"/>
    </row>
    <row r="100" spans="2:14" x14ac:dyDescent="0.3">
      <c r="B100" s="41"/>
      <c r="C100" s="6"/>
      <c r="D100" s="6" t="s">
        <v>185</v>
      </c>
      <c r="E100" s="6"/>
      <c r="F100" s="48">
        <f>H92</f>
        <v>202.20000000000002</v>
      </c>
      <c r="G100" s="6" t="s">
        <v>198</v>
      </c>
      <c r="H100" s="6"/>
      <c r="I100" s="6"/>
      <c r="J100" s="6"/>
      <c r="K100" s="6"/>
      <c r="L100" s="6"/>
      <c r="M100" s="6"/>
      <c r="N100" s="42"/>
    </row>
    <row r="101" spans="2:14" x14ac:dyDescent="0.3">
      <c r="B101" s="41"/>
      <c r="C101" s="6"/>
      <c r="D101" s="6" t="s">
        <v>186</v>
      </c>
      <c r="E101" s="6"/>
      <c r="F101" s="48">
        <f>H92</f>
        <v>202.20000000000002</v>
      </c>
      <c r="G101" s="6" t="s">
        <v>198</v>
      </c>
      <c r="H101" s="6"/>
      <c r="I101" s="6"/>
      <c r="J101" s="6"/>
      <c r="K101" s="6"/>
      <c r="L101" s="6"/>
      <c r="M101" s="6"/>
      <c r="N101" s="42"/>
    </row>
    <row r="102" spans="2:14" x14ac:dyDescent="0.3">
      <c r="B102" s="41"/>
      <c r="C102" s="6"/>
      <c r="D102" s="6" t="s">
        <v>187</v>
      </c>
      <c r="E102" s="6"/>
      <c r="F102" s="49">
        <v>4</v>
      </c>
      <c r="G102" s="6" t="s">
        <v>199</v>
      </c>
      <c r="H102" s="6"/>
      <c r="I102" s="6"/>
      <c r="J102" s="6"/>
      <c r="K102" s="6"/>
      <c r="L102" s="6"/>
      <c r="M102" s="6"/>
      <c r="N102" s="42"/>
    </row>
    <row r="103" spans="2:14" x14ac:dyDescent="0.3">
      <c r="B103" s="41"/>
      <c r="C103" s="6"/>
      <c r="D103" s="6" t="s">
        <v>188</v>
      </c>
      <c r="E103" s="6"/>
      <c r="F103" s="48">
        <f>F102*C92</f>
        <v>33.6</v>
      </c>
      <c r="G103" s="6" t="s">
        <v>200</v>
      </c>
      <c r="H103" s="6"/>
      <c r="I103" s="6"/>
      <c r="J103" s="6"/>
      <c r="K103" s="6"/>
      <c r="L103" s="6"/>
      <c r="M103" s="6"/>
      <c r="N103" s="42"/>
    </row>
    <row r="104" spans="2:14" x14ac:dyDescent="0.3">
      <c r="B104" s="41"/>
      <c r="C104" s="6"/>
      <c r="D104" s="6" t="s">
        <v>189</v>
      </c>
      <c r="E104" s="6"/>
      <c r="F104" s="48">
        <f>F102</f>
        <v>4</v>
      </c>
      <c r="G104" s="6" t="s">
        <v>201</v>
      </c>
      <c r="H104" s="6"/>
      <c r="I104" s="6"/>
      <c r="J104" s="6"/>
      <c r="K104" s="6"/>
      <c r="L104" s="6"/>
      <c r="M104" s="6"/>
      <c r="N104" s="42"/>
    </row>
    <row r="105" spans="2:14" x14ac:dyDescent="0.3">
      <c r="B105" s="41"/>
      <c r="C105" s="6"/>
      <c r="D105" s="6" t="s">
        <v>190</v>
      </c>
      <c r="E105" s="6"/>
      <c r="F105" s="48">
        <f>F102</f>
        <v>4</v>
      </c>
      <c r="G105" s="6" t="s">
        <v>201</v>
      </c>
      <c r="H105" s="6"/>
      <c r="I105" s="6"/>
      <c r="J105" s="6"/>
      <c r="K105" s="6"/>
      <c r="L105" s="6"/>
      <c r="M105" s="6"/>
      <c r="N105" s="42"/>
    </row>
    <row r="106" spans="2:14" x14ac:dyDescent="0.3">
      <c r="B106" s="4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42"/>
    </row>
    <row r="107" spans="2:14" x14ac:dyDescent="0.3">
      <c r="B107" s="41"/>
      <c r="C107" s="51" t="s">
        <v>17</v>
      </c>
      <c r="D107" s="50" t="s">
        <v>182</v>
      </c>
      <c r="E107" s="6"/>
      <c r="F107" s="46">
        <f>SUMIF($D$67:$D$105,D107,$F$67:$F$105)</f>
        <v>37.179839999999999</v>
      </c>
      <c r="G107" s="6" t="s">
        <v>197</v>
      </c>
      <c r="H107" s="6"/>
      <c r="I107" s="6"/>
      <c r="J107" s="6"/>
      <c r="K107" s="6"/>
      <c r="L107" s="6"/>
      <c r="M107" s="6"/>
      <c r="N107" s="42"/>
    </row>
    <row r="108" spans="2:14" x14ac:dyDescent="0.3">
      <c r="B108" s="41"/>
      <c r="C108" s="6"/>
      <c r="D108" s="50" t="s">
        <v>183</v>
      </c>
      <c r="E108" s="6"/>
      <c r="F108" s="46">
        <f t="shared" ref="F108:F115" si="0">SUMIF($D$67:$D$105,D108,$F$67:$F$105)</f>
        <v>681.72</v>
      </c>
      <c r="G108" s="6" t="s">
        <v>198</v>
      </c>
      <c r="H108" s="6"/>
      <c r="I108" s="6"/>
      <c r="J108" s="6"/>
      <c r="K108" s="6"/>
      <c r="L108" s="6"/>
      <c r="M108" s="6"/>
      <c r="N108" s="42"/>
    </row>
    <row r="109" spans="2:14" x14ac:dyDescent="0.3">
      <c r="B109" s="41"/>
      <c r="C109" s="6"/>
      <c r="D109" s="50" t="s">
        <v>184</v>
      </c>
      <c r="E109" s="6"/>
      <c r="F109" s="46">
        <f t="shared" si="0"/>
        <v>582.48</v>
      </c>
      <c r="G109" s="6" t="s">
        <v>198</v>
      </c>
      <c r="H109" s="6"/>
      <c r="I109" s="6"/>
      <c r="J109" s="6"/>
      <c r="K109" s="6"/>
      <c r="L109" s="6"/>
      <c r="M109" s="6"/>
      <c r="N109" s="42"/>
    </row>
    <row r="110" spans="2:14" x14ac:dyDescent="0.3">
      <c r="B110" s="41"/>
      <c r="C110" s="6"/>
      <c r="D110" s="50" t="s">
        <v>185</v>
      </c>
      <c r="E110" s="6"/>
      <c r="F110" s="46">
        <f t="shared" si="0"/>
        <v>582.48</v>
      </c>
      <c r="G110" s="6" t="s">
        <v>198</v>
      </c>
      <c r="H110" s="6"/>
      <c r="I110" s="6"/>
      <c r="J110" s="6"/>
      <c r="K110" s="6"/>
      <c r="L110" s="6"/>
      <c r="M110" s="6"/>
      <c r="N110" s="42"/>
    </row>
    <row r="111" spans="2:14" x14ac:dyDescent="0.3">
      <c r="B111" s="41"/>
      <c r="C111" s="6"/>
      <c r="D111" s="50" t="s">
        <v>186</v>
      </c>
      <c r="E111" s="6"/>
      <c r="F111" s="46">
        <f t="shared" si="0"/>
        <v>582.48</v>
      </c>
      <c r="G111" s="6" t="s">
        <v>198</v>
      </c>
      <c r="H111" s="6"/>
      <c r="I111" s="6"/>
      <c r="J111" s="6"/>
      <c r="K111" s="6"/>
      <c r="L111" s="6"/>
      <c r="M111" s="6"/>
      <c r="N111" s="42"/>
    </row>
    <row r="112" spans="2:14" x14ac:dyDescent="0.3">
      <c r="B112" s="41"/>
      <c r="C112" s="6"/>
      <c r="D112" s="50" t="s">
        <v>187</v>
      </c>
      <c r="E112" s="6"/>
      <c r="F112" s="46">
        <f>SUMIF($D$67:$D$105,D112,$F$67:$F$105)</f>
        <v>10</v>
      </c>
      <c r="G112" s="6" t="s">
        <v>199</v>
      </c>
      <c r="H112" s="6"/>
      <c r="I112" s="6"/>
      <c r="J112" s="6"/>
      <c r="K112" s="6"/>
      <c r="L112" s="6"/>
      <c r="M112" s="6"/>
      <c r="N112" s="42"/>
    </row>
    <row r="113" spans="2:14" x14ac:dyDescent="0.3">
      <c r="B113" s="41"/>
      <c r="C113" s="6"/>
      <c r="D113" s="50" t="s">
        <v>188</v>
      </c>
      <c r="E113" s="6"/>
      <c r="F113" s="46">
        <f t="shared" si="0"/>
        <v>70</v>
      </c>
      <c r="G113" s="6" t="s">
        <v>200</v>
      </c>
      <c r="H113" s="6"/>
      <c r="I113" s="6"/>
      <c r="J113" s="6"/>
      <c r="K113" s="6"/>
      <c r="L113" s="6"/>
      <c r="M113" s="6"/>
      <c r="N113" s="42"/>
    </row>
    <row r="114" spans="2:14" x14ac:dyDescent="0.3">
      <c r="B114" s="41"/>
      <c r="C114" s="6"/>
      <c r="D114" s="50" t="s">
        <v>189</v>
      </c>
      <c r="E114" s="6"/>
      <c r="F114" s="46">
        <f t="shared" si="0"/>
        <v>10</v>
      </c>
      <c r="G114" s="6" t="s">
        <v>201</v>
      </c>
      <c r="H114" s="6"/>
      <c r="I114" s="6"/>
      <c r="J114" s="6"/>
      <c r="K114" s="6"/>
      <c r="L114" s="6"/>
      <c r="M114" s="6"/>
      <c r="N114" s="42"/>
    </row>
    <row r="115" spans="2:14" x14ac:dyDescent="0.3">
      <c r="B115" s="41"/>
      <c r="C115" s="6"/>
      <c r="D115" s="50" t="s">
        <v>190</v>
      </c>
      <c r="E115" s="6"/>
      <c r="F115" s="46">
        <f t="shared" si="0"/>
        <v>10</v>
      </c>
      <c r="G115" s="6" t="s">
        <v>201</v>
      </c>
      <c r="H115" s="6"/>
      <c r="I115" s="6"/>
      <c r="J115" s="6"/>
      <c r="K115" s="6"/>
      <c r="L115" s="6"/>
      <c r="M115" s="6"/>
      <c r="N115" s="42"/>
    </row>
    <row r="116" spans="2:14" ht="17.25" thickBot="1" x14ac:dyDescent="0.35">
      <c r="B116" s="4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8" spans="2:14" ht="17.25" thickBot="1" x14ac:dyDescent="0.35"/>
    <row r="119" spans="2:14" x14ac:dyDescent="0.3"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</row>
    <row r="120" spans="2:14" x14ac:dyDescent="0.3">
      <c r="B120" s="41"/>
      <c r="C120" s="6" t="s">
        <v>129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42"/>
    </row>
    <row r="121" spans="2:14" x14ac:dyDescent="0.3">
      <c r="B121" s="41" t="s">
        <v>202</v>
      </c>
      <c r="C121" s="37">
        <v>7</v>
      </c>
      <c r="D121" s="6"/>
      <c r="E121" s="36" t="s">
        <v>191</v>
      </c>
      <c r="F121" s="37">
        <v>28</v>
      </c>
      <c r="G121" s="36" t="s">
        <v>196</v>
      </c>
      <c r="H121" s="36">
        <f>F121*F122</f>
        <v>630</v>
      </c>
      <c r="I121" s="36" t="s">
        <v>195</v>
      </c>
      <c r="J121" s="36">
        <f>F122/2</f>
        <v>11.25</v>
      </c>
      <c r="K121" s="6"/>
      <c r="L121" s="6"/>
      <c r="M121" s="6"/>
      <c r="N121" s="42"/>
    </row>
    <row r="122" spans="2:14" x14ac:dyDescent="0.3">
      <c r="B122" s="41"/>
      <c r="C122" s="6"/>
      <c r="D122" s="6"/>
      <c r="E122" s="36" t="s">
        <v>192</v>
      </c>
      <c r="F122" s="37">
        <v>22.5</v>
      </c>
      <c r="G122" s="36"/>
      <c r="H122" s="36"/>
      <c r="I122" s="36" t="s">
        <v>246</v>
      </c>
      <c r="J122" s="36">
        <f>J121*F123</f>
        <v>7.5000000000000011E-2</v>
      </c>
      <c r="K122" s="6"/>
      <c r="L122" s="6"/>
      <c r="M122" s="6"/>
      <c r="N122" s="42"/>
    </row>
    <row r="123" spans="2:14" x14ac:dyDescent="0.3">
      <c r="B123" s="41"/>
      <c r="C123" s="6"/>
      <c r="D123" s="6"/>
      <c r="E123" s="36" t="s">
        <v>193</v>
      </c>
      <c r="F123" s="36">
        <f>1/150</f>
        <v>6.6666666666666671E-3</v>
      </c>
      <c r="G123" s="36"/>
      <c r="H123" s="36"/>
      <c r="I123" s="36" t="s">
        <v>194</v>
      </c>
      <c r="J123" s="36">
        <f>0.04+J122/2</f>
        <v>7.7500000000000013E-2</v>
      </c>
      <c r="K123" s="6"/>
      <c r="L123" s="6"/>
      <c r="M123" s="6"/>
      <c r="N123" s="42"/>
    </row>
    <row r="124" spans="2:14" x14ac:dyDescent="0.3">
      <c r="B124" s="4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2"/>
    </row>
    <row r="125" spans="2:14" x14ac:dyDescent="0.3">
      <c r="B125" s="4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2"/>
    </row>
    <row r="126" spans="2:14" x14ac:dyDescent="0.3">
      <c r="B126" s="41"/>
      <c r="C126" s="6"/>
      <c r="D126" s="6" t="s">
        <v>182</v>
      </c>
      <c r="E126" s="6"/>
      <c r="F126" s="46">
        <f>H121*J123</f>
        <v>48.82500000000001</v>
      </c>
      <c r="G126" s="6" t="s">
        <v>197</v>
      </c>
      <c r="H126" s="6"/>
      <c r="I126" s="6"/>
      <c r="J126" s="6"/>
      <c r="K126" s="6"/>
      <c r="L126" s="6"/>
      <c r="M126" s="6"/>
      <c r="N126" s="42"/>
    </row>
    <row r="127" spans="2:14" x14ac:dyDescent="0.3">
      <c r="B127" s="41"/>
      <c r="C127" s="6"/>
      <c r="D127" s="6"/>
      <c r="E127" s="6"/>
      <c r="F127" s="46"/>
      <c r="G127" s="6"/>
      <c r="H127" s="6"/>
      <c r="I127" s="6"/>
      <c r="J127" s="6"/>
      <c r="K127" s="6"/>
      <c r="L127" s="6"/>
      <c r="M127" s="6"/>
      <c r="N127" s="42"/>
    </row>
    <row r="128" spans="2:14" x14ac:dyDescent="0.3">
      <c r="B128" s="41"/>
      <c r="C128" s="6"/>
      <c r="D128" s="6" t="s">
        <v>183</v>
      </c>
      <c r="E128" s="6"/>
      <c r="F128" s="46">
        <f>H121+(F121*2+F122*2)*0.6</f>
        <v>690.6</v>
      </c>
      <c r="G128" s="6" t="s">
        <v>198</v>
      </c>
      <c r="H128" s="6"/>
      <c r="I128" s="6"/>
      <c r="J128" s="6"/>
      <c r="K128" s="6"/>
      <c r="L128" s="6"/>
      <c r="M128" s="6"/>
      <c r="N128" s="42"/>
    </row>
    <row r="129" spans="2:14" x14ac:dyDescent="0.3">
      <c r="B129" s="41"/>
      <c r="C129" s="6"/>
      <c r="D129" s="6"/>
      <c r="E129" s="6"/>
      <c r="F129" s="46"/>
      <c r="G129" s="6"/>
      <c r="H129" s="6"/>
      <c r="I129" s="6"/>
      <c r="J129" s="6"/>
      <c r="K129" s="6"/>
      <c r="L129" s="6"/>
      <c r="M129" s="6"/>
      <c r="N129" s="42"/>
    </row>
    <row r="130" spans="2:14" x14ac:dyDescent="0.3">
      <c r="B130" s="41"/>
      <c r="C130" s="6"/>
      <c r="D130" s="6" t="s">
        <v>184</v>
      </c>
      <c r="E130" s="6"/>
      <c r="F130" s="46">
        <f>H121</f>
        <v>630</v>
      </c>
      <c r="G130" s="6" t="s">
        <v>198</v>
      </c>
      <c r="H130" s="6"/>
      <c r="I130" s="6"/>
      <c r="J130" s="6"/>
      <c r="K130" s="6"/>
      <c r="L130" s="6"/>
      <c r="M130" s="6"/>
      <c r="N130" s="42"/>
    </row>
    <row r="131" spans="2:14" x14ac:dyDescent="0.3">
      <c r="B131" s="41"/>
      <c r="C131" s="6"/>
      <c r="D131" s="6"/>
      <c r="E131" s="6"/>
      <c r="F131" s="46"/>
      <c r="G131" s="6"/>
      <c r="H131" s="6"/>
      <c r="I131" s="6"/>
      <c r="J131" s="6"/>
      <c r="K131" s="6"/>
      <c r="L131" s="6"/>
      <c r="M131" s="6"/>
      <c r="N131" s="42"/>
    </row>
    <row r="132" spans="2:14" x14ac:dyDescent="0.3">
      <c r="B132" s="41"/>
      <c r="C132" s="6"/>
      <c r="D132" s="6" t="s">
        <v>185</v>
      </c>
      <c r="E132" s="6"/>
      <c r="F132" s="46">
        <f>H121</f>
        <v>630</v>
      </c>
      <c r="G132" s="6" t="s">
        <v>198</v>
      </c>
      <c r="H132" s="6"/>
      <c r="I132" s="6"/>
      <c r="J132" s="6"/>
      <c r="K132" s="6"/>
      <c r="L132" s="6"/>
      <c r="M132" s="6"/>
      <c r="N132" s="42"/>
    </row>
    <row r="133" spans="2:14" x14ac:dyDescent="0.3">
      <c r="B133" s="41"/>
      <c r="C133" s="6"/>
      <c r="D133" s="6"/>
      <c r="E133" s="6"/>
      <c r="F133" s="46"/>
      <c r="G133" s="6"/>
      <c r="H133" s="6"/>
      <c r="I133" s="6"/>
      <c r="J133" s="6"/>
      <c r="K133" s="6"/>
      <c r="L133" s="6"/>
      <c r="M133" s="6"/>
      <c r="N133" s="42"/>
    </row>
    <row r="134" spans="2:14" x14ac:dyDescent="0.3">
      <c r="B134" s="41"/>
      <c r="C134" s="6"/>
      <c r="D134" s="6" t="s">
        <v>186</v>
      </c>
      <c r="E134" s="6"/>
      <c r="F134" s="46">
        <f>H121</f>
        <v>630</v>
      </c>
      <c r="G134" s="6" t="s">
        <v>198</v>
      </c>
      <c r="H134" s="6"/>
      <c r="I134" s="6"/>
      <c r="J134" s="6"/>
      <c r="K134" s="6"/>
      <c r="L134" s="6"/>
      <c r="M134" s="6"/>
      <c r="N134" s="42"/>
    </row>
    <row r="135" spans="2:14" x14ac:dyDescent="0.3">
      <c r="B135" s="41"/>
      <c r="C135" s="6"/>
      <c r="D135" s="6"/>
      <c r="E135" s="6"/>
      <c r="F135" s="46"/>
      <c r="G135" s="6"/>
      <c r="H135" s="6"/>
      <c r="I135" s="6"/>
      <c r="J135" s="6"/>
      <c r="K135" s="6"/>
      <c r="L135" s="6"/>
      <c r="M135" s="6"/>
      <c r="N135" s="42"/>
    </row>
    <row r="136" spans="2:14" x14ac:dyDescent="0.3">
      <c r="B136" s="41"/>
      <c r="C136" s="6"/>
      <c r="D136" s="6" t="s">
        <v>187</v>
      </c>
      <c r="E136" s="6"/>
      <c r="F136" s="47">
        <v>10</v>
      </c>
      <c r="G136" s="6" t="s">
        <v>199</v>
      </c>
      <c r="H136" s="6"/>
      <c r="I136" s="6"/>
      <c r="J136" s="6"/>
      <c r="K136" s="6"/>
      <c r="L136" s="6"/>
      <c r="M136" s="6"/>
      <c r="N136" s="42"/>
    </row>
    <row r="137" spans="2:14" x14ac:dyDescent="0.3">
      <c r="B137" s="41"/>
      <c r="C137" s="6"/>
      <c r="D137" s="6"/>
      <c r="E137" s="6"/>
      <c r="F137" s="46"/>
      <c r="G137" s="6"/>
      <c r="H137" s="6"/>
      <c r="I137" s="6"/>
      <c r="J137" s="6"/>
      <c r="K137" s="6"/>
      <c r="L137" s="6"/>
      <c r="M137" s="6"/>
      <c r="N137" s="42"/>
    </row>
    <row r="138" spans="2:14" x14ac:dyDescent="0.3">
      <c r="B138" s="41"/>
      <c r="C138" s="6"/>
      <c r="D138" s="6" t="s">
        <v>188</v>
      </c>
      <c r="E138" s="6"/>
      <c r="F138" s="46">
        <f>F136*C121</f>
        <v>70</v>
      </c>
      <c r="G138" s="6" t="s">
        <v>200</v>
      </c>
      <c r="H138" s="6"/>
      <c r="I138" s="6"/>
      <c r="J138" s="6"/>
      <c r="K138" s="6"/>
      <c r="L138" s="6"/>
      <c r="M138" s="6"/>
      <c r="N138" s="42"/>
    </row>
    <row r="139" spans="2:14" x14ac:dyDescent="0.3">
      <c r="B139" s="41"/>
      <c r="C139" s="6"/>
      <c r="D139" s="6"/>
      <c r="E139" s="6"/>
      <c r="F139" s="46"/>
      <c r="G139" s="6"/>
      <c r="H139" s="6"/>
      <c r="I139" s="6"/>
      <c r="J139" s="6"/>
      <c r="K139" s="6"/>
      <c r="L139" s="6"/>
      <c r="M139" s="6"/>
      <c r="N139" s="42"/>
    </row>
    <row r="140" spans="2:14" x14ac:dyDescent="0.3">
      <c r="B140" s="41"/>
      <c r="C140" s="6"/>
      <c r="D140" s="6" t="s">
        <v>189</v>
      </c>
      <c r="E140" s="6"/>
      <c r="F140" s="46">
        <f>F136</f>
        <v>10</v>
      </c>
      <c r="G140" s="6" t="s">
        <v>201</v>
      </c>
      <c r="H140" s="6"/>
      <c r="I140" s="6"/>
      <c r="J140" s="6"/>
      <c r="K140" s="6"/>
      <c r="L140" s="6"/>
      <c r="M140" s="6"/>
      <c r="N140" s="42"/>
    </row>
    <row r="141" spans="2:14" x14ac:dyDescent="0.3">
      <c r="B141" s="41"/>
      <c r="C141" s="6"/>
      <c r="D141" s="6"/>
      <c r="E141" s="6"/>
      <c r="F141" s="46"/>
      <c r="G141" s="6"/>
      <c r="H141" s="6"/>
      <c r="I141" s="6"/>
      <c r="J141" s="6"/>
      <c r="K141" s="6"/>
      <c r="L141" s="6"/>
      <c r="M141" s="6"/>
      <c r="N141" s="42"/>
    </row>
    <row r="142" spans="2:14" x14ac:dyDescent="0.3">
      <c r="B142" s="41"/>
      <c r="C142" s="6"/>
      <c r="D142" s="6" t="s">
        <v>190</v>
      </c>
      <c r="E142" s="6"/>
      <c r="F142" s="46">
        <f>F136</f>
        <v>10</v>
      </c>
      <c r="G142" s="6" t="s">
        <v>201</v>
      </c>
      <c r="H142" s="6"/>
      <c r="I142" s="6"/>
      <c r="J142" s="6"/>
      <c r="K142" s="6"/>
      <c r="L142" s="6"/>
      <c r="M142" s="6"/>
      <c r="N142" s="42"/>
    </row>
    <row r="143" spans="2:14" x14ac:dyDescent="0.3">
      <c r="B143" s="4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2"/>
    </row>
    <row r="144" spans="2:14" x14ac:dyDescent="0.3">
      <c r="B144" s="4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2"/>
    </row>
    <row r="145" spans="2:14" ht="17.25" thickBot="1" x14ac:dyDescent="0.35"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</row>
    <row r="147" spans="2:14" ht="17.25" thickBot="1" x14ac:dyDescent="0.35"/>
    <row r="148" spans="2:14" x14ac:dyDescent="0.3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40"/>
    </row>
    <row r="149" spans="2:14" x14ac:dyDescent="0.3">
      <c r="B149" s="41"/>
      <c r="C149" s="6" t="s">
        <v>136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2"/>
    </row>
    <row r="150" spans="2:14" x14ac:dyDescent="0.3">
      <c r="B150" s="41" t="s">
        <v>202</v>
      </c>
      <c r="C150" s="37">
        <v>4.5</v>
      </c>
      <c r="D150" s="6"/>
      <c r="E150" s="36" t="s">
        <v>191</v>
      </c>
      <c r="F150" s="37">
        <v>17</v>
      </c>
      <c r="G150" s="36" t="s">
        <v>196</v>
      </c>
      <c r="H150" s="36">
        <f>F150*F151</f>
        <v>246.5</v>
      </c>
      <c r="I150" s="36" t="s">
        <v>195</v>
      </c>
      <c r="J150" s="36">
        <f>F151/2</f>
        <v>7.25</v>
      </c>
      <c r="K150" s="6"/>
      <c r="L150" s="6"/>
      <c r="M150" s="6"/>
      <c r="N150" s="42"/>
    </row>
    <row r="151" spans="2:14" x14ac:dyDescent="0.3">
      <c r="B151" s="41"/>
      <c r="C151" s="6"/>
      <c r="D151" s="6"/>
      <c r="E151" s="36" t="s">
        <v>192</v>
      </c>
      <c r="F151" s="37">
        <v>14.5</v>
      </c>
      <c r="G151" s="36"/>
      <c r="H151" s="36"/>
      <c r="I151" s="36" t="s">
        <v>246</v>
      </c>
      <c r="J151" s="36">
        <f>J150*F152</f>
        <v>4.8333333333333339E-2</v>
      </c>
      <c r="K151" s="6"/>
      <c r="L151" s="6"/>
      <c r="M151" s="6"/>
      <c r="N151" s="42"/>
    </row>
    <row r="152" spans="2:14" x14ac:dyDescent="0.3">
      <c r="B152" s="41"/>
      <c r="C152" s="6"/>
      <c r="D152" s="6"/>
      <c r="E152" s="36" t="s">
        <v>193</v>
      </c>
      <c r="F152" s="36">
        <f>1/150</f>
        <v>6.6666666666666671E-3</v>
      </c>
      <c r="G152" s="36"/>
      <c r="H152" s="36"/>
      <c r="I152" s="36" t="s">
        <v>194</v>
      </c>
      <c r="J152" s="36">
        <f>0.04+J151/2</f>
        <v>6.4166666666666677E-2</v>
      </c>
      <c r="K152" s="6"/>
      <c r="L152" s="6"/>
      <c r="M152" s="6"/>
      <c r="N152" s="42"/>
    </row>
    <row r="153" spans="2:14" x14ac:dyDescent="0.3">
      <c r="B153" s="4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2"/>
    </row>
    <row r="154" spans="2:14" x14ac:dyDescent="0.3">
      <c r="B154" s="4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2"/>
    </row>
    <row r="155" spans="2:14" x14ac:dyDescent="0.3">
      <c r="B155" s="41"/>
      <c r="C155" s="6"/>
      <c r="D155" s="6" t="s">
        <v>182</v>
      </c>
      <c r="E155" s="6"/>
      <c r="F155" s="46">
        <f>H150*J152</f>
        <v>15.817083333333336</v>
      </c>
      <c r="G155" s="6" t="s">
        <v>197</v>
      </c>
      <c r="H155" s="6"/>
      <c r="I155" s="6"/>
      <c r="J155" s="6"/>
      <c r="K155" s="6"/>
      <c r="L155" s="6"/>
      <c r="M155" s="6"/>
      <c r="N155" s="42"/>
    </row>
    <row r="156" spans="2:14" x14ac:dyDescent="0.3">
      <c r="B156" s="41"/>
      <c r="C156" s="6"/>
      <c r="D156" s="6"/>
      <c r="E156" s="6"/>
      <c r="F156" s="46"/>
      <c r="G156" s="6"/>
      <c r="H156" s="6"/>
      <c r="I156" s="6"/>
      <c r="J156" s="6"/>
      <c r="K156" s="6"/>
      <c r="L156" s="6"/>
      <c r="M156" s="6"/>
      <c r="N156" s="42"/>
    </row>
    <row r="157" spans="2:14" x14ac:dyDescent="0.3">
      <c r="B157" s="41"/>
      <c r="C157" s="6"/>
      <c r="D157" s="6" t="s">
        <v>183</v>
      </c>
      <c r="E157" s="6"/>
      <c r="F157" s="46">
        <f>H150+(F150*2+F151*2)*0.6</f>
        <v>284.3</v>
      </c>
      <c r="G157" s="6" t="s">
        <v>198</v>
      </c>
      <c r="H157" s="6"/>
      <c r="I157" s="6"/>
      <c r="J157" s="6"/>
      <c r="K157" s="6"/>
      <c r="L157" s="6"/>
      <c r="M157" s="6"/>
      <c r="N157" s="42"/>
    </row>
    <row r="158" spans="2:14" x14ac:dyDescent="0.3">
      <c r="B158" s="41"/>
      <c r="C158" s="6"/>
      <c r="D158" s="6"/>
      <c r="E158" s="6"/>
      <c r="F158" s="46"/>
      <c r="G158" s="6"/>
      <c r="H158" s="6"/>
      <c r="I158" s="6"/>
      <c r="J158" s="6"/>
      <c r="K158" s="6"/>
      <c r="L158" s="6"/>
      <c r="M158" s="6"/>
      <c r="N158" s="42"/>
    </row>
    <row r="159" spans="2:14" x14ac:dyDescent="0.3">
      <c r="B159" s="41"/>
      <c r="C159" s="6"/>
      <c r="D159" s="6" t="s">
        <v>184</v>
      </c>
      <c r="E159" s="6"/>
      <c r="F159" s="46">
        <f>H150</f>
        <v>246.5</v>
      </c>
      <c r="G159" s="6" t="s">
        <v>198</v>
      </c>
      <c r="H159" s="6"/>
      <c r="I159" s="6"/>
      <c r="J159" s="6"/>
      <c r="K159" s="6"/>
      <c r="L159" s="6"/>
      <c r="M159" s="6"/>
      <c r="N159" s="42"/>
    </row>
    <row r="160" spans="2:14" x14ac:dyDescent="0.3">
      <c r="B160" s="41"/>
      <c r="C160" s="6"/>
      <c r="D160" s="6"/>
      <c r="E160" s="6"/>
      <c r="F160" s="46"/>
      <c r="G160" s="6"/>
      <c r="H160" s="6"/>
      <c r="I160" s="6"/>
      <c r="J160" s="6"/>
      <c r="K160" s="6"/>
      <c r="L160" s="6"/>
      <c r="M160" s="6"/>
      <c r="N160" s="42"/>
    </row>
    <row r="161" spans="2:14" x14ac:dyDescent="0.3">
      <c r="B161" s="41"/>
      <c r="C161" s="6"/>
      <c r="D161" s="6" t="s">
        <v>185</v>
      </c>
      <c r="E161" s="6"/>
      <c r="F161" s="46">
        <f>H150</f>
        <v>246.5</v>
      </c>
      <c r="G161" s="6" t="s">
        <v>198</v>
      </c>
      <c r="H161" s="6"/>
      <c r="I161" s="6"/>
      <c r="J161" s="6"/>
      <c r="K161" s="6"/>
      <c r="L161" s="6"/>
      <c r="M161" s="6"/>
      <c r="N161" s="42"/>
    </row>
    <row r="162" spans="2:14" x14ac:dyDescent="0.3">
      <c r="B162" s="41"/>
      <c r="C162" s="6"/>
      <c r="D162" s="6"/>
      <c r="E162" s="6"/>
      <c r="F162" s="46"/>
      <c r="G162" s="6"/>
      <c r="H162" s="6"/>
      <c r="I162" s="6"/>
      <c r="J162" s="6"/>
      <c r="K162" s="6"/>
      <c r="L162" s="6"/>
      <c r="M162" s="6"/>
      <c r="N162" s="42"/>
    </row>
    <row r="163" spans="2:14" x14ac:dyDescent="0.3">
      <c r="B163" s="41"/>
      <c r="C163" s="6"/>
      <c r="D163" s="6" t="s">
        <v>186</v>
      </c>
      <c r="E163" s="6"/>
      <c r="F163" s="46">
        <f>H150</f>
        <v>246.5</v>
      </c>
      <c r="G163" s="6" t="s">
        <v>198</v>
      </c>
      <c r="H163" s="6"/>
      <c r="I163" s="6"/>
      <c r="J163" s="6"/>
      <c r="K163" s="6"/>
      <c r="L163" s="6"/>
      <c r="M163" s="6"/>
      <c r="N163" s="42"/>
    </row>
    <row r="164" spans="2:14" x14ac:dyDescent="0.3">
      <c r="B164" s="41"/>
      <c r="C164" s="6"/>
      <c r="D164" s="6"/>
      <c r="E164" s="6"/>
      <c r="F164" s="46"/>
      <c r="G164" s="6"/>
      <c r="H164" s="6"/>
      <c r="I164" s="6"/>
      <c r="J164" s="6"/>
      <c r="K164" s="6"/>
      <c r="L164" s="6"/>
      <c r="M164" s="6"/>
      <c r="N164" s="42"/>
    </row>
    <row r="165" spans="2:14" x14ac:dyDescent="0.3">
      <c r="B165" s="41"/>
      <c r="C165" s="6"/>
      <c r="D165" s="6" t="s">
        <v>187</v>
      </c>
      <c r="E165" s="6"/>
      <c r="F165" s="47">
        <v>8</v>
      </c>
      <c r="G165" s="6" t="s">
        <v>199</v>
      </c>
      <c r="H165" s="6"/>
      <c r="I165" s="6"/>
      <c r="J165" s="6"/>
      <c r="K165" s="6"/>
      <c r="L165" s="6"/>
      <c r="M165" s="6"/>
      <c r="N165" s="42"/>
    </row>
    <row r="166" spans="2:14" x14ac:dyDescent="0.3">
      <c r="B166" s="41"/>
      <c r="C166" s="6"/>
      <c r="D166" s="6"/>
      <c r="E166" s="6"/>
      <c r="F166" s="46"/>
      <c r="G166" s="6"/>
      <c r="H166" s="6"/>
      <c r="I166" s="6"/>
      <c r="J166" s="6"/>
      <c r="K166" s="6"/>
      <c r="L166" s="6"/>
      <c r="M166" s="6"/>
      <c r="N166" s="42"/>
    </row>
    <row r="167" spans="2:14" x14ac:dyDescent="0.3">
      <c r="B167" s="41"/>
      <c r="C167" s="6"/>
      <c r="D167" s="6" t="s">
        <v>188</v>
      </c>
      <c r="E167" s="6"/>
      <c r="F167" s="46">
        <f>F165*C150</f>
        <v>36</v>
      </c>
      <c r="G167" s="6" t="s">
        <v>200</v>
      </c>
      <c r="H167" s="6"/>
      <c r="I167" s="6"/>
      <c r="J167" s="6"/>
      <c r="K167" s="6"/>
      <c r="L167" s="6"/>
      <c r="M167" s="6"/>
      <c r="N167" s="42"/>
    </row>
    <row r="168" spans="2:14" x14ac:dyDescent="0.3">
      <c r="B168" s="41"/>
      <c r="C168" s="6"/>
      <c r="D168" s="6"/>
      <c r="E168" s="6"/>
      <c r="F168" s="46"/>
      <c r="G168" s="6"/>
      <c r="H168" s="6"/>
      <c r="I168" s="6"/>
      <c r="J168" s="6"/>
      <c r="K168" s="6"/>
      <c r="L168" s="6"/>
      <c r="M168" s="6"/>
      <c r="N168" s="42"/>
    </row>
    <row r="169" spans="2:14" x14ac:dyDescent="0.3">
      <c r="B169" s="41"/>
      <c r="C169" s="6"/>
      <c r="D169" s="6" t="s">
        <v>189</v>
      </c>
      <c r="E169" s="6"/>
      <c r="F169" s="46">
        <f>F165</f>
        <v>8</v>
      </c>
      <c r="G169" s="6" t="s">
        <v>201</v>
      </c>
      <c r="H169" s="6"/>
      <c r="I169" s="6"/>
      <c r="J169" s="6"/>
      <c r="K169" s="6"/>
      <c r="L169" s="6"/>
      <c r="M169" s="6"/>
      <c r="N169" s="42"/>
    </row>
    <row r="170" spans="2:14" x14ac:dyDescent="0.3">
      <c r="B170" s="41"/>
      <c r="C170" s="6"/>
      <c r="D170" s="6"/>
      <c r="E170" s="6"/>
      <c r="F170" s="46"/>
      <c r="G170" s="6"/>
      <c r="H170" s="6"/>
      <c r="I170" s="6"/>
      <c r="J170" s="6"/>
      <c r="K170" s="6"/>
      <c r="L170" s="6"/>
      <c r="M170" s="6"/>
      <c r="N170" s="42"/>
    </row>
    <row r="171" spans="2:14" x14ac:dyDescent="0.3">
      <c r="B171" s="41"/>
      <c r="C171" s="6"/>
      <c r="D171" s="6" t="s">
        <v>190</v>
      </c>
      <c r="E171" s="6"/>
      <c r="F171" s="46">
        <f>F165</f>
        <v>8</v>
      </c>
      <c r="G171" s="6" t="s">
        <v>201</v>
      </c>
      <c r="H171" s="6"/>
      <c r="I171" s="6"/>
      <c r="J171" s="6"/>
      <c r="K171" s="6"/>
      <c r="L171" s="6"/>
      <c r="M171" s="6"/>
      <c r="N171" s="42"/>
    </row>
    <row r="172" spans="2:14" x14ac:dyDescent="0.3">
      <c r="B172" s="4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2"/>
    </row>
    <row r="173" spans="2:14" x14ac:dyDescent="0.3">
      <c r="B173" s="4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2"/>
    </row>
    <row r="174" spans="2:14" ht="17.25" thickBot="1" x14ac:dyDescent="0.35"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5"/>
    </row>
    <row r="176" spans="2:14" ht="17.25" thickBot="1" x14ac:dyDescent="0.35"/>
    <row r="177" spans="2:15" x14ac:dyDescent="0.3"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40"/>
    </row>
    <row r="178" spans="2:15" x14ac:dyDescent="0.3">
      <c r="B178" s="41"/>
      <c r="C178" s="6" t="s">
        <v>205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2"/>
    </row>
    <row r="179" spans="2:15" x14ac:dyDescent="0.3">
      <c r="B179" s="41" t="s">
        <v>202</v>
      </c>
      <c r="C179" s="37">
        <v>6</v>
      </c>
      <c r="D179" s="6"/>
      <c r="E179" s="36" t="s">
        <v>191</v>
      </c>
      <c r="F179" s="37">
        <v>19.100000000000001</v>
      </c>
      <c r="G179" s="36" t="s">
        <v>196</v>
      </c>
      <c r="H179" s="36">
        <f>F179*F180</f>
        <v>171.9</v>
      </c>
      <c r="I179" s="36" t="s">
        <v>195</v>
      </c>
      <c r="J179" s="36">
        <f>F180/2</f>
        <v>4.5</v>
      </c>
      <c r="K179" s="6"/>
      <c r="L179" s="6"/>
      <c r="M179" s="6"/>
      <c r="N179" s="42"/>
    </row>
    <row r="180" spans="2:15" x14ac:dyDescent="0.3">
      <c r="B180" s="41"/>
      <c r="C180" s="6"/>
      <c r="D180" s="6"/>
      <c r="E180" s="36" t="s">
        <v>192</v>
      </c>
      <c r="F180" s="37">
        <v>9</v>
      </c>
      <c r="G180" s="36"/>
      <c r="H180" s="36"/>
      <c r="I180" s="36" t="s">
        <v>246</v>
      </c>
      <c r="J180" s="36">
        <f>J179*F181</f>
        <v>3.0000000000000002E-2</v>
      </c>
      <c r="K180" s="6"/>
      <c r="L180" s="6"/>
      <c r="M180" s="6"/>
      <c r="N180" s="42"/>
      <c r="O180">
        <f>19.1+14.2</f>
        <v>33.299999999999997</v>
      </c>
    </row>
    <row r="181" spans="2:15" x14ac:dyDescent="0.3">
      <c r="B181" s="41"/>
      <c r="C181" s="6"/>
      <c r="D181" s="6"/>
      <c r="E181" s="36" t="s">
        <v>193</v>
      </c>
      <c r="F181" s="36">
        <f>1/150</f>
        <v>6.6666666666666671E-3</v>
      </c>
      <c r="G181" s="36"/>
      <c r="H181" s="36"/>
      <c r="I181" s="36" t="s">
        <v>194</v>
      </c>
      <c r="J181" s="36">
        <f>0.04+J180/2</f>
        <v>5.5E-2</v>
      </c>
      <c r="K181" s="6"/>
      <c r="L181" s="6"/>
      <c r="M181" s="6"/>
      <c r="N181" s="42"/>
    </row>
    <row r="182" spans="2:15" x14ac:dyDescent="0.3">
      <c r="B182" s="4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2"/>
    </row>
    <row r="183" spans="2:15" x14ac:dyDescent="0.3">
      <c r="B183" s="4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2"/>
    </row>
    <row r="184" spans="2:15" x14ac:dyDescent="0.3">
      <c r="B184" s="41"/>
      <c r="C184" s="6"/>
      <c r="D184" s="6" t="s">
        <v>182</v>
      </c>
      <c r="E184" s="6"/>
      <c r="F184" s="46">
        <f>H179*J181</f>
        <v>9.4545000000000012</v>
      </c>
      <c r="G184" s="6" t="s">
        <v>197</v>
      </c>
      <c r="H184" s="6"/>
      <c r="I184" s="6"/>
      <c r="J184" s="6"/>
      <c r="K184" s="6"/>
      <c r="L184" s="6"/>
      <c r="M184" s="6"/>
      <c r="N184" s="42"/>
    </row>
    <row r="185" spans="2:15" x14ac:dyDescent="0.3">
      <c r="B185" s="41"/>
      <c r="C185" s="6"/>
      <c r="D185" s="6"/>
      <c r="E185" s="6"/>
      <c r="F185" s="46"/>
      <c r="G185" s="6"/>
      <c r="H185" s="6"/>
      <c r="I185" s="6"/>
      <c r="J185" s="6"/>
      <c r="K185" s="6"/>
      <c r="L185" s="6"/>
      <c r="M185" s="6"/>
      <c r="N185" s="42"/>
    </row>
    <row r="186" spans="2:15" x14ac:dyDescent="0.3">
      <c r="B186" s="41"/>
      <c r="C186" s="6"/>
      <c r="D186" s="6" t="s">
        <v>183</v>
      </c>
      <c r="E186" s="6"/>
      <c r="F186" s="46">
        <f>H179+(F179*2+F180*2)*0.6</f>
        <v>205.62</v>
      </c>
      <c r="G186" s="6" t="s">
        <v>198</v>
      </c>
      <c r="H186" s="6"/>
      <c r="I186" s="6"/>
      <c r="J186" s="6"/>
      <c r="K186" s="6"/>
      <c r="L186" s="6"/>
      <c r="M186" s="6"/>
      <c r="N186" s="42"/>
    </row>
    <row r="187" spans="2:15" x14ac:dyDescent="0.3">
      <c r="B187" s="41"/>
      <c r="C187" s="6"/>
      <c r="D187" s="6"/>
      <c r="E187" s="6"/>
      <c r="F187" s="46"/>
      <c r="G187" s="6"/>
      <c r="H187" s="6"/>
      <c r="I187" s="6"/>
      <c r="J187" s="6"/>
      <c r="K187" s="6"/>
      <c r="L187" s="6"/>
      <c r="M187" s="6"/>
      <c r="N187" s="42"/>
    </row>
    <row r="188" spans="2:15" x14ac:dyDescent="0.3">
      <c r="B188" s="41"/>
      <c r="C188" s="6"/>
      <c r="D188" s="6" t="s">
        <v>184</v>
      </c>
      <c r="E188" s="6"/>
      <c r="F188" s="46">
        <f>H179</f>
        <v>171.9</v>
      </c>
      <c r="G188" s="6" t="s">
        <v>198</v>
      </c>
      <c r="H188" s="6"/>
      <c r="I188" s="6"/>
      <c r="J188" s="6"/>
      <c r="K188" s="6"/>
      <c r="L188" s="6"/>
      <c r="M188" s="6"/>
      <c r="N188" s="42"/>
    </row>
    <row r="189" spans="2:15" x14ac:dyDescent="0.3">
      <c r="B189" s="41"/>
      <c r="C189" s="6"/>
      <c r="D189" s="6"/>
      <c r="E189" s="6"/>
      <c r="F189" s="46"/>
      <c r="G189" s="6"/>
      <c r="H189" s="6"/>
      <c r="I189" s="6"/>
      <c r="J189" s="6"/>
      <c r="K189" s="6"/>
      <c r="L189" s="6"/>
      <c r="M189" s="6"/>
      <c r="N189" s="42"/>
    </row>
    <row r="190" spans="2:15" x14ac:dyDescent="0.3">
      <c r="B190" s="41"/>
      <c r="C190" s="6"/>
      <c r="D190" s="6" t="s">
        <v>185</v>
      </c>
      <c r="E190" s="6"/>
      <c r="F190" s="46">
        <f>H179</f>
        <v>171.9</v>
      </c>
      <c r="G190" s="6" t="s">
        <v>198</v>
      </c>
      <c r="H190" s="6"/>
      <c r="I190" s="6"/>
      <c r="J190" s="6"/>
      <c r="K190" s="6"/>
      <c r="L190" s="6"/>
      <c r="M190" s="6"/>
      <c r="N190" s="42"/>
    </row>
    <row r="191" spans="2:15" x14ac:dyDescent="0.3">
      <c r="B191" s="41"/>
      <c r="C191" s="6"/>
      <c r="D191" s="6"/>
      <c r="E191" s="6"/>
      <c r="F191" s="46"/>
      <c r="G191" s="6"/>
      <c r="H191" s="6"/>
      <c r="I191" s="6"/>
      <c r="J191" s="6"/>
      <c r="K191" s="6"/>
      <c r="L191" s="6"/>
      <c r="M191" s="6"/>
      <c r="N191" s="42"/>
    </row>
    <row r="192" spans="2:15" x14ac:dyDescent="0.3">
      <c r="B192" s="41"/>
      <c r="C192" s="6"/>
      <c r="D192" s="6" t="s">
        <v>186</v>
      </c>
      <c r="E192" s="6"/>
      <c r="F192" s="46">
        <f>H179</f>
        <v>171.9</v>
      </c>
      <c r="G192" s="6" t="s">
        <v>198</v>
      </c>
      <c r="H192" s="6"/>
      <c r="I192" s="6"/>
      <c r="J192" s="6"/>
      <c r="K192" s="6"/>
      <c r="L192" s="6"/>
      <c r="M192" s="6"/>
      <c r="N192" s="42"/>
    </row>
    <row r="193" spans="2:14" x14ac:dyDescent="0.3">
      <c r="B193" s="41"/>
      <c r="C193" s="6"/>
      <c r="D193" s="6"/>
      <c r="E193" s="6"/>
      <c r="F193" s="46"/>
      <c r="G193" s="6"/>
      <c r="H193" s="6"/>
      <c r="I193" s="6"/>
      <c r="J193" s="6"/>
      <c r="K193" s="6"/>
      <c r="L193" s="6"/>
      <c r="M193" s="6"/>
      <c r="N193" s="42"/>
    </row>
    <row r="194" spans="2:14" x14ac:dyDescent="0.3">
      <c r="B194" s="41"/>
      <c r="C194" s="6"/>
      <c r="D194" s="6" t="s">
        <v>187</v>
      </c>
      <c r="E194" s="6"/>
      <c r="F194" s="47">
        <v>8</v>
      </c>
      <c r="G194" s="6" t="s">
        <v>199</v>
      </c>
      <c r="H194" s="6"/>
      <c r="I194" s="6"/>
      <c r="J194" s="6"/>
      <c r="K194" s="6"/>
      <c r="L194" s="6"/>
      <c r="M194" s="6"/>
      <c r="N194" s="42"/>
    </row>
    <row r="195" spans="2:14" x14ac:dyDescent="0.3">
      <c r="B195" s="41"/>
      <c r="C195" s="6"/>
      <c r="D195" s="6"/>
      <c r="E195" s="6"/>
      <c r="F195" s="46"/>
      <c r="G195" s="6"/>
      <c r="H195" s="6"/>
      <c r="I195" s="6"/>
      <c r="J195" s="6"/>
      <c r="K195" s="6"/>
      <c r="L195" s="6"/>
      <c r="M195" s="6"/>
      <c r="N195" s="42"/>
    </row>
    <row r="196" spans="2:14" x14ac:dyDescent="0.3">
      <c r="B196" s="41"/>
      <c r="C196" s="6"/>
      <c r="D196" s="6" t="s">
        <v>188</v>
      </c>
      <c r="E196" s="6"/>
      <c r="F196" s="46">
        <f>F194*C179</f>
        <v>48</v>
      </c>
      <c r="G196" s="6" t="s">
        <v>200</v>
      </c>
      <c r="H196" s="6"/>
      <c r="I196" s="6"/>
      <c r="J196" s="6"/>
      <c r="K196" s="6"/>
      <c r="L196" s="6"/>
      <c r="M196" s="6"/>
      <c r="N196" s="42"/>
    </row>
    <row r="197" spans="2:14" x14ac:dyDescent="0.3">
      <c r="B197" s="41"/>
      <c r="C197" s="6"/>
      <c r="D197" s="6"/>
      <c r="E197" s="6"/>
      <c r="F197" s="46"/>
      <c r="G197" s="6"/>
      <c r="H197" s="6"/>
      <c r="I197" s="6"/>
      <c r="J197" s="6"/>
      <c r="K197" s="6"/>
      <c r="L197" s="6"/>
      <c r="M197" s="6"/>
      <c r="N197" s="42"/>
    </row>
    <row r="198" spans="2:14" x14ac:dyDescent="0.3">
      <c r="B198" s="41"/>
      <c r="C198" s="6"/>
      <c r="D198" s="6" t="s">
        <v>189</v>
      </c>
      <c r="E198" s="6"/>
      <c r="F198" s="46">
        <f>F194</f>
        <v>8</v>
      </c>
      <c r="G198" s="6" t="s">
        <v>201</v>
      </c>
      <c r="H198" s="6"/>
      <c r="I198" s="6"/>
      <c r="J198" s="6"/>
      <c r="K198" s="6"/>
      <c r="L198" s="6"/>
      <c r="M198" s="6"/>
      <c r="N198" s="42"/>
    </row>
    <row r="199" spans="2:14" x14ac:dyDescent="0.3">
      <c r="B199" s="41"/>
      <c r="C199" s="6"/>
      <c r="D199" s="6"/>
      <c r="E199" s="6"/>
      <c r="F199" s="46"/>
      <c r="G199" s="6"/>
      <c r="H199" s="6"/>
      <c r="I199" s="6"/>
      <c r="J199" s="6"/>
      <c r="K199" s="6"/>
      <c r="L199" s="6"/>
      <c r="M199" s="6"/>
      <c r="N199" s="42"/>
    </row>
    <row r="200" spans="2:14" x14ac:dyDescent="0.3">
      <c r="B200" s="41"/>
      <c r="C200" s="6"/>
      <c r="D200" s="6" t="s">
        <v>190</v>
      </c>
      <c r="E200" s="6"/>
      <c r="F200" s="46">
        <f>F194</f>
        <v>8</v>
      </c>
      <c r="G200" s="6" t="s">
        <v>201</v>
      </c>
      <c r="H200" s="6"/>
      <c r="I200" s="6"/>
      <c r="J200" s="6"/>
      <c r="K200" s="6"/>
      <c r="L200" s="6"/>
      <c r="M200" s="6"/>
      <c r="N200" s="42"/>
    </row>
    <row r="201" spans="2:14" x14ac:dyDescent="0.3">
      <c r="B201" s="4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2"/>
    </row>
    <row r="202" spans="2:14" x14ac:dyDescent="0.3">
      <c r="B202" s="41"/>
      <c r="C202" s="52" t="s">
        <v>210</v>
      </c>
      <c r="D202" s="51" t="s">
        <v>209</v>
      </c>
      <c r="E202" s="6"/>
      <c r="F202" s="46">
        <f>19.1*14.2</f>
        <v>271.22000000000003</v>
      </c>
      <c r="G202" s="6" t="s">
        <v>198</v>
      </c>
      <c r="H202" s="6"/>
      <c r="I202" s="6"/>
      <c r="J202" s="6"/>
      <c r="K202" s="6"/>
      <c r="L202" s="6"/>
      <c r="M202" s="6"/>
      <c r="N202" s="42"/>
    </row>
    <row r="203" spans="2:14" ht="17.25" thickBot="1" x14ac:dyDescent="0.35"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5"/>
    </row>
    <row r="205" spans="2:14" ht="17.25" thickBot="1" x14ac:dyDescent="0.35"/>
    <row r="206" spans="2:14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</row>
    <row r="207" spans="2:14" x14ac:dyDescent="0.3">
      <c r="B207" s="41"/>
      <c r="C207" s="6" t="s">
        <v>203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2"/>
    </row>
    <row r="208" spans="2:14" x14ac:dyDescent="0.3">
      <c r="B208" s="41" t="s">
        <v>202</v>
      </c>
      <c r="C208" s="37">
        <v>6</v>
      </c>
      <c r="D208" s="6"/>
      <c r="E208" s="36" t="s">
        <v>191</v>
      </c>
      <c r="F208" s="37">
        <v>25</v>
      </c>
      <c r="G208" s="36" t="s">
        <v>196</v>
      </c>
      <c r="H208" s="36">
        <f>F208*F209</f>
        <v>275</v>
      </c>
      <c r="I208" s="36" t="s">
        <v>195</v>
      </c>
      <c r="J208" s="36">
        <f>F209/2</f>
        <v>5.5</v>
      </c>
      <c r="K208" s="6"/>
      <c r="L208" s="6"/>
      <c r="M208" s="6"/>
      <c r="N208" s="42"/>
    </row>
    <row r="209" spans="2:14" x14ac:dyDescent="0.3">
      <c r="B209" s="41"/>
      <c r="C209" s="6"/>
      <c r="D209" s="6"/>
      <c r="E209" s="36" t="s">
        <v>192</v>
      </c>
      <c r="F209" s="37">
        <v>11</v>
      </c>
      <c r="G209" s="36"/>
      <c r="H209" s="36"/>
      <c r="I209" s="36" t="s">
        <v>246</v>
      </c>
      <c r="J209" s="36">
        <f>J208*F210</f>
        <v>3.6666666666666667E-2</v>
      </c>
      <c r="K209" s="6"/>
      <c r="L209" s="6"/>
      <c r="M209" s="6"/>
      <c r="N209" s="42"/>
    </row>
    <row r="210" spans="2:14" x14ac:dyDescent="0.3">
      <c r="B210" s="41"/>
      <c r="C210" s="6"/>
      <c r="D210" s="6"/>
      <c r="E210" s="36" t="s">
        <v>193</v>
      </c>
      <c r="F210" s="36">
        <f>1/150</f>
        <v>6.6666666666666671E-3</v>
      </c>
      <c r="G210" s="36"/>
      <c r="H210" s="36"/>
      <c r="I210" s="36" t="s">
        <v>194</v>
      </c>
      <c r="J210" s="36">
        <f>0.04+J209/2</f>
        <v>5.8333333333333334E-2</v>
      </c>
      <c r="K210" s="6"/>
      <c r="L210" s="6"/>
      <c r="M210" s="6"/>
      <c r="N210" s="42"/>
    </row>
    <row r="211" spans="2:14" x14ac:dyDescent="0.3">
      <c r="B211" s="4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2"/>
    </row>
    <row r="212" spans="2:14" x14ac:dyDescent="0.3">
      <c r="B212" s="4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2"/>
    </row>
    <row r="213" spans="2:14" x14ac:dyDescent="0.3">
      <c r="B213" s="41"/>
      <c r="C213" s="6"/>
      <c r="D213" s="6" t="s">
        <v>182</v>
      </c>
      <c r="E213" s="6"/>
      <c r="F213" s="46">
        <f>H208*J210</f>
        <v>16.041666666666668</v>
      </c>
      <c r="G213" s="6" t="s">
        <v>197</v>
      </c>
      <c r="H213" s="6"/>
      <c r="I213" s="6"/>
      <c r="J213" s="6"/>
      <c r="K213" s="6"/>
      <c r="L213" s="6"/>
      <c r="M213" s="6"/>
      <c r="N213" s="42"/>
    </row>
    <row r="214" spans="2:14" x14ac:dyDescent="0.3">
      <c r="B214" s="41"/>
      <c r="C214" s="6"/>
      <c r="D214" s="6"/>
      <c r="E214" s="6"/>
      <c r="F214" s="46"/>
      <c r="G214" s="6"/>
      <c r="H214" s="6"/>
      <c r="I214" s="6"/>
      <c r="J214" s="6"/>
      <c r="K214" s="6"/>
      <c r="L214" s="6"/>
      <c r="M214" s="6"/>
      <c r="N214" s="42"/>
    </row>
    <row r="215" spans="2:14" x14ac:dyDescent="0.3">
      <c r="B215" s="41"/>
      <c r="C215" s="6"/>
      <c r="D215" s="6" t="s">
        <v>183</v>
      </c>
      <c r="E215" s="6"/>
      <c r="F215" s="46">
        <f>H208+(F208*2+F209*2)*0.6</f>
        <v>318.2</v>
      </c>
      <c r="G215" s="6" t="s">
        <v>198</v>
      </c>
      <c r="H215" s="6"/>
      <c r="I215" s="6"/>
      <c r="J215" s="6"/>
      <c r="K215" s="6"/>
      <c r="L215" s="6"/>
      <c r="M215" s="6"/>
      <c r="N215" s="42"/>
    </row>
    <row r="216" spans="2:14" x14ac:dyDescent="0.3">
      <c r="B216" s="41"/>
      <c r="C216" s="6"/>
      <c r="D216" s="6"/>
      <c r="E216" s="6"/>
      <c r="F216" s="46"/>
      <c r="G216" s="6"/>
      <c r="H216" s="6"/>
      <c r="I216" s="6"/>
      <c r="J216" s="6"/>
      <c r="K216" s="6"/>
      <c r="L216" s="6"/>
      <c r="M216" s="6"/>
      <c r="N216" s="42"/>
    </row>
    <row r="217" spans="2:14" x14ac:dyDescent="0.3">
      <c r="B217" s="41"/>
      <c r="C217" s="6"/>
      <c r="D217" s="6" t="s">
        <v>184</v>
      </c>
      <c r="E217" s="6"/>
      <c r="F217" s="46">
        <f>H208</f>
        <v>275</v>
      </c>
      <c r="G217" s="6" t="s">
        <v>198</v>
      </c>
      <c r="H217" s="6"/>
      <c r="I217" s="6"/>
      <c r="J217" s="6"/>
      <c r="K217" s="6"/>
      <c r="L217" s="6"/>
      <c r="M217" s="6"/>
      <c r="N217" s="42"/>
    </row>
    <row r="218" spans="2:14" x14ac:dyDescent="0.3">
      <c r="B218" s="41"/>
      <c r="C218" s="6"/>
      <c r="D218" s="6"/>
      <c r="E218" s="6"/>
      <c r="F218" s="46"/>
      <c r="G218" s="6"/>
      <c r="H218" s="6"/>
      <c r="I218" s="6"/>
      <c r="J218" s="6"/>
      <c r="K218" s="6"/>
      <c r="L218" s="6"/>
      <c r="M218" s="6"/>
      <c r="N218" s="42"/>
    </row>
    <row r="219" spans="2:14" x14ac:dyDescent="0.3">
      <c r="B219" s="41"/>
      <c r="C219" s="6"/>
      <c r="D219" s="6" t="s">
        <v>185</v>
      </c>
      <c r="E219" s="6"/>
      <c r="F219" s="46">
        <f>H208</f>
        <v>275</v>
      </c>
      <c r="G219" s="6" t="s">
        <v>198</v>
      </c>
      <c r="H219" s="6"/>
      <c r="I219" s="6"/>
      <c r="J219" s="6"/>
      <c r="K219" s="6"/>
      <c r="L219" s="6"/>
      <c r="M219" s="6"/>
      <c r="N219" s="42"/>
    </row>
    <row r="220" spans="2:14" x14ac:dyDescent="0.3">
      <c r="B220" s="41"/>
      <c r="C220" s="6"/>
      <c r="D220" s="6"/>
      <c r="E220" s="6"/>
      <c r="F220" s="46"/>
      <c r="G220" s="6"/>
      <c r="H220" s="6"/>
      <c r="I220" s="6"/>
      <c r="J220" s="6"/>
      <c r="K220" s="6"/>
      <c r="L220" s="6"/>
      <c r="M220" s="6"/>
      <c r="N220" s="42"/>
    </row>
    <row r="221" spans="2:14" x14ac:dyDescent="0.3">
      <c r="B221" s="41"/>
      <c r="C221" s="6"/>
      <c r="D221" s="6" t="s">
        <v>186</v>
      </c>
      <c r="E221" s="6"/>
      <c r="F221" s="46">
        <f>H208</f>
        <v>275</v>
      </c>
      <c r="G221" s="6" t="s">
        <v>198</v>
      </c>
      <c r="H221" s="6"/>
      <c r="I221" s="6"/>
      <c r="J221" s="6"/>
      <c r="K221" s="6"/>
      <c r="L221" s="6"/>
      <c r="M221" s="6"/>
      <c r="N221" s="42"/>
    </row>
    <row r="222" spans="2:14" x14ac:dyDescent="0.3">
      <c r="B222" s="41"/>
      <c r="C222" s="6"/>
      <c r="D222" s="6"/>
      <c r="E222" s="6"/>
      <c r="F222" s="46"/>
      <c r="G222" s="6"/>
      <c r="H222" s="6"/>
      <c r="I222" s="6"/>
      <c r="J222" s="6"/>
      <c r="K222" s="6"/>
      <c r="L222" s="6"/>
      <c r="M222" s="6"/>
      <c r="N222" s="42"/>
    </row>
    <row r="223" spans="2:14" x14ac:dyDescent="0.3">
      <c r="B223" s="41"/>
      <c r="C223" s="6"/>
      <c r="D223" s="6" t="s">
        <v>187</v>
      </c>
      <c r="E223" s="6"/>
      <c r="F223" s="47">
        <v>10</v>
      </c>
      <c r="G223" s="6" t="s">
        <v>199</v>
      </c>
      <c r="H223" s="6"/>
      <c r="I223" s="6"/>
      <c r="J223" s="6"/>
      <c r="K223" s="6"/>
      <c r="L223" s="6"/>
      <c r="M223" s="6"/>
      <c r="N223" s="42"/>
    </row>
    <row r="224" spans="2:14" x14ac:dyDescent="0.3">
      <c r="B224" s="41"/>
      <c r="C224" s="6"/>
      <c r="D224" s="6"/>
      <c r="E224" s="6"/>
      <c r="F224" s="46"/>
      <c r="G224" s="6"/>
      <c r="H224" s="6"/>
      <c r="I224" s="6"/>
      <c r="J224" s="6"/>
      <c r="K224" s="6"/>
      <c r="L224" s="6"/>
      <c r="M224" s="6"/>
      <c r="N224" s="42"/>
    </row>
    <row r="225" spans="2:14" x14ac:dyDescent="0.3">
      <c r="B225" s="41"/>
      <c r="C225" s="6"/>
      <c r="D225" s="6" t="s">
        <v>188</v>
      </c>
      <c r="E225" s="6"/>
      <c r="F225" s="46">
        <f>F223*C208</f>
        <v>60</v>
      </c>
      <c r="G225" s="6" t="s">
        <v>200</v>
      </c>
      <c r="H225" s="6"/>
      <c r="I225" s="6"/>
      <c r="J225" s="6"/>
      <c r="K225" s="6"/>
      <c r="L225" s="6"/>
      <c r="M225" s="6"/>
      <c r="N225" s="42"/>
    </row>
    <row r="226" spans="2:14" x14ac:dyDescent="0.3">
      <c r="B226" s="41"/>
      <c r="C226" s="6"/>
      <c r="D226" s="6"/>
      <c r="E226" s="6"/>
      <c r="F226" s="46"/>
      <c r="G226" s="6"/>
      <c r="H226" s="6"/>
      <c r="I226" s="6"/>
      <c r="J226" s="6"/>
      <c r="K226" s="6"/>
      <c r="L226" s="6"/>
      <c r="M226" s="6"/>
      <c r="N226" s="42"/>
    </row>
    <row r="227" spans="2:14" x14ac:dyDescent="0.3">
      <c r="B227" s="41"/>
      <c r="C227" s="6"/>
      <c r="D227" s="6" t="s">
        <v>189</v>
      </c>
      <c r="E227" s="6"/>
      <c r="F227" s="46">
        <f>F223</f>
        <v>10</v>
      </c>
      <c r="G227" s="6" t="s">
        <v>201</v>
      </c>
      <c r="H227" s="6"/>
      <c r="I227" s="6"/>
      <c r="J227" s="6"/>
      <c r="K227" s="6"/>
      <c r="L227" s="6"/>
      <c r="M227" s="6"/>
      <c r="N227" s="42"/>
    </row>
    <row r="228" spans="2:14" x14ac:dyDescent="0.3">
      <c r="B228" s="41"/>
      <c r="C228" s="6"/>
      <c r="D228" s="6"/>
      <c r="E228" s="6"/>
      <c r="F228" s="46"/>
      <c r="G228" s="6"/>
      <c r="H228" s="6"/>
      <c r="I228" s="6"/>
      <c r="J228" s="6"/>
      <c r="K228" s="6"/>
      <c r="L228" s="6"/>
      <c r="M228" s="6"/>
      <c r="N228" s="42"/>
    </row>
    <row r="229" spans="2:14" x14ac:dyDescent="0.3">
      <c r="B229" s="41"/>
      <c r="C229" s="6"/>
      <c r="D229" s="6" t="s">
        <v>190</v>
      </c>
      <c r="E229" s="6"/>
      <c r="F229" s="46">
        <f>F223</f>
        <v>10</v>
      </c>
      <c r="G229" s="6" t="s">
        <v>201</v>
      </c>
      <c r="H229" s="6"/>
      <c r="I229" s="6"/>
      <c r="J229" s="6"/>
      <c r="K229" s="6"/>
      <c r="L229" s="6"/>
      <c r="M229" s="6"/>
      <c r="N229" s="42"/>
    </row>
    <row r="230" spans="2:14" x14ac:dyDescent="0.3">
      <c r="B230" s="4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2"/>
    </row>
    <row r="231" spans="2:14" x14ac:dyDescent="0.3">
      <c r="B231" s="4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2"/>
    </row>
    <row r="232" spans="2:14" ht="17.25" thickBot="1" x14ac:dyDescent="0.35">
      <c r="B232" s="43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5"/>
    </row>
    <row r="234" spans="2:14" ht="17.25" thickBot="1" x14ac:dyDescent="0.35"/>
    <row r="235" spans="2:14" x14ac:dyDescent="0.3">
      <c r="B235" s="38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40"/>
    </row>
    <row r="236" spans="2:14" x14ac:dyDescent="0.3">
      <c r="B236" s="41"/>
      <c r="C236" s="6" t="s">
        <v>204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2"/>
    </row>
    <row r="237" spans="2:14" x14ac:dyDescent="0.3">
      <c r="B237" s="41" t="s">
        <v>202</v>
      </c>
      <c r="C237" s="37">
        <v>6</v>
      </c>
      <c r="D237" s="6"/>
      <c r="E237" s="36" t="s">
        <v>191</v>
      </c>
      <c r="F237" s="37">
        <v>14.8</v>
      </c>
      <c r="G237" s="36" t="s">
        <v>196</v>
      </c>
      <c r="H237" s="36">
        <f>F237*F238</f>
        <v>74</v>
      </c>
      <c r="I237" s="36" t="s">
        <v>195</v>
      </c>
      <c r="J237" s="36">
        <f>F238/2</f>
        <v>2.5</v>
      </c>
      <c r="K237" s="6"/>
      <c r="L237" s="6"/>
      <c r="M237" s="6"/>
      <c r="N237" s="42"/>
    </row>
    <row r="238" spans="2:14" x14ac:dyDescent="0.3">
      <c r="B238" s="41"/>
      <c r="C238" s="6"/>
      <c r="D238" s="6"/>
      <c r="E238" s="36" t="s">
        <v>192</v>
      </c>
      <c r="F238" s="37">
        <v>5</v>
      </c>
      <c r="G238" s="36"/>
      <c r="H238" s="36"/>
      <c r="I238" s="36" t="s">
        <v>246</v>
      </c>
      <c r="J238" s="36">
        <f>J237*F239</f>
        <v>1.6666666666666666E-2</v>
      </c>
      <c r="K238" s="6"/>
      <c r="L238" s="6"/>
      <c r="M238" s="6"/>
      <c r="N238" s="42"/>
    </row>
    <row r="239" spans="2:14" x14ac:dyDescent="0.3">
      <c r="B239" s="41"/>
      <c r="C239" s="6"/>
      <c r="D239" s="6"/>
      <c r="E239" s="36" t="s">
        <v>193</v>
      </c>
      <c r="F239" s="36">
        <f>1/150</f>
        <v>6.6666666666666671E-3</v>
      </c>
      <c r="G239" s="36"/>
      <c r="H239" s="36"/>
      <c r="I239" s="36" t="s">
        <v>194</v>
      </c>
      <c r="J239" s="36">
        <f>0.04+J238/2</f>
        <v>4.8333333333333332E-2</v>
      </c>
      <c r="K239" s="6"/>
      <c r="L239" s="6"/>
      <c r="M239" s="6"/>
      <c r="N239" s="42"/>
    </row>
    <row r="240" spans="2:14" x14ac:dyDescent="0.3">
      <c r="B240" s="4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2"/>
    </row>
    <row r="241" spans="2:14" x14ac:dyDescent="0.3">
      <c r="B241" s="4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2"/>
    </row>
    <row r="242" spans="2:14" x14ac:dyDescent="0.3">
      <c r="B242" s="41"/>
      <c r="C242" s="6"/>
      <c r="D242" s="6" t="s">
        <v>182</v>
      </c>
      <c r="E242" s="6"/>
      <c r="F242" s="46">
        <f>H237*J239</f>
        <v>3.5766666666666667</v>
      </c>
      <c r="G242" s="6" t="s">
        <v>197</v>
      </c>
      <c r="H242" s="6"/>
      <c r="I242" s="6"/>
      <c r="J242" s="6"/>
      <c r="K242" s="6"/>
      <c r="L242" s="6"/>
      <c r="M242" s="6"/>
      <c r="N242" s="42"/>
    </row>
    <row r="243" spans="2:14" x14ac:dyDescent="0.3">
      <c r="B243" s="41"/>
      <c r="C243" s="6"/>
      <c r="D243" s="6"/>
      <c r="E243" s="6"/>
      <c r="F243" s="46"/>
      <c r="G243" s="6"/>
      <c r="H243" s="6"/>
      <c r="I243" s="6"/>
      <c r="J243" s="6"/>
      <c r="K243" s="6"/>
      <c r="L243" s="6"/>
      <c r="M243" s="6"/>
      <c r="N243" s="42"/>
    </row>
    <row r="244" spans="2:14" x14ac:dyDescent="0.3">
      <c r="B244" s="41"/>
      <c r="C244" s="6"/>
      <c r="D244" s="6" t="s">
        <v>183</v>
      </c>
      <c r="E244" s="6"/>
      <c r="F244" s="46">
        <f>H237+(F237*2+F238*2)*0.6</f>
        <v>97.76</v>
      </c>
      <c r="G244" s="6" t="s">
        <v>198</v>
      </c>
      <c r="H244" s="6"/>
      <c r="I244" s="6"/>
      <c r="J244" s="6"/>
      <c r="K244" s="6"/>
      <c r="L244" s="6"/>
      <c r="M244" s="6"/>
      <c r="N244" s="42"/>
    </row>
    <row r="245" spans="2:14" x14ac:dyDescent="0.3">
      <c r="B245" s="41"/>
      <c r="C245" s="6"/>
      <c r="D245" s="6"/>
      <c r="E245" s="6"/>
      <c r="F245" s="46"/>
      <c r="G245" s="6"/>
      <c r="H245" s="6"/>
      <c r="I245" s="6"/>
      <c r="J245" s="6"/>
      <c r="K245" s="6"/>
      <c r="L245" s="6"/>
      <c r="M245" s="6"/>
      <c r="N245" s="42"/>
    </row>
    <row r="246" spans="2:14" x14ac:dyDescent="0.3">
      <c r="B246" s="41"/>
      <c r="C246" s="6"/>
      <c r="D246" s="6" t="s">
        <v>184</v>
      </c>
      <c r="E246" s="6"/>
      <c r="F246" s="46">
        <f>H237</f>
        <v>74</v>
      </c>
      <c r="G246" s="6" t="s">
        <v>198</v>
      </c>
      <c r="H246" s="6"/>
      <c r="I246" s="6"/>
      <c r="J246" s="6"/>
      <c r="K246" s="6"/>
      <c r="L246" s="6"/>
      <c r="M246" s="6"/>
      <c r="N246" s="42"/>
    </row>
    <row r="247" spans="2:14" x14ac:dyDescent="0.3">
      <c r="B247" s="41"/>
      <c r="C247" s="6"/>
      <c r="D247" s="6"/>
      <c r="E247" s="6"/>
      <c r="F247" s="46"/>
      <c r="G247" s="6"/>
      <c r="H247" s="6"/>
      <c r="I247" s="6"/>
      <c r="J247" s="6"/>
      <c r="K247" s="6"/>
      <c r="L247" s="6"/>
      <c r="M247" s="6"/>
      <c r="N247" s="42"/>
    </row>
    <row r="248" spans="2:14" x14ac:dyDescent="0.3">
      <c r="B248" s="41"/>
      <c r="C248" s="6"/>
      <c r="D248" s="6" t="s">
        <v>185</v>
      </c>
      <c r="E248" s="6"/>
      <c r="F248" s="46">
        <f>H237</f>
        <v>74</v>
      </c>
      <c r="G248" s="6" t="s">
        <v>198</v>
      </c>
      <c r="H248" s="6"/>
      <c r="I248" s="6"/>
      <c r="J248" s="6"/>
      <c r="K248" s="6"/>
      <c r="L248" s="6"/>
      <c r="M248" s="6"/>
      <c r="N248" s="42"/>
    </row>
    <row r="249" spans="2:14" x14ac:dyDescent="0.3">
      <c r="B249" s="41"/>
      <c r="C249" s="6"/>
      <c r="D249" s="6"/>
      <c r="E249" s="6"/>
      <c r="F249" s="46"/>
      <c r="G249" s="6"/>
      <c r="H249" s="6"/>
      <c r="I249" s="6"/>
      <c r="J249" s="6"/>
      <c r="K249" s="6"/>
      <c r="L249" s="6"/>
      <c r="M249" s="6"/>
      <c r="N249" s="42"/>
    </row>
    <row r="250" spans="2:14" x14ac:dyDescent="0.3">
      <c r="B250" s="41"/>
      <c r="C250" s="6"/>
      <c r="D250" s="6" t="s">
        <v>186</v>
      </c>
      <c r="E250" s="6"/>
      <c r="F250" s="46">
        <f>H237</f>
        <v>74</v>
      </c>
      <c r="G250" s="6" t="s">
        <v>198</v>
      </c>
      <c r="H250" s="6"/>
      <c r="I250" s="6"/>
      <c r="J250" s="6"/>
      <c r="K250" s="6"/>
      <c r="L250" s="6"/>
      <c r="M250" s="6"/>
      <c r="N250" s="42"/>
    </row>
    <row r="251" spans="2:14" x14ac:dyDescent="0.3">
      <c r="B251" s="41"/>
      <c r="C251" s="6"/>
      <c r="D251" s="6"/>
      <c r="E251" s="6"/>
      <c r="F251" s="46"/>
      <c r="G251" s="6"/>
      <c r="H251" s="6"/>
      <c r="I251" s="6"/>
      <c r="J251" s="6"/>
      <c r="K251" s="6"/>
      <c r="L251" s="6"/>
      <c r="M251" s="6"/>
      <c r="N251" s="42"/>
    </row>
    <row r="252" spans="2:14" x14ac:dyDescent="0.3">
      <c r="B252" s="41"/>
      <c r="C252" s="6"/>
      <c r="D252" s="6" t="s">
        <v>187</v>
      </c>
      <c r="E252" s="6"/>
      <c r="F252" s="47">
        <v>6</v>
      </c>
      <c r="G252" s="6" t="s">
        <v>199</v>
      </c>
      <c r="H252" s="6"/>
      <c r="I252" s="6"/>
      <c r="J252" s="6"/>
      <c r="K252" s="6"/>
      <c r="L252" s="6"/>
      <c r="M252" s="6"/>
      <c r="N252" s="42"/>
    </row>
    <row r="253" spans="2:14" x14ac:dyDescent="0.3">
      <c r="B253" s="41"/>
      <c r="C253" s="6"/>
      <c r="D253" s="6"/>
      <c r="E253" s="6"/>
      <c r="F253" s="46"/>
      <c r="G253" s="6"/>
      <c r="H253" s="6"/>
      <c r="I253" s="6"/>
      <c r="J253" s="6"/>
      <c r="K253" s="6"/>
      <c r="L253" s="6"/>
      <c r="M253" s="6"/>
      <c r="N253" s="42"/>
    </row>
    <row r="254" spans="2:14" x14ac:dyDescent="0.3">
      <c r="B254" s="41"/>
      <c r="C254" s="6"/>
      <c r="D254" s="6" t="s">
        <v>188</v>
      </c>
      <c r="E254" s="6"/>
      <c r="F254" s="46">
        <f>F252*C237</f>
        <v>36</v>
      </c>
      <c r="G254" s="6" t="s">
        <v>200</v>
      </c>
      <c r="H254" s="6"/>
      <c r="I254" s="6"/>
      <c r="J254" s="6"/>
      <c r="K254" s="6"/>
      <c r="L254" s="6"/>
      <c r="M254" s="6"/>
      <c r="N254" s="42"/>
    </row>
    <row r="255" spans="2:14" x14ac:dyDescent="0.3">
      <c r="B255" s="41"/>
      <c r="C255" s="6"/>
      <c r="D255" s="6"/>
      <c r="E255" s="6"/>
      <c r="F255" s="46"/>
      <c r="G255" s="6"/>
      <c r="H255" s="6"/>
      <c r="I255" s="6"/>
      <c r="J255" s="6"/>
      <c r="K255" s="6"/>
      <c r="L255" s="6"/>
      <c r="M255" s="6"/>
      <c r="N255" s="42"/>
    </row>
    <row r="256" spans="2:14" x14ac:dyDescent="0.3">
      <c r="B256" s="41"/>
      <c r="C256" s="6"/>
      <c r="D256" s="6" t="s">
        <v>189</v>
      </c>
      <c r="E256" s="6"/>
      <c r="F256" s="46">
        <f>F252</f>
        <v>6</v>
      </c>
      <c r="G256" s="6" t="s">
        <v>201</v>
      </c>
      <c r="H256" s="6"/>
      <c r="I256" s="6"/>
      <c r="J256" s="6"/>
      <c r="K256" s="6"/>
      <c r="L256" s="6"/>
      <c r="M256" s="6"/>
      <c r="N256" s="42"/>
    </row>
    <row r="257" spans="2:14" x14ac:dyDescent="0.3">
      <c r="B257" s="41"/>
      <c r="C257" s="6"/>
      <c r="D257" s="6"/>
      <c r="E257" s="6"/>
      <c r="F257" s="46"/>
      <c r="G257" s="6"/>
      <c r="H257" s="6"/>
      <c r="I257" s="6"/>
      <c r="J257" s="6"/>
      <c r="K257" s="6"/>
      <c r="L257" s="6"/>
      <c r="M257" s="6"/>
      <c r="N257" s="42"/>
    </row>
    <row r="258" spans="2:14" x14ac:dyDescent="0.3">
      <c r="B258" s="41"/>
      <c r="C258" s="6"/>
      <c r="D258" s="6" t="s">
        <v>190</v>
      </c>
      <c r="E258" s="6"/>
      <c r="F258" s="46">
        <f>F252</f>
        <v>6</v>
      </c>
      <c r="G258" s="6" t="s">
        <v>201</v>
      </c>
      <c r="H258" s="6"/>
      <c r="I258" s="6"/>
      <c r="J258" s="6"/>
      <c r="K258" s="6"/>
      <c r="L258" s="6"/>
      <c r="M258" s="6"/>
      <c r="N258" s="42"/>
    </row>
    <row r="259" spans="2:14" x14ac:dyDescent="0.3">
      <c r="B259" s="4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2"/>
    </row>
    <row r="260" spans="2:14" x14ac:dyDescent="0.3">
      <c r="B260" s="4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2"/>
    </row>
    <row r="261" spans="2:14" ht="17.25" thickBot="1" x14ac:dyDescent="0.35">
      <c r="B261" s="43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11</v>
      </c>
    </row>
    <row r="3" spans="4:4" x14ac:dyDescent="0.3">
      <c r="D3" t="s">
        <v>12</v>
      </c>
    </row>
    <row r="4" spans="4:4" x14ac:dyDescent="0.3">
      <c r="D4" t="s">
        <v>13</v>
      </c>
    </row>
    <row r="5" spans="4:4" x14ac:dyDescent="0.3">
      <c r="D5" t="s">
        <v>147</v>
      </c>
    </row>
    <row r="6" spans="4:4" x14ac:dyDescent="0.3">
      <c r="D6" t="s">
        <v>10</v>
      </c>
    </row>
    <row r="7" spans="4:4" x14ac:dyDescent="0.3">
      <c r="D7" t="s">
        <v>150</v>
      </c>
    </row>
    <row r="8" spans="4:4" x14ac:dyDescent="0.3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PAINT</vt:lpstr>
      <vt:lpstr>Int Wall</vt:lpstr>
      <vt:lpstr>Door</vt:lpstr>
      <vt:lpstr>Window</vt:lpstr>
      <vt:lpstr>Roof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2022-08-18T06:04:37Z</dcterms:modified>
</cp:coreProperties>
</file>