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k\mQ\etc\documentum\내화및물량\rev1\1_Main\"/>
    </mc:Choice>
  </mc:AlternateContent>
  <bookViews>
    <workbookView xWindow="7950" yWindow="825" windowWidth="11610" windowHeight="11670"/>
  </bookViews>
  <sheets>
    <sheet name="Pile" sheetId="14" r:id="rId1"/>
    <sheet name="Trench" sheetId="8" r:id="rId2"/>
    <sheet name="Expansion Joint" sheetId="4" r:id="rId3"/>
    <sheet name="PAINT" sheetId="5" r:id="rId4"/>
    <sheet name="Wall" sheetId="7" r:id="rId5"/>
    <sheet name="Cladding" sheetId="12" r:id="rId6"/>
    <sheet name="Door" sheetId="2" r:id="rId7"/>
    <sheet name="Window" sheetId="3" r:id="rId8"/>
    <sheet name="Roof" sheetId="10" r:id="rId9"/>
    <sheet name="Steel Fence&amp; Single sheet" sheetId="11" r:id="rId10"/>
    <sheet name="Ladder" sheetId="13" r:id="rId11"/>
    <sheet name="Ext Stair" sheetId="9" r:id="rId12"/>
    <sheet name="Sheet1" sheetId="6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3" l="1"/>
  <c r="F6" i="13"/>
  <c r="E153" i="2" l="1"/>
  <c r="E152" i="2"/>
  <c r="E118" i="2"/>
  <c r="E117" i="2"/>
  <c r="C32" i="7"/>
  <c r="E10" i="2"/>
  <c r="E11" i="2"/>
  <c r="E12" i="2"/>
  <c r="E13" i="2"/>
  <c r="E14" i="2"/>
  <c r="E15" i="2"/>
  <c r="E16" i="2"/>
  <c r="E17" i="2"/>
  <c r="E18" i="2"/>
  <c r="E19" i="2"/>
  <c r="E20" i="2"/>
  <c r="C71" i="7"/>
  <c r="C70" i="7"/>
  <c r="C69" i="7"/>
  <c r="G21" i="11" l="1"/>
  <c r="G23" i="11" s="1"/>
  <c r="B23" i="11" s="1"/>
  <c r="G20" i="11"/>
  <c r="G19" i="11"/>
  <c r="D23" i="11"/>
  <c r="D6" i="14" l="1"/>
  <c r="E6" i="14"/>
  <c r="F6" i="14"/>
  <c r="G6" i="14"/>
  <c r="H6" i="14"/>
  <c r="I6" i="14"/>
  <c r="J6" i="14"/>
  <c r="K6" i="14"/>
  <c r="L6" i="14"/>
  <c r="C6" i="14"/>
  <c r="B7" i="14"/>
  <c r="G7" i="11"/>
  <c r="G6" i="11"/>
  <c r="G5" i="11"/>
  <c r="G9" i="11"/>
  <c r="B9" i="11" s="1"/>
  <c r="D9" i="11"/>
  <c r="B23" i="5"/>
  <c r="C23" i="5" s="1"/>
  <c r="F4" i="13"/>
  <c r="F5" i="13"/>
  <c r="F3" i="13"/>
  <c r="F4" i="8"/>
  <c r="A29" i="10" l="1"/>
  <c r="E20" i="12"/>
  <c r="E16" i="12"/>
  <c r="E15" i="12"/>
  <c r="E12" i="12"/>
  <c r="E9" i="12"/>
  <c r="E6" i="12"/>
  <c r="E57" i="10"/>
  <c r="E50" i="10"/>
  <c r="E54" i="10"/>
  <c r="E53" i="10"/>
  <c r="E47" i="10"/>
  <c r="E46" i="10"/>
  <c r="E43" i="10"/>
  <c r="E40" i="10"/>
  <c r="E39" i="10"/>
  <c r="E36" i="10"/>
  <c r="E15" i="10"/>
  <c r="E11" i="10"/>
  <c r="E12" i="10"/>
  <c r="E14" i="10"/>
  <c r="C12" i="10"/>
  <c r="C11" i="10"/>
  <c r="F22" i="10"/>
  <c r="F26" i="10"/>
  <c r="E5" i="10"/>
  <c r="E4" i="10"/>
  <c r="H22" i="10"/>
  <c r="G22" i="10"/>
  <c r="I22" i="10"/>
  <c r="H26" i="10"/>
  <c r="G26" i="10"/>
  <c r="I26" i="10"/>
  <c r="E26" i="10" l="1"/>
  <c r="E22" i="10"/>
  <c r="I28" i="10"/>
  <c r="H34" i="10"/>
  <c r="G34" i="10"/>
  <c r="E34" i="10" s="1"/>
  <c r="I30" i="10"/>
  <c r="H30" i="10"/>
  <c r="G30" i="10"/>
  <c r="F34" i="10"/>
  <c r="F30" i="10"/>
  <c r="E13" i="10"/>
  <c r="C2" i="10"/>
  <c r="E56" i="10"/>
  <c r="E55" i="10"/>
  <c r="E49" i="10"/>
  <c r="E48" i="10"/>
  <c r="E42" i="10"/>
  <c r="E41" i="10"/>
  <c r="E7" i="10"/>
  <c r="E6" i="10"/>
  <c r="E30" i="10" l="1"/>
  <c r="D28" i="4" l="1"/>
  <c r="K220" i="2"/>
  <c r="K221" i="2"/>
  <c r="K222" i="2"/>
  <c r="K180" i="2"/>
  <c r="K181" i="2"/>
  <c r="K182" i="2"/>
  <c r="K140" i="2"/>
  <c r="K141" i="2"/>
  <c r="K142" i="2"/>
  <c r="K46" i="2"/>
  <c r="K47" i="2"/>
  <c r="K48" i="2"/>
  <c r="K22" i="2"/>
  <c r="K23" i="2"/>
  <c r="K24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63" i="2"/>
  <c r="E151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23" i="2"/>
  <c r="E113" i="2"/>
  <c r="E114" i="2"/>
  <c r="E115" i="2"/>
  <c r="E116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29" i="2"/>
  <c r="E6" i="2"/>
  <c r="E7" i="2"/>
  <c r="E8" i="2"/>
  <c r="E9" i="2"/>
  <c r="E5" i="2"/>
  <c r="P24" i="2" l="1"/>
  <c r="P23" i="2"/>
  <c r="P22" i="2"/>
  <c r="E122" i="4"/>
  <c r="D120" i="4"/>
  <c r="D118" i="4"/>
  <c r="E111" i="4"/>
  <c r="D109" i="4"/>
  <c r="E105" i="4"/>
  <c r="D103" i="4"/>
  <c r="E100" i="4"/>
  <c r="D98" i="4"/>
  <c r="D94" i="4"/>
  <c r="D93" i="4"/>
  <c r="D71" i="4"/>
  <c r="D51" i="4"/>
  <c r="D33" i="4"/>
  <c r="D21" i="4"/>
  <c r="D17" i="4"/>
  <c r="D16" i="4"/>
  <c r="E10" i="4"/>
  <c r="E9" i="4"/>
  <c r="D8" i="4"/>
  <c r="D2" i="4" s="1"/>
  <c r="E6" i="4"/>
  <c r="E5" i="4"/>
  <c r="E4" i="4"/>
  <c r="D3" i="4"/>
  <c r="C72" i="7" l="1"/>
  <c r="E51" i="7"/>
  <c r="F51" i="7" s="1"/>
  <c r="C52" i="7"/>
  <c r="C51" i="7"/>
  <c r="C50" i="7"/>
  <c r="C31" i="7"/>
  <c r="C30" i="7"/>
  <c r="C29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6" i="7"/>
  <c r="C20" i="5"/>
  <c r="C19" i="5"/>
  <c r="B14" i="5"/>
  <c r="C14" i="5" s="1"/>
  <c r="B13" i="5"/>
  <c r="C13" i="5" s="1"/>
  <c r="C15" i="5" s="1"/>
  <c r="C60" i="7" l="1"/>
  <c r="C61" i="7"/>
  <c r="C62" i="7"/>
  <c r="C63" i="7"/>
  <c r="C64" i="7"/>
  <c r="C65" i="7"/>
  <c r="C66" i="7"/>
  <c r="C67" i="7"/>
  <c r="C68" i="7"/>
  <c r="C59" i="7"/>
  <c r="C42" i="7"/>
  <c r="C43" i="7"/>
  <c r="C44" i="7"/>
  <c r="C45" i="7"/>
  <c r="C46" i="7"/>
  <c r="C47" i="7"/>
  <c r="C48" i="7"/>
  <c r="C49" i="7"/>
  <c r="C41" i="7"/>
  <c r="C22" i="5"/>
  <c r="B21" i="5"/>
  <c r="C21" i="5" s="1"/>
  <c r="C27" i="5" s="1"/>
  <c r="G7" i="5" s="1"/>
  <c r="E60" i="7"/>
  <c r="F60" i="7" s="1"/>
  <c r="E61" i="7"/>
  <c r="F61" i="7" s="1"/>
  <c r="E62" i="7"/>
  <c r="F62" i="7" s="1"/>
  <c r="E63" i="7"/>
  <c r="F63" i="7" s="1"/>
  <c r="E64" i="7"/>
  <c r="F64" i="7" s="1"/>
  <c r="E65" i="7"/>
  <c r="F65" i="7" s="1"/>
  <c r="E59" i="7"/>
  <c r="F59" i="7" s="1"/>
  <c r="E42" i="7"/>
  <c r="F42" i="7" s="1"/>
  <c r="E43" i="7"/>
  <c r="F43" i="7" s="1"/>
  <c r="E44" i="7"/>
  <c r="F44" i="7" s="1"/>
  <c r="E45" i="7"/>
  <c r="F45" i="7" s="1"/>
  <c r="E46" i="7"/>
  <c r="F46" i="7" s="1"/>
  <c r="E47" i="7"/>
  <c r="F47" i="7" s="1"/>
  <c r="E48" i="7"/>
  <c r="F48" i="7" s="1"/>
  <c r="E49" i="7"/>
  <c r="F49" i="7" s="1"/>
  <c r="E50" i="7"/>
  <c r="F50" i="7" s="1"/>
  <c r="E41" i="7"/>
  <c r="F41" i="7" s="1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E16" i="7"/>
  <c r="F16" i="7" s="1"/>
  <c r="E17" i="7"/>
  <c r="F17" i="7" s="1"/>
  <c r="E18" i="7"/>
  <c r="F18" i="7" s="1"/>
  <c r="E6" i="7"/>
  <c r="F6" i="7" s="1"/>
  <c r="M5" i="7" l="1"/>
  <c r="N5" i="7" s="1"/>
  <c r="M7" i="7"/>
  <c r="M6" i="7"/>
  <c r="L6" i="7" l="1"/>
  <c r="F35" i="7"/>
  <c r="D35" i="7"/>
  <c r="F54" i="7"/>
  <c r="D54" i="7"/>
  <c r="F75" i="7"/>
  <c r="D75" i="7"/>
  <c r="B75" i="7"/>
  <c r="B54" i="7"/>
  <c r="B35" i="7"/>
  <c r="L5" i="7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03" i="2"/>
  <c r="I202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6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23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29" i="2"/>
  <c r="I122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5" i="2"/>
  <c r="J59" i="3" l="1"/>
  <c r="J58" i="3"/>
  <c r="J57" i="3"/>
  <c r="J56" i="3"/>
  <c r="J55" i="3"/>
  <c r="H54" i="3"/>
  <c r="J36" i="3"/>
  <c r="J35" i="3"/>
  <c r="J34" i="3"/>
  <c r="J33" i="3"/>
  <c r="J32" i="3"/>
  <c r="H31" i="3"/>
  <c r="J9" i="3"/>
  <c r="J8" i="3"/>
  <c r="J7" i="3"/>
  <c r="J6" i="3"/>
  <c r="J5" i="3"/>
  <c r="H4" i="3"/>
  <c r="I162" i="2"/>
  <c r="I28" i="2"/>
  <c r="I4" i="2"/>
  <c r="N6" i="3" l="1"/>
  <c r="N5" i="3"/>
  <c r="N7" i="3"/>
  <c r="N9" i="3"/>
  <c r="N8" i="3"/>
  <c r="P21" i="2"/>
  <c r="P19" i="2"/>
  <c r="P20" i="2"/>
  <c r="P17" i="2"/>
  <c r="P6" i="2"/>
  <c r="P18" i="2"/>
  <c r="P14" i="2"/>
  <c r="P9" i="2"/>
  <c r="P5" i="2"/>
  <c r="P13" i="2"/>
  <c r="P15" i="2"/>
  <c r="P11" i="2"/>
  <c r="P10" i="2"/>
  <c r="P16" i="2"/>
  <c r="P7" i="2"/>
  <c r="P8" i="2"/>
  <c r="P12" i="2"/>
  <c r="D89" i="4"/>
</calcChain>
</file>

<file path=xl/sharedStrings.xml><?xml version="1.0" encoding="utf-8"?>
<sst xmlns="http://schemas.openxmlformats.org/spreadsheetml/2006/main" count="990" uniqueCount="369">
  <si>
    <t>CW-200mm</t>
  </si>
  <si>
    <t>INT PLASTER</t>
    <phoneticPr fontId="1" type="noConversion"/>
  </si>
  <si>
    <t>GF</t>
    <phoneticPr fontId="1" type="noConversion"/>
  </si>
  <si>
    <t>1F</t>
    <phoneticPr fontId="1" type="noConversion"/>
  </si>
  <si>
    <t>2F</t>
    <phoneticPr fontId="1" type="noConversion"/>
  </si>
  <si>
    <t>Total</t>
    <phoneticPr fontId="1" type="noConversion"/>
  </si>
  <si>
    <t>BF</t>
    <phoneticPr fontId="1" type="noConversion"/>
  </si>
  <si>
    <t>_B01</t>
    <phoneticPr fontId="1" type="noConversion"/>
  </si>
  <si>
    <t>_B02</t>
  </si>
  <si>
    <t>_B03</t>
  </si>
  <si>
    <t>_B04</t>
  </si>
  <si>
    <t>_B05</t>
  </si>
  <si>
    <t>_B06</t>
  </si>
  <si>
    <t>_B07</t>
  </si>
  <si>
    <t>_B08</t>
  </si>
  <si>
    <t>_B09</t>
  </si>
  <si>
    <t>_B10</t>
  </si>
  <si>
    <t>_B11</t>
  </si>
  <si>
    <t>_B12</t>
  </si>
  <si>
    <t>_B13</t>
  </si>
  <si>
    <t>_B14</t>
  </si>
  <si>
    <t>_B15</t>
  </si>
  <si>
    <t>_B16</t>
    <phoneticPr fontId="1" type="noConversion"/>
  </si>
  <si>
    <t>GF</t>
    <phoneticPr fontId="1" type="noConversion"/>
  </si>
  <si>
    <t>_G01</t>
    <phoneticPr fontId="1" type="noConversion"/>
  </si>
  <si>
    <t>_G02</t>
  </si>
  <si>
    <t>90FSD-2000X2200(A)</t>
  </si>
  <si>
    <t>_G03</t>
  </si>
  <si>
    <t>_G04</t>
  </si>
  <si>
    <t>_G05</t>
  </si>
  <si>
    <t>_G06</t>
  </si>
  <si>
    <t>90FSD-2000X2200</t>
  </si>
  <si>
    <t>_G07</t>
  </si>
  <si>
    <t>_G08</t>
  </si>
  <si>
    <t>_G09</t>
  </si>
  <si>
    <t>_G10</t>
  </si>
  <si>
    <t>_G11</t>
  </si>
  <si>
    <t>_G12</t>
  </si>
  <si>
    <t>_G13</t>
  </si>
  <si>
    <t>_G14</t>
  </si>
  <si>
    <t>_G15</t>
  </si>
  <si>
    <t>_G16</t>
  </si>
  <si>
    <t>_G17</t>
  </si>
  <si>
    <t>_G18</t>
  </si>
  <si>
    <t>_G19</t>
  </si>
  <si>
    <t>_G20</t>
  </si>
  <si>
    <t>_G21</t>
  </si>
  <si>
    <t>_G22</t>
  </si>
  <si>
    <t>_G23</t>
  </si>
  <si>
    <t>_G24</t>
  </si>
  <si>
    <t>_G25</t>
  </si>
  <si>
    <t>_G26</t>
  </si>
  <si>
    <t>_G27</t>
  </si>
  <si>
    <t>_G28</t>
  </si>
  <si>
    <t>_G29</t>
  </si>
  <si>
    <t>_G30</t>
  </si>
  <si>
    <t>_G31</t>
  </si>
  <si>
    <t>_G32</t>
  </si>
  <si>
    <t>_G33</t>
  </si>
  <si>
    <t>_G34</t>
  </si>
  <si>
    <t>_G35</t>
  </si>
  <si>
    <t>_G36</t>
  </si>
  <si>
    <t>_G37</t>
  </si>
  <si>
    <t>_G38</t>
  </si>
  <si>
    <t>_G39</t>
  </si>
  <si>
    <t>_G40</t>
  </si>
  <si>
    <t>_G41</t>
  </si>
  <si>
    <t>_G42</t>
  </si>
  <si>
    <t>_G43</t>
    <phoneticPr fontId="1" type="noConversion"/>
  </si>
  <si>
    <t>_G44</t>
  </si>
  <si>
    <t>_G45</t>
  </si>
  <si>
    <t>_G46</t>
  </si>
  <si>
    <t>_G47</t>
  </si>
  <si>
    <t>_G48</t>
  </si>
  <si>
    <t>_G49</t>
  </si>
  <si>
    <t>_G50</t>
  </si>
  <si>
    <t>_G51</t>
  </si>
  <si>
    <t>_G52</t>
  </si>
  <si>
    <t>_G53</t>
  </si>
  <si>
    <t>_G54</t>
  </si>
  <si>
    <t>_G55</t>
  </si>
  <si>
    <t>_G56</t>
  </si>
  <si>
    <t>_G57</t>
  </si>
  <si>
    <t>_G58</t>
  </si>
  <si>
    <t>_G59</t>
  </si>
  <si>
    <t>_G60</t>
  </si>
  <si>
    <t>_G61</t>
  </si>
  <si>
    <t>_G62</t>
  </si>
  <si>
    <t>_G63</t>
  </si>
  <si>
    <t>_G64</t>
  </si>
  <si>
    <t>_G65</t>
  </si>
  <si>
    <t>_G66</t>
  </si>
  <si>
    <t>_G67</t>
  </si>
  <si>
    <t>_G68</t>
  </si>
  <si>
    <t>_G69</t>
  </si>
  <si>
    <t>_G70</t>
  </si>
  <si>
    <t>_G71</t>
  </si>
  <si>
    <t>_G72</t>
  </si>
  <si>
    <t>_G73</t>
  </si>
  <si>
    <t>_G74</t>
  </si>
  <si>
    <t>_G75</t>
  </si>
  <si>
    <t>_G76</t>
  </si>
  <si>
    <t>_G77</t>
  </si>
  <si>
    <t>_G78</t>
  </si>
  <si>
    <t>_G79</t>
  </si>
  <si>
    <t>_G80</t>
  </si>
  <si>
    <t>_G81</t>
  </si>
  <si>
    <t>_G82</t>
  </si>
  <si>
    <t>_G83</t>
  </si>
  <si>
    <t>_G84</t>
  </si>
  <si>
    <t>_G85</t>
  </si>
  <si>
    <t>_G86</t>
  </si>
  <si>
    <t>_G87</t>
  </si>
  <si>
    <t>_G88</t>
  </si>
  <si>
    <t>_G89</t>
  </si>
  <si>
    <t>_G90</t>
  </si>
  <si>
    <t>_G91</t>
  </si>
  <si>
    <t>_G92</t>
  </si>
  <si>
    <t>1F</t>
    <phoneticPr fontId="1" type="noConversion"/>
  </si>
  <si>
    <t>_101</t>
    <phoneticPr fontId="1" type="noConversion"/>
  </si>
  <si>
    <t>_102</t>
  </si>
  <si>
    <t>_103</t>
  </si>
  <si>
    <t>_104</t>
  </si>
  <si>
    <t>_105</t>
  </si>
  <si>
    <t>_106</t>
  </si>
  <si>
    <t>_107</t>
  </si>
  <si>
    <t>_108</t>
  </si>
  <si>
    <t>_109</t>
  </si>
  <si>
    <t>_110</t>
  </si>
  <si>
    <t>_111</t>
  </si>
  <si>
    <t>_112</t>
  </si>
  <si>
    <t>_113</t>
  </si>
  <si>
    <t>_114</t>
  </si>
  <si>
    <t>_115</t>
  </si>
  <si>
    <t>_116</t>
  </si>
  <si>
    <t>_117</t>
  </si>
  <si>
    <t>_118</t>
  </si>
  <si>
    <t>_119</t>
  </si>
  <si>
    <t>_120</t>
  </si>
  <si>
    <t>_121</t>
  </si>
  <si>
    <t>_122</t>
  </si>
  <si>
    <t>_123</t>
  </si>
  <si>
    <t>_124</t>
  </si>
  <si>
    <t>_125</t>
  </si>
  <si>
    <t>_126</t>
  </si>
  <si>
    <t>_127</t>
  </si>
  <si>
    <t>_128</t>
  </si>
  <si>
    <t>_129</t>
  </si>
  <si>
    <t>_130</t>
  </si>
  <si>
    <t>_131</t>
  </si>
  <si>
    <t>_132</t>
  </si>
  <si>
    <t>_133</t>
  </si>
  <si>
    <t>_134</t>
  </si>
  <si>
    <t>_135</t>
  </si>
  <si>
    <t>_136</t>
  </si>
  <si>
    <t>_137</t>
  </si>
  <si>
    <t>_138</t>
  </si>
  <si>
    <t>2F</t>
    <phoneticPr fontId="1" type="noConversion"/>
  </si>
  <si>
    <t>_201</t>
    <phoneticPr fontId="1" type="noConversion"/>
  </si>
  <si>
    <t>_202</t>
  </si>
  <si>
    <t>_203</t>
  </si>
  <si>
    <t>_204</t>
  </si>
  <si>
    <t>_205</t>
  </si>
  <si>
    <t>_206</t>
  </si>
  <si>
    <t>_207</t>
  </si>
  <si>
    <t>_208</t>
  </si>
  <si>
    <t>_209</t>
  </si>
  <si>
    <t>_210</t>
  </si>
  <si>
    <t>_211</t>
  </si>
  <si>
    <t>_212</t>
  </si>
  <si>
    <t>_213</t>
  </si>
  <si>
    <t>_214</t>
  </si>
  <si>
    <t>_215</t>
  </si>
  <si>
    <t>_216</t>
  </si>
  <si>
    <t>_217</t>
  </si>
  <si>
    <t>_218</t>
  </si>
  <si>
    <t>_219</t>
  </si>
  <si>
    <t>_220</t>
  </si>
  <si>
    <t>_221</t>
  </si>
  <si>
    <t>_222</t>
  </si>
  <si>
    <t>_223</t>
  </si>
  <si>
    <t>_224</t>
  </si>
  <si>
    <t>_225</t>
  </si>
  <si>
    <t>_226</t>
  </si>
  <si>
    <t>_227</t>
  </si>
  <si>
    <t>_228</t>
  </si>
  <si>
    <t>_229</t>
  </si>
  <si>
    <t>_230</t>
  </si>
  <si>
    <t>_231</t>
  </si>
  <si>
    <t>_232</t>
  </si>
  <si>
    <t>_233</t>
  </si>
  <si>
    <t>RF</t>
    <phoneticPr fontId="1" type="noConversion"/>
  </si>
  <si>
    <t>_R01</t>
    <phoneticPr fontId="1" type="noConversion"/>
  </si>
  <si>
    <t>_R02</t>
  </si>
  <si>
    <t>GF</t>
    <phoneticPr fontId="1" type="noConversion"/>
  </si>
  <si>
    <t>_GW01</t>
    <phoneticPr fontId="1" type="noConversion"/>
  </si>
  <si>
    <t>AW 2400xX1500 DG</t>
    <phoneticPr fontId="1" type="noConversion"/>
  </si>
  <si>
    <t>AW 2400xX1500 DG</t>
    <phoneticPr fontId="1" type="noConversion"/>
  </si>
  <si>
    <t>AW 2400xX1500 DG</t>
  </si>
  <si>
    <t>AW 1200xX1500 DG(fix + slide)</t>
  </si>
  <si>
    <t>AW 2400xX1500 DG(fix + slide)</t>
  </si>
  <si>
    <t>AW 3000xX1500 DG(fix + slide)</t>
  </si>
  <si>
    <t>ALUMINUM LOUVER (1300x1000)</t>
  </si>
  <si>
    <t>_1W01</t>
    <phoneticPr fontId="1" type="noConversion"/>
  </si>
  <si>
    <t>AW 3000xX1500 DG(fix + slide)</t>
    <phoneticPr fontId="1" type="noConversion"/>
  </si>
  <si>
    <t>_2W01</t>
    <phoneticPr fontId="1" type="noConversion"/>
  </si>
  <si>
    <t>AW 2400xX1500 DG</t>
    <phoneticPr fontId="1" type="noConversion"/>
  </si>
  <si>
    <t>90FSD-2500X3000</t>
  </si>
  <si>
    <t>90FSD-2500X3000(A)</t>
  </si>
  <si>
    <t>NSD-2500X3000</t>
  </si>
  <si>
    <t>ABOQ 입력</t>
    <phoneticPr fontId="1" type="noConversion"/>
  </si>
  <si>
    <t>Total</t>
    <phoneticPr fontId="1" type="noConversion"/>
  </si>
  <si>
    <t>EJ for Roof</t>
    <phoneticPr fontId="1" type="noConversion"/>
  </si>
  <si>
    <t>그리드 F-G</t>
    <phoneticPr fontId="1" type="noConversion"/>
  </si>
  <si>
    <t>ROOF</t>
    <phoneticPr fontId="1" type="noConversion"/>
  </si>
  <si>
    <t>양쪽</t>
    <phoneticPr fontId="1" type="noConversion"/>
  </si>
  <si>
    <t>90FSD-1200X2200(A)</t>
  </si>
  <si>
    <t>90FSD-1200X2200</t>
  </si>
  <si>
    <t>ST-3000X2200</t>
  </si>
  <si>
    <t>ST-4000X2200</t>
  </si>
  <si>
    <t>NSD-1200X2200</t>
  </si>
  <si>
    <t>ST-2500X2200</t>
  </si>
  <si>
    <t>NSD-2000X2200</t>
  </si>
  <si>
    <t>45FSD-1200X2200</t>
  </si>
  <si>
    <t>SSD-2000X2200</t>
  </si>
  <si>
    <t>45FSD-1200X2200(A)</t>
  </si>
  <si>
    <t>45FSD-2000X2200</t>
  </si>
  <si>
    <t>45FSD-2500X3000</t>
  </si>
  <si>
    <t>_234</t>
  </si>
  <si>
    <t>_235</t>
  </si>
  <si>
    <t>_236</t>
  </si>
  <si>
    <t>_237</t>
  </si>
  <si>
    <t>2F</t>
    <phoneticPr fontId="1" type="noConversion"/>
  </si>
  <si>
    <t>Total</t>
    <phoneticPr fontId="1" type="noConversion"/>
  </si>
  <si>
    <t>BW-200mm</t>
    <phoneticPr fontId="1" type="noConversion"/>
  </si>
  <si>
    <t>길이</t>
    <phoneticPr fontId="1" type="noConversion"/>
  </si>
  <si>
    <t>면적</t>
    <phoneticPr fontId="1" type="noConversion"/>
  </si>
  <si>
    <t>GF</t>
    <phoneticPr fontId="1" type="noConversion"/>
  </si>
  <si>
    <t>1F</t>
    <phoneticPr fontId="1" type="noConversion"/>
  </si>
  <si>
    <t>2F</t>
    <phoneticPr fontId="1" type="noConversion"/>
  </si>
  <si>
    <t>RF</t>
    <phoneticPr fontId="1" type="noConversion"/>
  </si>
  <si>
    <t>HIGH</t>
    <phoneticPr fontId="1" type="noConversion"/>
  </si>
  <si>
    <t>LOW</t>
    <phoneticPr fontId="1" type="noConversion"/>
  </si>
  <si>
    <t>m2</t>
    <phoneticPr fontId="1" type="noConversion"/>
  </si>
  <si>
    <t>계단실1</t>
    <phoneticPr fontId="1" type="noConversion"/>
  </si>
  <si>
    <t>계단실2</t>
    <phoneticPr fontId="1" type="noConversion"/>
  </si>
  <si>
    <t>CHKD PL</t>
    <phoneticPr fontId="1" type="noConversion"/>
  </si>
  <si>
    <t>ANGLE</t>
    <phoneticPr fontId="1" type="noConversion"/>
  </si>
  <si>
    <t>TR1</t>
    <phoneticPr fontId="1" type="noConversion"/>
  </si>
  <si>
    <t>TR2</t>
  </si>
  <si>
    <t>TR3</t>
  </si>
  <si>
    <t>TR4</t>
  </si>
  <si>
    <t>파라펫1</t>
    <phoneticPr fontId="1" type="noConversion"/>
  </si>
  <si>
    <t>파라펫2</t>
  </si>
  <si>
    <t>Total</t>
    <phoneticPr fontId="1" type="noConversion"/>
  </si>
  <si>
    <t>외부 페인트</t>
    <phoneticPr fontId="1" type="noConversion"/>
  </si>
  <si>
    <t>그리드 18-19</t>
    <phoneticPr fontId="1" type="noConversion"/>
  </si>
  <si>
    <t>그리드 15</t>
    <phoneticPr fontId="1" type="noConversion"/>
  </si>
  <si>
    <t>Total</t>
    <phoneticPr fontId="1" type="noConversion"/>
  </si>
  <si>
    <t>낮은 지붕쪽</t>
    <phoneticPr fontId="1" type="noConversion"/>
  </si>
  <si>
    <t>그리드 7,F</t>
    <phoneticPr fontId="1" type="noConversion"/>
  </si>
  <si>
    <t>그리드 7,K</t>
    <phoneticPr fontId="1" type="noConversion"/>
  </si>
  <si>
    <t>그리드 15,K</t>
    <phoneticPr fontId="1" type="noConversion"/>
  </si>
  <si>
    <t>높은 지붕쪽</t>
    <phoneticPr fontId="1" type="noConversion"/>
  </si>
  <si>
    <t>그리드 24,F</t>
    <phoneticPr fontId="1" type="noConversion"/>
  </si>
  <si>
    <t>그리드 18,A</t>
    <phoneticPr fontId="1" type="noConversion"/>
  </si>
  <si>
    <t>EJ for Parapet</t>
    <phoneticPr fontId="1" type="noConversion"/>
  </si>
  <si>
    <t>낮은 지붕쪽</t>
    <phoneticPr fontId="1" type="noConversion"/>
  </si>
  <si>
    <t>그리드 7,G-K</t>
    <phoneticPr fontId="1" type="noConversion"/>
  </si>
  <si>
    <t>그리드 18,A-F</t>
    <phoneticPr fontId="1" type="noConversion"/>
  </si>
  <si>
    <t>그리드 15-24,F</t>
    <phoneticPr fontId="1" type="noConversion"/>
  </si>
  <si>
    <t>EJ for int Wall</t>
    <phoneticPr fontId="1" type="noConversion"/>
  </si>
  <si>
    <t>Total</t>
    <phoneticPr fontId="1" type="noConversion"/>
  </si>
  <si>
    <t>GF</t>
    <phoneticPr fontId="1" type="noConversion"/>
  </si>
  <si>
    <t>그리드 18,A</t>
    <phoneticPr fontId="1" type="noConversion"/>
  </si>
  <si>
    <t>그리드 18,C</t>
    <phoneticPr fontId="1" type="noConversion"/>
  </si>
  <si>
    <t>그리드 18,F</t>
    <phoneticPr fontId="1" type="noConversion"/>
  </si>
  <si>
    <t>그리드 7,F</t>
    <phoneticPr fontId="1" type="noConversion"/>
  </si>
  <si>
    <t>그리드 15,F</t>
    <phoneticPr fontId="1" type="noConversion"/>
  </si>
  <si>
    <t>그리드 17,F</t>
    <phoneticPr fontId="1" type="noConversion"/>
  </si>
  <si>
    <t>그리드 21,F</t>
    <phoneticPr fontId="1" type="noConversion"/>
  </si>
  <si>
    <t>그리드 23,F</t>
    <phoneticPr fontId="1" type="noConversion"/>
  </si>
  <si>
    <t>그리드 24,F</t>
    <phoneticPr fontId="1" type="noConversion"/>
  </si>
  <si>
    <t>그리드 7,J</t>
    <phoneticPr fontId="1" type="noConversion"/>
  </si>
  <si>
    <t>그리드 7,K</t>
    <phoneticPr fontId="1" type="noConversion"/>
  </si>
  <si>
    <t>그리드 15,K</t>
    <phoneticPr fontId="1" type="noConversion"/>
  </si>
  <si>
    <t>1F</t>
    <phoneticPr fontId="1" type="noConversion"/>
  </si>
  <si>
    <t>그리드 18,C</t>
    <phoneticPr fontId="1" type="noConversion"/>
  </si>
  <si>
    <t>그리드 18,F</t>
    <phoneticPr fontId="1" type="noConversion"/>
  </si>
  <si>
    <t>그리드 15,F</t>
    <phoneticPr fontId="1" type="noConversion"/>
  </si>
  <si>
    <t>그리드 15,J</t>
    <phoneticPr fontId="1" type="noConversion"/>
  </si>
  <si>
    <t>그리드 21,F</t>
    <phoneticPr fontId="1" type="noConversion"/>
  </si>
  <si>
    <t>그리드 21,F</t>
    <phoneticPr fontId="1" type="noConversion"/>
  </si>
  <si>
    <t>그리드 23,F</t>
    <phoneticPr fontId="1" type="noConversion"/>
  </si>
  <si>
    <t>2F</t>
    <phoneticPr fontId="1" type="noConversion"/>
  </si>
  <si>
    <t>그리드 18.D</t>
    <phoneticPr fontId="1" type="noConversion"/>
  </si>
  <si>
    <t>그리드 18.Db</t>
    <phoneticPr fontId="1" type="noConversion"/>
  </si>
  <si>
    <t>EJ for Floor</t>
    <phoneticPr fontId="1" type="noConversion"/>
  </si>
  <si>
    <t>BF</t>
    <phoneticPr fontId="1" type="noConversion"/>
  </si>
  <si>
    <t>GF</t>
    <phoneticPr fontId="1" type="noConversion"/>
  </si>
  <si>
    <t>그리드 7-8</t>
    <phoneticPr fontId="1" type="noConversion"/>
  </si>
  <si>
    <t>180FSD-1200X2200(A)_panic</t>
  </si>
  <si>
    <t>180FSD-2000X2200(A)_panic</t>
  </si>
  <si>
    <t>90FSD-1200X2200_panic</t>
  </si>
  <si>
    <t>NSD-1200X2200_panic</t>
  </si>
  <si>
    <t>180FSD-1200X2200(A)_panic</t>
    <phoneticPr fontId="1" type="noConversion"/>
  </si>
  <si>
    <t>180FSD-1200X2200(A)</t>
  </si>
  <si>
    <t>180FSD-2500X3000(A)</t>
  </si>
  <si>
    <t>180FSD-2500X3000(A)_panic</t>
  </si>
  <si>
    <t>NSD-2000X2200_panic</t>
  </si>
  <si>
    <t>180FSD-2000X2200(A)</t>
  </si>
  <si>
    <t>45FSD-1200X2200_panic</t>
  </si>
  <si>
    <t>45FSD-1200X2200(A)_panic</t>
  </si>
  <si>
    <t>90FSD-2000X2200_panic</t>
  </si>
  <si>
    <t>45FSD-2000X2200_panic</t>
  </si>
  <si>
    <t>180FSD-1200X2200(A)</t>
    <phoneticPr fontId="1" type="noConversion"/>
  </si>
  <si>
    <t>45FSD-1200X2200</t>
    <phoneticPr fontId="1" type="noConversion"/>
  </si>
  <si>
    <t>NSD-1200X2200</t>
    <phoneticPr fontId="1" type="noConversion"/>
  </si>
  <si>
    <t>90FSD-2500X3000_panic</t>
  </si>
  <si>
    <t>45FSD-1200X2200_panic</t>
    <phoneticPr fontId="1" type="noConversion"/>
  </si>
  <si>
    <t>45FSD-1200X2200</t>
    <phoneticPr fontId="1" type="noConversion"/>
  </si>
  <si>
    <t>45FSD-1200X2200</t>
    <phoneticPr fontId="1" type="noConversion"/>
  </si>
  <si>
    <t>90FSD-1200X2200(A)_panic</t>
  </si>
  <si>
    <t>45FSD-2500X3000_panic</t>
  </si>
  <si>
    <t>NSD-1200X2200</t>
    <phoneticPr fontId="1" type="noConversion"/>
  </si>
  <si>
    <t>체적</t>
    <phoneticPr fontId="1" type="noConversion"/>
  </si>
  <si>
    <t>EJ for ext Wall</t>
    <phoneticPr fontId="1" type="noConversion"/>
  </si>
  <si>
    <t>EJ for Ceiling &amp; Wall</t>
    <phoneticPr fontId="1" type="noConversion"/>
  </si>
  <si>
    <t>SLOPE MORTAR</t>
  </si>
  <si>
    <t>WATERPROOFING MEMBRANE</t>
  </si>
  <si>
    <t>RIGID INSULATION FOR ROOF (THK. 150mm)</t>
  </si>
  <si>
    <t>PE SHEET (FOR ROOF)</t>
  </si>
  <si>
    <t>CONCRETE TILE</t>
  </si>
  <si>
    <t>high</t>
    <phoneticPr fontId="1" type="noConversion"/>
  </si>
  <si>
    <t>low</t>
    <phoneticPr fontId="1" type="noConversion"/>
  </si>
  <si>
    <t>바닥면적</t>
    <phoneticPr fontId="1" type="noConversion"/>
  </si>
  <si>
    <t>thickness</t>
    <phoneticPr fontId="1" type="noConversion"/>
  </si>
  <si>
    <t>m3</t>
    <phoneticPr fontId="1" type="noConversion"/>
  </si>
  <si>
    <t>w</t>
    <phoneticPr fontId="1" type="noConversion"/>
  </si>
  <si>
    <t>h</t>
    <phoneticPr fontId="1" type="noConversion"/>
  </si>
  <si>
    <t>2F-roof1</t>
  </si>
  <si>
    <t>2F-roof1</t>
    <phoneticPr fontId="1" type="noConversion"/>
  </si>
  <si>
    <t>2F-roof2</t>
  </si>
  <si>
    <t>2F-roof2</t>
    <phoneticPr fontId="1" type="noConversion"/>
  </si>
  <si>
    <t>2F-roof2</t>
    <phoneticPr fontId="1" type="noConversion"/>
  </si>
  <si>
    <t>2F</t>
    <phoneticPr fontId="1" type="noConversion"/>
  </si>
  <si>
    <t>둘레</t>
    <phoneticPr fontId="1" type="noConversion"/>
  </si>
  <si>
    <t>downpipe</t>
    <phoneticPr fontId="1" type="noConversion"/>
  </si>
  <si>
    <t>Equip Laydown</t>
    <phoneticPr fontId="1" type="noConversion"/>
  </si>
  <si>
    <t>2ton OHCrane pit</t>
    <phoneticPr fontId="1" type="noConversion"/>
  </si>
  <si>
    <t>-3500 pit</t>
    <phoneticPr fontId="1" type="noConversion"/>
  </si>
  <si>
    <t>FA Cleaning Room pit</t>
    <phoneticPr fontId="1" type="noConversion"/>
  </si>
  <si>
    <t>개수</t>
    <phoneticPr fontId="1" type="noConversion"/>
  </si>
  <si>
    <t>계</t>
    <phoneticPr fontId="1" type="noConversion"/>
  </si>
  <si>
    <t>m</t>
    <phoneticPr fontId="1" type="noConversion"/>
  </si>
  <si>
    <t>for EJ</t>
    <phoneticPr fontId="1" type="noConversion"/>
  </si>
  <si>
    <t>Fuel Rod 1st</t>
    <phoneticPr fontId="1" type="noConversion"/>
  </si>
  <si>
    <t>for Boundary FF storage</t>
    <phoneticPr fontId="1" type="noConversion"/>
  </si>
  <si>
    <t>Total</t>
    <phoneticPr fontId="1" type="noConversion"/>
  </si>
  <si>
    <t>&lt;Fence&gt;</t>
    <phoneticPr fontId="1" type="noConversion"/>
  </si>
  <si>
    <t>&lt;single sheet&gt;</t>
    <phoneticPr fontId="1" type="noConversion"/>
  </si>
  <si>
    <t>r0</t>
    <phoneticPr fontId="1" type="noConversion"/>
  </si>
  <si>
    <t>37개</t>
    <phoneticPr fontId="1" type="noConversion"/>
  </si>
  <si>
    <t>90FSD-2500X3000(A)_panic</t>
  </si>
  <si>
    <t>45FSD-1200X2200</t>
    <phoneticPr fontId="1" type="noConversion"/>
  </si>
  <si>
    <t>R1</t>
    <phoneticPr fontId="1" type="noConversion"/>
  </si>
  <si>
    <t>R0</t>
    <phoneticPr fontId="1" type="noConversion"/>
  </si>
  <si>
    <t>Roof Stair Case</t>
    <phoneticPr fontId="1" type="noConversion"/>
  </si>
  <si>
    <t>Equip Laydown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</si>
</sst>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sz val="11"/>
      <color rgb="FF0000FF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sz val="11"/>
      <color theme="1" tint="0.499984740745262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2" borderId="2" xfId="0" applyFill="1" applyBorder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3" borderId="2" xfId="0" applyFont="1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0" fillId="3" borderId="5" xfId="0" applyFont="1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10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3" fillId="0" borderId="0" xfId="0" applyFont="1" applyBorder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vertical="center" wrapText="1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0" fillId="4" borderId="2" xfId="0" applyFill="1" applyBorder="1">
      <alignment vertical="center"/>
    </xf>
    <xf numFmtId="0" fontId="1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164722</xdr:colOff>
      <xdr:row>4</xdr:row>
      <xdr:rowOff>93575</xdr:rowOff>
    </xdr:from>
    <xdr:to>
      <xdr:col>20</xdr:col>
      <xdr:colOff>55743</xdr:colOff>
      <xdr:row>14</xdr:row>
      <xdr:rowOff>26182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94329" y="910004"/>
          <a:ext cx="2612451" cy="197367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16</xdr:col>
      <xdr:colOff>513708</xdr:colOff>
      <xdr:row>16</xdr:row>
      <xdr:rowOff>76090</xdr:rowOff>
    </xdr:from>
    <xdr:to>
      <xdr:col>19</xdr:col>
      <xdr:colOff>382094</xdr:colOff>
      <xdr:row>26</xdr:row>
      <xdr:rowOff>195258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38838" y="3574664"/>
          <a:ext cx="1876091" cy="2305777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12</xdr:col>
      <xdr:colOff>64036</xdr:colOff>
      <xdr:row>1</xdr:row>
      <xdr:rowOff>0</xdr:rowOff>
    </xdr:from>
    <xdr:to>
      <xdr:col>15</xdr:col>
      <xdr:colOff>131115</xdr:colOff>
      <xdr:row>12</xdr:row>
      <xdr:rowOff>133040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72215" y="204107"/>
          <a:ext cx="2108150" cy="237821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12</xdr:col>
      <xdr:colOff>0</xdr:colOff>
      <xdr:row>13</xdr:row>
      <xdr:rowOff>168774</xdr:rowOff>
    </xdr:from>
    <xdr:to>
      <xdr:col>15</xdr:col>
      <xdr:colOff>213836</xdr:colOff>
      <xdr:row>27</xdr:row>
      <xdr:rowOff>41551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48191" y="3011365"/>
          <a:ext cx="2221541" cy="293402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7</xdr:col>
      <xdr:colOff>605757</xdr:colOff>
      <xdr:row>4</xdr:row>
      <xdr:rowOff>89697</xdr:rowOff>
    </xdr:from>
    <xdr:to>
      <xdr:col>11</xdr:col>
      <xdr:colOff>619842</xdr:colOff>
      <xdr:row>19</xdr:row>
      <xdr:rowOff>136380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69845" y="941344"/>
          <a:ext cx="2748321" cy="324036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7"/>
  <sheetViews>
    <sheetView tabSelected="1" workbookViewId="0">
      <selection activeCell="L6" sqref="L6"/>
    </sheetView>
  </sheetViews>
  <sheetFormatPr defaultRowHeight="16.5" x14ac:dyDescent="0.3"/>
  <sheetData>
    <row r="3" spans="2:12" x14ac:dyDescent="0.3">
      <c r="C3">
        <v>92</v>
      </c>
      <c r="D3">
        <v>47</v>
      </c>
      <c r="E3">
        <v>73</v>
      </c>
      <c r="F3">
        <v>44</v>
      </c>
      <c r="G3">
        <v>30</v>
      </c>
      <c r="H3">
        <v>44</v>
      </c>
      <c r="I3">
        <v>24</v>
      </c>
      <c r="J3">
        <v>12</v>
      </c>
      <c r="K3">
        <v>36</v>
      </c>
      <c r="L3">
        <v>12</v>
      </c>
    </row>
    <row r="4" spans="2:12" x14ac:dyDescent="0.3">
      <c r="B4">
        <v>624</v>
      </c>
    </row>
    <row r="6" spans="2:12" x14ac:dyDescent="0.3">
      <c r="C6">
        <f>C3*18</f>
        <v>1656</v>
      </c>
      <c r="D6">
        <f t="shared" ref="D6:L6" si="0">D3*18</f>
        <v>846</v>
      </c>
      <c r="E6">
        <f t="shared" si="0"/>
        <v>1314</v>
      </c>
      <c r="F6">
        <f t="shared" si="0"/>
        <v>792</v>
      </c>
      <c r="G6">
        <f t="shared" si="0"/>
        <v>540</v>
      </c>
      <c r="H6">
        <f t="shared" si="0"/>
        <v>792</v>
      </c>
      <c r="I6">
        <f t="shared" si="0"/>
        <v>432</v>
      </c>
      <c r="J6">
        <f t="shared" si="0"/>
        <v>216</v>
      </c>
      <c r="K6">
        <f t="shared" si="0"/>
        <v>648</v>
      </c>
      <c r="L6">
        <f t="shared" si="0"/>
        <v>216</v>
      </c>
    </row>
    <row r="7" spans="2:12" x14ac:dyDescent="0.3">
      <c r="B7">
        <f>B4*18</f>
        <v>11232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3"/>
  <sheetViews>
    <sheetView workbookViewId="0">
      <selection activeCell="N13" sqref="N13"/>
    </sheetView>
  </sheetViews>
  <sheetFormatPr defaultRowHeight="16.5" x14ac:dyDescent="0.3"/>
  <cols>
    <col min="3" max="3" width="12.25" bestFit="1" customWidth="1"/>
  </cols>
  <sheetData>
    <row r="3" spans="1:7" x14ac:dyDescent="0.3">
      <c r="B3" s="30" t="s">
        <v>359</v>
      </c>
    </row>
    <row r="4" spans="1:7" x14ac:dyDescent="0.3">
      <c r="C4" t="s">
        <v>2</v>
      </c>
    </row>
    <row r="5" spans="1:7" ht="66" x14ac:dyDescent="0.3">
      <c r="C5" t="s">
        <v>356</v>
      </c>
      <c r="D5">
        <v>26</v>
      </c>
      <c r="F5" s="27" t="s">
        <v>357</v>
      </c>
      <c r="G5">
        <f>(3.4+2+3.4+2)*15</f>
        <v>162</v>
      </c>
    </row>
    <row r="6" spans="1:7" x14ac:dyDescent="0.3">
      <c r="D6">
        <v>9</v>
      </c>
      <c r="G6">
        <f>(3.4+2+3.4+2)*15</f>
        <v>162</v>
      </c>
    </row>
    <row r="7" spans="1:7" x14ac:dyDescent="0.3">
      <c r="G7">
        <f>(3.4+2+3.4+2)*15</f>
        <v>162</v>
      </c>
    </row>
    <row r="9" spans="1:7" x14ac:dyDescent="0.3">
      <c r="A9" t="s">
        <v>358</v>
      </c>
      <c r="B9" s="5">
        <f>SUM(C9:G9)</f>
        <v>521</v>
      </c>
      <c r="D9" s="29">
        <f>SUM(D5:D8)</f>
        <v>35</v>
      </c>
      <c r="G9" s="28">
        <f>SUM(G5:G8)</f>
        <v>486</v>
      </c>
    </row>
    <row r="12" spans="1:7" x14ac:dyDescent="0.3">
      <c r="C12" s="27"/>
    </row>
    <row r="14" spans="1:7" x14ac:dyDescent="0.3">
      <c r="D14" s="28"/>
    </row>
    <row r="17" spans="1:7" x14ac:dyDescent="0.3">
      <c r="B17" s="30" t="s">
        <v>360</v>
      </c>
    </row>
    <row r="19" spans="1:7" ht="66" x14ac:dyDescent="0.3">
      <c r="F19" s="27" t="s">
        <v>357</v>
      </c>
      <c r="G19">
        <f>(3.4*2)*15</f>
        <v>102</v>
      </c>
    </row>
    <row r="20" spans="1:7" x14ac:dyDescent="0.3">
      <c r="F20" s="27"/>
      <c r="G20">
        <f>(3.4*2)*15</f>
        <v>102</v>
      </c>
    </row>
    <row r="21" spans="1:7" x14ac:dyDescent="0.3">
      <c r="F21" s="27"/>
      <c r="G21">
        <f>(3.4*2)*15</f>
        <v>102</v>
      </c>
    </row>
    <row r="23" spans="1:7" x14ac:dyDescent="0.3">
      <c r="A23" t="s">
        <v>5</v>
      </c>
      <c r="B23" s="5">
        <f>SUM(C23:G23)</f>
        <v>306</v>
      </c>
      <c r="D23" s="29">
        <f>SUM(D17:D22)</f>
        <v>0</v>
      </c>
      <c r="G23" s="28">
        <f>SUM(G17:G22)</f>
        <v>306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7"/>
  <sheetViews>
    <sheetView workbookViewId="0">
      <selection activeCell="D11" sqref="D11"/>
    </sheetView>
  </sheetViews>
  <sheetFormatPr defaultRowHeight="16.5" x14ac:dyDescent="0.3"/>
  <cols>
    <col min="3" max="3" width="29.375" bestFit="1" customWidth="1"/>
  </cols>
  <sheetData>
    <row r="2" spans="3:7" x14ac:dyDescent="0.3">
      <c r="D2" t="s">
        <v>235</v>
      </c>
      <c r="E2" t="s">
        <v>352</v>
      </c>
      <c r="F2" t="s">
        <v>353</v>
      </c>
    </row>
    <row r="3" spans="3:7" x14ac:dyDescent="0.3">
      <c r="C3" t="s">
        <v>349</v>
      </c>
      <c r="D3">
        <v>5</v>
      </c>
      <c r="E3">
        <v>2</v>
      </c>
      <c r="F3">
        <f>D3*E3</f>
        <v>10</v>
      </c>
      <c r="G3" t="s">
        <v>354</v>
      </c>
    </row>
    <row r="4" spans="3:7" x14ac:dyDescent="0.3">
      <c r="C4" s="26" t="s">
        <v>350</v>
      </c>
      <c r="D4">
        <v>3.5</v>
      </c>
      <c r="E4">
        <v>1</v>
      </c>
      <c r="F4">
        <f t="shared" ref="F4:F5" si="0">D4*E4</f>
        <v>3.5</v>
      </c>
      <c r="G4" t="s">
        <v>354</v>
      </c>
    </row>
    <row r="5" spans="3:7" x14ac:dyDescent="0.3">
      <c r="C5" t="s">
        <v>351</v>
      </c>
      <c r="D5">
        <v>5</v>
      </c>
      <c r="E5">
        <v>1</v>
      </c>
      <c r="F5">
        <f t="shared" si="0"/>
        <v>5</v>
      </c>
      <c r="G5" t="s">
        <v>354</v>
      </c>
    </row>
    <row r="6" spans="3:7" x14ac:dyDescent="0.3">
      <c r="C6" t="s">
        <v>367</v>
      </c>
      <c r="D6">
        <v>5</v>
      </c>
      <c r="E6">
        <v>2</v>
      </c>
      <c r="F6">
        <f t="shared" ref="F6:F7" si="1">D6*E6</f>
        <v>10</v>
      </c>
      <c r="G6" t="s">
        <v>354</v>
      </c>
    </row>
    <row r="7" spans="3:7" x14ac:dyDescent="0.3">
      <c r="C7" t="s">
        <v>368</v>
      </c>
      <c r="D7">
        <v>7</v>
      </c>
      <c r="E7">
        <v>1</v>
      </c>
      <c r="F7">
        <f t="shared" si="1"/>
        <v>7</v>
      </c>
      <c r="G7" t="s">
        <v>354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6" sqref="G26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E21"/>
  <sheetViews>
    <sheetView workbookViewId="0">
      <selection activeCell="E2" sqref="E2:E21"/>
    </sheetView>
  </sheetViews>
  <sheetFormatPr defaultRowHeight="16.5" x14ac:dyDescent="0.3"/>
  <cols>
    <col min="2" max="2" width="20.125" bestFit="1" customWidth="1"/>
    <col min="3" max="3" width="20.125" customWidth="1"/>
  </cols>
  <sheetData>
    <row r="2" spans="5:5" x14ac:dyDescent="0.3">
      <c r="E2" t="s">
        <v>220</v>
      </c>
    </row>
    <row r="3" spans="5:5" x14ac:dyDescent="0.3">
      <c r="E3" t="s">
        <v>222</v>
      </c>
    </row>
    <row r="4" spans="5:5" x14ac:dyDescent="0.3">
      <c r="E4" t="s">
        <v>209</v>
      </c>
    </row>
    <row r="5" spans="5:5" x14ac:dyDescent="0.3">
      <c r="E5" t="s">
        <v>223</v>
      </c>
    </row>
    <row r="6" spans="5:5" x14ac:dyDescent="0.3">
      <c r="E6" t="s">
        <v>225</v>
      </c>
    </row>
    <row r="7" spans="5:5" x14ac:dyDescent="0.3">
      <c r="E7" t="s">
        <v>226</v>
      </c>
    </row>
    <row r="8" spans="5:5" x14ac:dyDescent="0.3">
      <c r="E8" t="s">
        <v>227</v>
      </c>
    </row>
    <row r="9" spans="5:5" x14ac:dyDescent="0.3">
      <c r="E9" t="s">
        <v>217</v>
      </c>
    </row>
    <row r="10" spans="5:5" x14ac:dyDescent="0.3">
      <c r="E10" t="s">
        <v>216</v>
      </c>
    </row>
    <row r="11" spans="5:5" x14ac:dyDescent="0.3">
      <c r="E11" t="s">
        <v>31</v>
      </c>
    </row>
    <row r="12" spans="5:5" x14ac:dyDescent="0.3">
      <c r="E12" t="s">
        <v>26</v>
      </c>
    </row>
    <row r="13" spans="5:5" x14ac:dyDescent="0.3">
      <c r="E13" t="s">
        <v>207</v>
      </c>
    </row>
    <row r="14" spans="5:5" x14ac:dyDescent="0.3">
      <c r="E14" t="s">
        <v>208</v>
      </c>
    </row>
    <row r="15" spans="5:5" x14ac:dyDescent="0.3">
      <c r="E15" t="s">
        <v>306</v>
      </c>
    </row>
    <row r="16" spans="5:5" x14ac:dyDescent="0.3">
      <c r="E16" t="s">
        <v>310</v>
      </c>
    </row>
    <row r="17" spans="5:5" x14ac:dyDescent="0.3">
      <c r="E17" t="s">
        <v>307</v>
      </c>
    </row>
    <row r="18" spans="5:5" x14ac:dyDescent="0.3">
      <c r="E18" t="s">
        <v>224</v>
      </c>
    </row>
    <row r="19" spans="5:5" x14ac:dyDescent="0.3">
      <c r="E19" t="s">
        <v>221</v>
      </c>
    </row>
    <row r="20" spans="5:5" x14ac:dyDescent="0.3">
      <c r="E20" t="s">
        <v>218</v>
      </c>
    </row>
    <row r="21" spans="5:5" x14ac:dyDescent="0.3">
      <c r="E21" t="s">
        <v>219</v>
      </c>
    </row>
  </sheetData>
  <sortState ref="B2:B18">
    <sortCondition ref="B2:B1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"/>
  <sheetViews>
    <sheetView workbookViewId="0">
      <selection activeCell="E29" sqref="E29"/>
    </sheetView>
  </sheetViews>
  <sheetFormatPr defaultRowHeight="16.5" x14ac:dyDescent="0.3"/>
  <cols>
    <col min="5" max="5" width="8.125" customWidth="1"/>
    <col min="6" max="6" width="15" bestFit="1" customWidth="1"/>
  </cols>
  <sheetData>
    <row r="3" spans="1:6" x14ac:dyDescent="0.3">
      <c r="B3" t="s">
        <v>248</v>
      </c>
      <c r="C3" t="s">
        <v>249</v>
      </c>
      <c r="D3" t="s">
        <v>250</v>
      </c>
      <c r="E3" t="s">
        <v>251</v>
      </c>
      <c r="F3" t="s">
        <v>348</v>
      </c>
    </row>
    <row r="4" spans="1:6" x14ac:dyDescent="0.3">
      <c r="A4" t="s">
        <v>246</v>
      </c>
      <c r="B4">
        <v>21.6</v>
      </c>
      <c r="C4">
        <v>31.2</v>
      </c>
      <c r="D4">
        <v>21.6</v>
      </c>
      <c r="E4">
        <v>14.4</v>
      </c>
      <c r="F4">
        <f>3.5*3.6</f>
        <v>12.6</v>
      </c>
    </row>
    <row r="5" spans="1:6" x14ac:dyDescent="0.3">
      <c r="A5" s="10" t="s">
        <v>247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4"/>
  <sheetViews>
    <sheetView zoomScale="115" zoomScaleNormal="115" workbookViewId="0">
      <selection activeCell="U20" sqref="U20"/>
    </sheetView>
  </sheetViews>
  <sheetFormatPr defaultRowHeight="16.5" x14ac:dyDescent="0.3"/>
  <cols>
    <col min="2" max="2" width="19.25" bestFit="1" customWidth="1"/>
    <col min="3" max="3" width="11.625" bestFit="1" customWidth="1"/>
    <col min="4" max="4" width="11.625" customWidth="1"/>
    <col min="6" max="6" width="12.75" bestFit="1" customWidth="1"/>
  </cols>
  <sheetData>
    <row r="2" spans="2:6" x14ac:dyDescent="0.3">
      <c r="B2" s="4" t="s">
        <v>326</v>
      </c>
      <c r="C2" s="4" t="s">
        <v>258</v>
      </c>
      <c r="D2" s="5">
        <f>SUM(D3:D14)</f>
        <v>87</v>
      </c>
    </row>
    <row r="3" spans="2:6" x14ac:dyDescent="0.3">
      <c r="C3" t="s">
        <v>259</v>
      </c>
      <c r="D3">
        <f>SUM(E4:E7)</f>
        <v>48.599999999999994</v>
      </c>
    </row>
    <row r="4" spans="2:6" x14ac:dyDescent="0.3">
      <c r="E4" s="11">
        <f>15+1.2</f>
        <v>16.2</v>
      </c>
      <c r="F4" t="s">
        <v>260</v>
      </c>
    </row>
    <row r="5" spans="2:6" x14ac:dyDescent="0.3">
      <c r="E5" s="11">
        <f>15+1.2</f>
        <v>16.2</v>
      </c>
      <c r="F5" t="s">
        <v>261</v>
      </c>
    </row>
    <row r="6" spans="2:6" x14ac:dyDescent="0.3">
      <c r="E6" s="11">
        <f>15+1.2</f>
        <v>16.2</v>
      </c>
      <c r="F6" t="s">
        <v>262</v>
      </c>
    </row>
    <row r="7" spans="2:6" x14ac:dyDescent="0.3">
      <c r="E7" s="11"/>
    </row>
    <row r="8" spans="2:6" x14ac:dyDescent="0.3">
      <c r="C8" t="s">
        <v>263</v>
      </c>
      <c r="D8">
        <f>SUM(E9:E12)</f>
        <v>38.4</v>
      </c>
      <c r="E8" s="11"/>
    </row>
    <row r="9" spans="2:6" x14ac:dyDescent="0.3">
      <c r="E9" s="11">
        <f>18+1.2</f>
        <v>19.2</v>
      </c>
      <c r="F9" t="s">
        <v>264</v>
      </c>
    </row>
    <row r="10" spans="2:6" x14ac:dyDescent="0.3">
      <c r="E10" s="11">
        <f>18+1.2</f>
        <v>19.2</v>
      </c>
      <c r="F10" t="s">
        <v>265</v>
      </c>
    </row>
    <row r="16" spans="2:6" x14ac:dyDescent="0.3">
      <c r="B16" s="4" t="s">
        <v>266</v>
      </c>
      <c r="C16" s="4" t="s">
        <v>258</v>
      </c>
      <c r="D16" s="5">
        <f>SUM(D17:D27)</f>
        <v>115</v>
      </c>
    </row>
    <row r="17" spans="2:9" x14ac:dyDescent="0.3">
      <c r="C17" t="s">
        <v>267</v>
      </c>
      <c r="D17">
        <f>SUM(E18:E20)</f>
        <v>26</v>
      </c>
    </row>
    <row r="18" spans="2:9" x14ac:dyDescent="0.3">
      <c r="E18" s="11">
        <v>26</v>
      </c>
      <c r="F18" t="s">
        <v>268</v>
      </c>
    </row>
    <row r="21" spans="2:9" x14ac:dyDescent="0.3">
      <c r="C21" t="s">
        <v>263</v>
      </c>
      <c r="D21">
        <f>SUM(E22:E25)</f>
        <v>89</v>
      </c>
    </row>
    <row r="22" spans="2:9" x14ac:dyDescent="0.3">
      <c r="E22" s="11">
        <v>39</v>
      </c>
      <c r="F22" t="s">
        <v>269</v>
      </c>
    </row>
    <row r="23" spans="2:9" x14ac:dyDescent="0.3">
      <c r="E23" s="11">
        <v>50</v>
      </c>
      <c r="F23" t="s">
        <v>270</v>
      </c>
    </row>
    <row r="28" spans="2:9" x14ac:dyDescent="0.3">
      <c r="B28" s="4" t="s">
        <v>271</v>
      </c>
      <c r="C28" s="4" t="s">
        <v>272</v>
      </c>
      <c r="D28" s="5">
        <f>SUM(D29:D87)</f>
        <v>1694</v>
      </c>
      <c r="I28">
        <v>7</v>
      </c>
    </row>
    <row r="33" spans="3:7" x14ac:dyDescent="0.3">
      <c r="C33" t="s">
        <v>273</v>
      </c>
      <c r="D33">
        <f>SUM(E34:E50)*$I$28</f>
        <v>500.5</v>
      </c>
    </row>
    <row r="34" spans="3:7" x14ac:dyDescent="0.3">
      <c r="E34" s="11">
        <v>5.5</v>
      </c>
      <c r="F34" s="11" t="s">
        <v>274</v>
      </c>
    </row>
    <row r="35" spans="3:7" x14ac:dyDescent="0.3">
      <c r="E35" s="11">
        <v>5.5</v>
      </c>
      <c r="F35" s="11" t="s">
        <v>275</v>
      </c>
    </row>
    <row r="36" spans="3:7" x14ac:dyDescent="0.3">
      <c r="E36" s="12">
        <v>5.5</v>
      </c>
      <c r="F36" s="12" t="s">
        <v>276</v>
      </c>
    </row>
    <row r="37" spans="3:7" x14ac:dyDescent="0.3">
      <c r="E37" s="11">
        <v>5.5</v>
      </c>
      <c r="F37" s="12" t="s">
        <v>277</v>
      </c>
      <c r="G37" t="s">
        <v>215</v>
      </c>
    </row>
    <row r="38" spans="3:7" x14ac:dyDescent="0.3">
      <c r="E38" s="11">
        <v>5.5</v>
      </c>
      <c r="F38" s="12" t="s">
        <v>278</v>
      </c>
    </row>
    <row r="39" spans="3:7" x14ac:dyDescent="0.3">
      <c r="E39" s="11">
        <v>5.5</v>
      </c>
      <c r="F39" s="12" t="s">
        <v>279</v>
      </c>
    </row>
    <row r="40" spans="3:7" x14ac:dyDescent="0.3">
      <c r="E40" s="11">
        <v>5.5</v>
      </c>
      <c r="F40" s="12" t="s">
        <v>280</v>
      </c>
    </row>
    <row r="41" spans="3:7" x14ac:dyDescent="0.3">
      <c r="E41" s="11">
        <v>5.5</v>
      </c>
      <c r="F41" s="12" t="s">
        <v>281</v>
      </c>
    </row>
    <row r="42" spans="3:7" x14ac:dyDescent="0.3">
      <c r="E42" s="11">
        <v>5.5</v>
      </c>
      <c r="F42" s="12" t="s">
        <v>282</v>
      </c>
    </row>
    <row r="43" spans="3:7" x14ac:dyDescent="0.3">
      <c r="E43" s="11">
        <v>5.5</v>
      </c>
      <c r="F43" s="12" t="s">
        <v>282</v>
      </c>
    </row>
    <row r="44" spans="3:7" x14ac:dyDescent="0.3">
      <c r="E44" s="11">
        <v>5.5</v>
      </c>
      <c r="F44" s="12" t="s">
        <v>283</v>
      </c>
    </row>
    <row r="45" spans="3:7" x14ac:dyDescent="0.3">
      <c r="E45" s="11">
        <v>5.5</v>
      </c>
      <c r="F45" s="12" t="s">
        <v>284</v>
      </c>
    </row>
    <row r="46" spans="3:7" x14ac:dyDescent="0.3">
      <c r="E46" s="11">
        <v>5.5</v>
      </c>
      <c r="F46" s="12" t="s">
        <v>285</v>
      </c>
    </row>
    <row r="47" spans="3:7" x14ac:dyDescent="0.3">
      <c r="E47" s="11"/>
      <c r="F47" s="12"/>
    </row>
    <row r="48" spans="3:7" x14ac:dyDescent="0.3">
      <c r="E48" s="11"/>
      <c r="F48" s="12"/>
    </row>
    <row r="49" spans="3:7" x14ac:dyDescent="0.3">
      <c r="G49" t="s">
        <v>215</v>
      </c>
    </row>
    <row r="51" spans="3:7" x14ac:dyDescent="0.3">
      <c r="C51" t="s">
        <v>286</v>
      </c>
      <c r="D51">
        <f>SUM(E52:E70)*$I$28</f>
        <v>773.5</v>
      </c>
    </row>
    <row r="52" spans="3:7" x14ac:dyDescent="0.3">
      <c r="E52" s="11">
        <v>6.5</v>
      </c>
      <c r="F52" s="11" t="s">
        <v>274</v>
      </c>
    </row>
    <row r="53" spans="3:7" x14ac:dyDescent="0.3">
      <c r="E53" s="11">
        <v>6.5</v>
      </c>
      <c r="F53" s="11" t="s">
        <v>287</v>
      </c>
    </row>
    <row r="54" spans="3:7" x14ac:dyDescent="0.3">
      <c r="E54" s="11">
        <v>6.5</v>
      </c>
      <c r="F54" s="12" t="s">
        <v>288</v>
      </c>
    </row>
    <row r="55" spans="3:7" x14ac:dyDescent="0.3">
      <c r="E55" s="11">
        <v>6.5</v>
      </c>
      <c r="F55" s="12" t="s">
        <v>289</v>
      </c>
    </row>
    <row r="56" spans="3:7" x14ac:dyDescent="0.3">
      <c r="E56" s="11">
        <v>6.5</v>
      </c>
      <c r="F56" s="12" t="s">
        <v>289</v>
      </c>
    </row>
    <row r="57" spans="3:7" x14ac:dyDescent="0.3">
      <c r="E57" s="11">
        <v>6.5</v>
      </c>
      <c r="F57" s="12" t="s">
        <v>290</v>
      </c>
    </row>
    <row r="58" spans="3:7" x14ac:dyDescent="0.3">
      <c r="E58" s="11">
        <v>6.5</v>
      </c>
      <c r="F58" s="12" t="s">
        <v>290</v>
      </c>
    </row>
    <row r="59" spans="3:7" x14ac:dyDescent="0.3">
      <c r="E59" s="11">
        <v>6.5</v>
      </c>
      <c r="F59" s="12" t="s">
        <v>285</v>
      </c>
    </row>
    <row r="60" spans="3:7" x14ac:dyDescent="0.3">
      <c r="E60" s="11">
        <v>6.5</v>
      </c>
      <c r="F60" s="12" t="s">
        <v>283</v>
      </c>
    </row>
    <row r="61" spans="3:7" x14ac:dyDescent="0.3">
      <c r="E61" s="11">
        <v>6.5</v>
      </c>
      <c r="F61" s="12" t="s">
        <v>283</v>
      </c>
      <c r="G61" t="s">
        <v>215</v>
      </c>
    </row>
    <row r="62" spans="3:7" x14ac:dyDescent="0.3">
      <c r="E62" s="11">
        <v>6.5</v>
      </c>
      <c r="F62" s="12" t="s">
        <v>284</v>
      </c>
    </row>
    <row r="63" spans="3:7" x14ac:dyDescent="0.3">
      <c r="E63" s="11">
        <v>6.5</v>
      </c>
      <c r="F63" s="12" t="s">
        <v>277</v>
      </c>
    </row>
    <row r="64" spans="3:7" x14ac:dyDescent="0.3">
      <c r="E64" s="11">
        <v>6.5</v>
      </c>
      <c r="F64" s="12" t="s">
        <v>291</v>
      </c>
    </row>
    <row r="65" spans="3:6" x14ac:dyDescent="0.3">
      <c r="E65" s="11">
        <v>6.5</v>
      </c>
      <c r="F65" s="12" t="s">
        <v>292</v>
      </c>
    </row>
    <row r="66" spans="3:6" x14ac:dyDescent="0.3">
      <c r="E66" s="11">
        <v>6.5</v>
      </c>
      <c r="F66" s="12" t="s">
        <v>293</v>
      </c>
    </row>
    <row r="67" spans="3:6" x14ac:dyDescent="0.3">
      <c r="E67" s="11">
        <v>6.5</v>
      </c>
      <c r="F67" s="12" t="s">
        <v>281</v>
      </c>
    </row>
    <row r="68" spans="3:6" x14ac:dyDescent="0.3">
      <c r="E68" s="11">
        <v>6.5</v>
      </c>
      <c r="F68" s="12" t="s">
        <v>264</v>
      </c>
    </row>
    <row r="71" spans="3:6" x14ac:dyDescent="0.3">
      <c r="C71" t="s">
        <v>294</v>
      </c>
      <c r="D71">
        <f>SUM(E72:E91)*$I$28</f>
        <v>420</v>
      </c>
    </row>
    <row r="72" spans="3:6" x14ac:dyDescent="0.3">
      <c r="E72" s="11">
        <v>6</v>
      </c>
      <c r="F72" s="12" t="s">
        <v>295</v>
      </c>
    </row>
    <row r="73" spans="3:6" x14ac:dyDescent="0.3">
      <c r="E73" s="11">
        <v>6</v>
      </c>
      <c r="F73" s="12" t="s">
        <v>296</v>
      </c>
    </row>
    <row r="74" spans="3:6" x14ac:dyDescent="0.3">
      <c r="E74" s="11">
        <v>6</v>
      </c>
      <c r="F74" s="12" t="s">
        <v>296</v>
      </c>
    </row>
    <row r="75" spans="3:6" x14ac:dyDescent="0.3">
      <c r="E75" s="11">
        <v>6</v>
      </c>
      <c r="F75" s="12" t="s">
        <v>288</v>
      </c>
    </row>
    <row r="76" spans="3:6" x14ac:dyDescent="0.3">
      <c r="E76" s="11">
        <v>6</v>
      </c>
      <c r="F76" s="12" t="s">
        <v>288</v>
      </c>
    </row>
    <row r="77" spans="3:6" x14ac:dyDescent="0.3">
      <c r="E77" s="11">
        <v>6</v>
      </c>
      <c r="F77" s="12" t="s">
        <v>282</v>
      </c>
    </row>
    <row r="78" spans="3:6" x14ac:dyDescent="0.3">
      <c r="E78" s="11">
        <v>3</v>
      </c>
      <c r="F78" s="12" t="s">
        <v>289</v>
      </c>
    </row>
    <row r="79" spans="3:6" x14ac:dyDescent="0.3">
      <c r="E79" s="11">
        <v>3</v>
      </c>
      <c r="F79" s="12" t="s">
        <v>278</v>
      </c>
    </row>
    <row r="80" spans="3:6" x14ac:dyDescent="0.3">
      <c r="E80" s="11">
        <v>3</v>
      </c>
      <c r="F80" s="12" t="s">
        <v>290</v>
      </c>
    </row>
    <row r="81" spans="2:6" x14ac:dyDescent="0.3">
      <c r="E81" s="11">
        <v>3</v>
      </c>
      <c r="F81" s="12" t="s">
        <v>290</v>
      </c>
    </row>
    <row r="82" spans="2:6" x14ac:dyDescent="0.3">
      <c r="E82" s="11">
        <v>3</v>
      </c>
      <c r="F82" s="12" t="s">
        <v>285</v>
      </c>
    </row>
    <row r="83" spans="2:6" x14ac:dyDescent="0.3">
      <c r="E83" s="11">
        <v>3</v>
      </c>
      <c r="F83" s="12" t="s">
        <v>283</v>
      </c>
    </row>
    <row r="84" spans="2:6" x14ac:dyDescent="0.3">
      <c r="E84" s="11">
        <v>3</v>
      </c>
      <c r="F84" s="12" t="s">
        <v>283</v>
      </c>
    </row>
    <row r="85" spans="2:6" x14ac:dyDescent="0.3">
      <c r="E85" s="11">
        <v>3</v>
      </c>
      <c r="F85" s="12" t="s">
        <v>284</v>
      </c>
    </row>
    <row r="89" spans="2:6" x14ac:dyDescent="0.3">
      <c r="B89" s="4" t="s">
        <v>327</v>
      </c>
      <c r="D89" s="5">
        <f>D93+D28</f>
        <v>2243</v>
      </c>
    </row>
    <row r="93" spans="2:6" x14ac:dyDescent="0.3">
      <c r="B93" s="4" t="s">
        <v>297</v>
      </c>
      <c r="C93" s="4" t="s">
        <v>272</v>
      </c>
      <c r="D93" s="5">
        <f>SUM(D94:D116)</f>
        <v>549</v>
      </c>
    </row>
    <row r="94" spans="2:6" x14ac:dyDescent="0.3">
      <c r="C94" t="s">
        <v>298</v>
      </c>
      <c r="D94">
        <f>SUM(E95:E97)</f>
        <v>0</v>
      </c>
    </row>
    <row r="98" spans="3:6" x14ac:dyDescent="0.3">
      <c r="C98" t="s">
        <v>299</v>
      </c>
      <c r="D98">
        <f>SUM(E99:E102)</f>
        <v>183</v>
      </c>
    </row>
    <row r="99" spans="3:6" x14ac:dyDescent="0.3">
      <c r="E99" s="11">
        <v>39</v>
      </c>
      <c r="F99" s="11" t="s">
        <v>256</v>
      </c>
    </row>
    <row r="100" spans="3:6" x14ac:dyDescent="0.3">
      <c r="E100" s="11">
        <f>42+50</f>
        <v>92</v>
      </c>
      <c r="F100" s="12" t="s">
        <v>213</v>
      </c>
    </row>
    <row r="101" spans="3:6" x14ac:dyDescent="0.3">
      <c r="E101" s="11">
        <v>26</v>
      </c>
      <c r="F101" s="11" t="s">
        <v>300</v>
      </c>
    </row>
    <row r="102" spans="3:6" x14ac:dyDescent="0.3">
      <c r="E102" s="11">
        <v>26</v>
      </c>
      <c r="F102" s="11" t="s">
        <v>257</v>
      </c>
    </row>
    <row r="103" spans="3:6" x14ac:dyDescent="0.3">
      <c r="C103" t="s">
        <v>118</v>
      </c>
      <c r="D103">
        <f>SUM(E104:E108)</f>
        <v>183</v>
      </c>
    </row>
    <row r="104" spans="3:6" x14ac:dyDescent="0.3">
      <c r="E104" s="11">
        <v>39</v>
      </c>
      <c r="F104" s="11" t="s">
        <v>256</v>
      </c>
    </row>
    <row r="105" spans="3:6" x14ac:dyDescent="0.3">
      <c r="E105" s="11">
        <f>42+50</f>
        <v>92</v>
      </c>
      <c r="F105" s="12" t="s">
        <v>213</v>
      </c>
    </row>
    <row r="106" spans="3:6" x14ac:dyDescent="0.3">
      <c r="E106" s="11">
        <v>26</v>
      </c>
      <c r="F106" s="11" t="s">
        <v>300</v>
      </c>
    </row>
    <row r="107" spans="3:6" x14ac:dyDescent="0.3">
      <c r="E107" s="11">
        <v>26</v>
      </c>
      <c r="F107" s="11" t="s">
        <v>257</v>
      </c>
    </row>
    <row r="109" spans="3:6" x14ac:dyDescent="0.3">
      <c r="C109" t="s">
        <v>157</v>
      </c>
      <c r="D109">
        <f>SUM(E110:E113)</f>
        <v>183</v>
      </c>
    </row>
    <row r="110" spans="3:6" x14ac:dyDescent="0.3">
      <c r="E110" s="11">
        <v>39</v>
      </c>
      <c r="F110" s="11" t="s">
        <v>256</v>
      </c>
    </row>
    <row r="111" spans="3:6" x14ac:dyDescent="0.3">
      <c r="E111" s="11">
        <f>42+50</f>
        <v>92</v>
      </c>
      <c r="F111" s="12" t="s">
        <v>213</v>
      </c>
    </row>
    <row r="112" spans="3:6" x14ac:dyDescent="0.3">
      <c r="E112" s="11">
        <v>26</v>
      </c>
      <c r="F112" s="11" t="s">
        <v>300</v>
      </c>
    </row>
    <row r="113" spans="2:6" x14ac:dyDescent="0.3">
      <c r="E113" s="11">
        <v>26</v>
      </c>
      <c r="F113" s="11" t="s">
        <v>257</v>
      </c>
    </row>
    <row r="118" spans="2:6" x14ac:dyDescent="0.3">
      <c r="B118" s="4" t="s">
        <v>212</v>
      </c>
      <c r="C118" s="4" t="s">
        <v>211</v>
      </c>
      <c r="D118" s="5">
        <f>SUM(D119:D129)</f>
        <v>183</v>
      </c>
    </row>
    <row r="120" spans="2:6" x14ac:dyDescent="0.3">
      <c r="C120" t="s">
        <v>214</v>
      </c>
      <c r="D120">
        <f>SUM(E121:E124)</f>
        <v>183</v>
      </c>
    </row>
    <row r="121" spans="2:6" x14ac:dyDescent="0.3">
      <c r="E121" s="11">
        <v>39</v>
      </c>
      <c r="F121" s="11" t="s">
        <v>256</v>
      </c>
    </row>
    <row r="122" spans="2:6" x14ac:dyDescent="0.3">
      <c r="E122" s="11">
        <f>42+50</f>
        <v>92</v>
      </c>
      <c r="F122" s="12" t="s">
        <v>213</v>
      </c>
    </row>
    <row r="123" spans="2:6" x14ac:dyDescent="0.3">
      <c r="E123" s="11">
        <v>26</v>
      </c>
      <c r="F123" s="11" t="s">
        <v>300</v>
      </c>
    </row>
    <row r="124" spans="2:6" x14ac:dyDescent="0.3">
      <c r="E124" s="11">
        <v>26</v>
      </c>
      <c r="F124" s="11" t="s">
        <v>257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7"/>
  <sheetViews>
    <sheetView workbookViewId="0">
      <selection activeCell="C27" sqref="C27"/>
    </sheetView>
  </sheetViews>
  <sheetFormatPr defaultRowHeight="16.5" x14ac:dyDescent="0.3"/>
  <cols>
    <col min="2" max="2" width="13.75" bestFit="1" customWidth="1"/>
    <col min="6" max="6" width="13.75" bestFit="1" customWidth="1"/>
  </cols>
  <sheetData>
    <row r="3" spans="1:8" x14ac:dyDescent="0.3">
      <c r="B3" t="s">
        <v>237</v>
      </c>
      <c r="C3">
        <v>6</v>
      </c>
    </row>
    <row r="4" spans="1:8" x14ac:dyDescent="0.3">
      <c r="B4">
        <v>416</v>
      </c>
      <c r="C4" s="4"/>
    </row>
    <row r="6" spans="1:8" x14ac:dyDescent="0.3">
      <c r="F6" t="s">
        <v>254</v>
      </c>
    </row>
    <row r="7" spans="1:8" x14ac:dyDescent="0.3">
      <c r="F7" t="s">
        <v>255</v>
      </c>
      <c r="G7" s="5">
        <f>C15+C27</f>
        <v>834.47999999999979</v>
      </c>
      <c r="H7" t="s">
        <v>243</v>
      </c>
    </row>
    <row r="8" spans="1:8" x14ac:dyDescent="0.3">
      <c r="B8" t="s">
        <v>238</v>
      </c>
      <c r="C8">
        <v>6.5</v>
      </c>
    </row>
    <row r="9" spans="1:8" x14ac:dyDescent="0.3">
      <c r="B9">
        <v>416</v>
      </c>
      <c r="C9" s="4"/>
    </row>
    <row r="12" spans="1:8" x14ac:dyDescent="0.3">
      <c r="B12" t="s">
        <v>239</v>
      </c>
      <c r="C12">
        <v>1.2</v>
      </c>
    </row>
    <row r="13" spans="1:8" x14ac:dyDescent="0.3">
      <c r="A13" t="s">
        <v>252</v>
      </c>
      <c r="B13">
        <f>8+28+8</f>
        <v>44</v>
      </c>
      <c r="C13" s="7">
        <f>B13*$C$12*1</f>
        <v>52.8</v>
      </c>
    </row>
    <row r="14" spans="1:8" x14ac:dyDescent="0.3">
      <c r="A14" t="s">
        <v>253</v>
      </c>
      <c r="B14">
        <f>8+26+8</f>
        <v>42</v>
      </c>
      <c r="C14" s="7">
        <f>B14*$C$12*1</f>
        <v>50.4</v>
      </c>
    </row>
    <row r="15" spans="1:8" x14ac:dyDescent="0.3">
      <c r="C15" s="4">
        <f>SUM(C13:C14)</f>
        <v>103.19999999999999</v>
      </c>
      <c r="D15" t="s">
        <v>243</v>
      </c>
    </row>
    <row r="18" spans="1:4" x14ac:dyDescent="0.3">
      <c r="B18" t="s">
        <v>240</v>
      </c>
      <c r="C18">
        <v>1.2</v>
      </c>
      <c r="D18">
        <v>0.3</v>
      </c>
    </row>
    <row r="19" spans="1:4" x14ac:dyDescent="0.3">
      <c r="A19" t="s">
        <v>241</v>
      </c>
      <c r="B19">
        <v>322.64999999999998</v>
      </c>
      <c r="C19" s="7">
        <f>B19*$C$18*1</f>
        <v>387.17999999999995</v>
      </c>
    </row>
    <row r="20" spans="1:4" x14ac:dyDescent="0.3">
      <c r="A20" t="s">
        <v>242</v>
      </c>
      <c r="B20">
        <v>146</v>
      </c>
      <c r="C20" s="7">
        <f>B20*$C$18*1</f>
        <v>175.2</v>
      </c>
    </row>
    <row r="21" spans="1:4" x14ac:dyDescent="0.3">
      <c r="A21" t="s">
        <v>244</v>
      </c>
      <c r="B21">
        <f>8+7+8+7</f>
        <v>30</v>
      </c>
      <c r="C21" s="7">
        <f>B21*3</f>
        <v>90</v>
      </c>
    </row>
    <row r="22" spans="1:4" x14ac:dyDescent="0.3">
      <c r="A22" t="s">
        <v>245</v>
      </c>
      <c r="B22">
        <v>14</v>
      </c>
      <c r="C22" s="7">
        <f>B22*3</f>
        <v>42</v>
      </c>
    </row>
    <row r="23" spans="1:4" x14ac:dyDescent="0.3">
      <c r="A23" t="s">
        <v>355</v>
      </c>
      <c r="B23">
        <f>39+58+26</f>
        <v>123</v>
      </c>
      <c r="C23" s="7">
        <f>B23*D18</f>
        <v>36.9</v>
      </c>
    </row>
    <row r="24" spans="1:4" x14ac:dyDescent="0.3">
      <c r="C24" s="7"/>
    </row>
    <row r="25" spans="1:4" x14ac:dyDescent="0.3">
      <c r="C25" s="7"/>
    </row>
    <row r="27" spans="1:4" x14ac:dyDescent="0.3">
      <c r="C27" s="4">
        <f>SUM(C19:C26)</f>
        <v>731.27999999999986</v>
      </c>
      <c r="D27" t="s">
        <v>243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75"/>
  <sheetViews>
    <sheetView zoomScale="70" zoomScaleNormal="70" workbookViewId="0">
      <selection activeCell="S44" sqref="S44"/>
    </sheetView>
  </sheetViews>
  <sheetFormatPr defaultRowHeight="16.5" x14ac:dyDescent="0.3"/>
  <cols>
    <col min="2" max="2" width="12.625" bestFit="1" customWidth="1"/>
    <col min="3" max="3" width="12.625" customWidth="1"/>
    <col min="4" max="4" width="11.5" bestFit="1" customWidth="1"/>
    <col min="5" max="5" width="11.5" customWidth="1"/>
    <col min="6" max="6" width="12.625" bestFit="1" customWidth="1"/>
    <col min="11" max="11" width="12.625" bestFit="1" customWidth="1"/>
  </cols>
  <sheetData>
    <row r="3" spans="2:14" x14ac:dyDescent="0.3">
      <c r="B3">
        <v>250</v>
      </c>
    </row>
    <row r="4" spans="2:14" x14ac:dyDescent="0.3">
      <c r="B4" t="s">
        <v>2</v>
      </c>
      <c r="D4">
        <v>5.5</v>
      </c>
      <c r="K4" t="s">
        <v>233</v>
      </c>
      <c r="L4" t="s">
        <v>235</v>
      </c>
      <c r="M4" t="s">
        <v>236</v>
      </c>
      <c r="N4" t="s">
        <v>325</v>
      </c>
    </row>
    <row r="5" spans="2:14" x14ac:dyDescent="0.3">
      <c r="B5" s="2" t="s">
        <v>0</v>
      </c>
      <c r="C5" s="2" t="s">
        <v>236</v>
      </c>
      <c r="D5" s="2" t="s">
        <v>234</v>
      </c>
      <c r="E5" s="2" t="s">
        <v>236</v>
      </c>
      <c r="F5" s="3" t="s">
        <v>1</v>
      </c>
      <c r="K5" s="2" t="s">
        <v>0</v>
      </c>
      <c r="L5">
        <f>SUM(B$6:B$34)+SUM(B$41:B$53)+SUM(B$59:B$68)</f>
        <v>1187</v>
      </c>
      <c r="M5" s="9">
        <f>SUM(C$6:C$34)+SUM(C$41:C$53)+SUM(C$59:C$68)</f>
        <v>7023.5</v>
      </c>
      <c r="N5">
        <f>M5*B3/1000</f>
        <v>1755.875</v>
      </c>
    </row>
    <row r="6" spans="2:14" x14ac:dyDescent="0.3">
      <c r="B6" s="7">
        <v>30</v>
      </c>
      <c r="C6">
        <f>$D$4*B6</f>
        <v>165</v>
      </c>
      <c r="D6" s="7">
        <v>7</v>
      </c>
      <c r="E6">
        <f>$D$4*D6</f>
        <v>38.5</v>
      </c>
      <c r="F6">
        <f>E6*2</f>
        <v>77</v>
      </c>
      <c r="K6" s="2" t="s">
        <v>234</v>
      </c>
      <c r="L6">
        <f>SUM(D$6:D$34)+SUM(D$41:D$53)+SUM(D$59:D$68)</f>
        <v>1004</v>
      </c>
      <c r="M6" s="9">
        <f>SUM(E$6:E$34)+SUM(E$41:E$53)+SUM(E$59:E$68)</f>
        <v>6102</v>
      </c>
    </row>
    <row r="7" spans="2:14" x14ac:dyDescent="0.3">
      <c r="B7" s="7">
        <v>24</v>
      </c>
      <c r="C7">
        <f t="shared" ref="C7:C32" si="0">$D$4*B7</f>
        <v>132</v>
      </c>
      <c r="D7" s="7">
        <v>7</v>
      </c>
      <c r="E7">
        <f t="shared" ref="E7:E18" si="1">$D$4*D7</f>
        <v>38.5</v>
      </c>
      <c r="F7">
        <f t="shared" ref="F7:F18" si="2">E7*2</f>
        <v>77</v>
      </c>
      <c r="K7" s="3" t="s">
        <v>1</v>
      </c>
      <c r="M7" s="9">
        <f>SUM(F$6:F$34)+SUM(F$41:F$53)+SUM(F$59:F$68)</f>
        <v>12204</v>
      </c>
    </row>
    <row r="8" spans="2:14" x14ac:dyDescent="0.3">
      <c r="B8" s="7">
        <v>24</v>
      </c>
      <c r="C8">
        <f t="shared" si="0"/>
        <v>132</v>
      </c>
      <c r="D8" s="7">
        <v>12</v>
      </c>
      <c r="E8">
        <f t="shared" si="1"/>
        <v>66</v>
      </c>
      <c r="F8">
        <f t="shared" si="2"/>
        <v>132</v>
      </c>
    </row>
    <row r="9" spans="2:14" x14ac:dyDescent="0.3">
      <c r="B9" s="7">
        <v>30</v>
      </c>
      <c r="C9">
        <f t="shared" si="0"/>
        <v>165</v>
      </c>
      <c r="D9" s="7">
        <v>26</v>
      </c>
      <c r="E9">
        <f t="shared" si="1"/>
        <v>143</v>
      </c>
      <c r="F9">
        <f t="shared" si="2"/>
        <v>286</v>
      </c>
    </row>
    <row r="10" spans="2:14" x14ac:dyDescent="0.3">
      <c r="B10" s="7">
        <v>42</v>
      </c>
      <c r="C10">
        <f t="shared" si="0"/>
        <v>231</v>
      </c>
      <c r="D10" s="7">
        <v>20</v>
      </c>
      <c r="E10">
        <f t="shared" si="1"/>
        <v>110</v>
      </c>
      <c r="F10">
        <f t="shared" si="2"/>
        <v>220</v>
      </c>
    </row>
    <row r="11" spans="2:14" x14ac:dyDescent="0.3">
      <c r="B11" s="7">
        <v>8</v>
      </c>
      <c r="C11">
        <f t="shared" si="0"/>
        <v>44</v>
      </c>
      <c r="D11" s="7">
        <v>70</v>
      </c>
      <c r="E11">
        <f t="shared" si="1"/>
        <v>385</v>
      </c>
      <c r="F11">
        <f t="shared" si="2"/>
        <v>770</v>
      </c>
    </row>
    <row r="12" spans="2:14" x14ac:dyDescent="0.3">
      <c r="B12" s="7">
        <v>8</v>
      </c>
      <c r="C12">
        <f t="shared" si="0"/>
        <v>44</v>
      </c>
      <c r="D12" s="7">
        <v>16</v>
      </c>
      <c r="E12">
        <f t="shared" si="1"/>
        <v>88</v>
      </c>
      <c r="F12">
        <f t="shared" si="2"/>
        <v>176</v>
      </c>
    </row>
    <row r="13" spans="2:14" x14ac:dyDescent="0.3">
      <c r="B13" s="7">
        <v>14</v>
      </c>
      <c r="C13">
        <f t="shared" si="0"/>
        <v>77</v>
      </c>
      <c r="D13" s="7">
        <v>16</v>
      </c>
      <c r="E13">
        <f t="shared" si="1"/>
        <v>88</v>
      </c>
      <c r="F13">
        <f t="shared" si="2"/>
        <v>176</v>
      </c>
    </row>
    <row r="14" spans="2:14" x14ac:dyDescent="0.3">
      <c r="B14" s="7">
        <v>12</v>
      </c>
      <c r="C14">
        <f t="shared" si="0"/>
        <v>66</v>
      </c>
      <c r="D14" s="7">
        <v>38</v>
      </c>
      <c r="E14">
        <f t="shared" si="1"/>
        <v>209</v>
      </c>
      <c r="F14">
        <f t="shared" si="2"/>
        <v>418</v>
      </c>
    </row>
    <row r="15" spans="2:14" x14ac:dyDescent="0.3">
      <c r="B15" s="7">
        <v>7</v>
      </c>
      <c r="C15">
        <f t="shared" si="0"/>
        <v>38.5</v>
      </c>
      <c r="D15" s="7">
        <v>18</v>
      </c>
      <c r="E15">
        <f t="shared" si="1"/>
        <v>99</v>
      </c>
      <c r="F15">
        <f t="shared" si="2"/>
        <v>198</v>
      </c>
    </row>
    <row r="16" spans="2:14" x14ac:dyDescent="0.3">
      <c r="B16" s="7">
        <v>51</v>
      </c>
      <c r="C16">
        <f t="shared" si="0"/>
        <v>280.5</v>
      </c>
      <c r="D16" s="7">
        <v>70</v>
      </c>
      <c r="E16">
        <f t="shared" si="1"/>
        <v>385</v>
      </c>
      <c r="F16">
        <f t="shared" si="2"/>
        <v>770</v>
      </c>
    </row>
    <row r="17" spans="2:6" x14ac:dyDescent="0.3">
      <c r="B17" s="7">
        <v>25</v>
      </c>
      <c r="C17">
        <f t="shared" si="0"/>
        <v>137.5</v>
      </c>
      <c r="D17" s="7">
        <v>27</v>
      </c>
      <c r="E17">
        <f t="shared" si="1"/>
        <v>148.5</v>
      </c>
      <c r="F17">
        <f t="shared" si="2"/>
        <v>297</v>
      </c>
    </row>
    <row r="18" spans="2:6" x14ac:dyDescent="0.3">
      <c r="B18" s="7">
        <v>25</v>
      </c>
      <c r="C18">
        <f t="shared" si="0"/>
        <v>137.5</v>
      </c>
      <c r="E18">
        <f t="shared" si="1"/>
        <v>0</v>
      </c>
      <c r="F18">
        <f t="shared" si="2"/>
        <v>0</v>
      </c>
    </row>
    <row r="19" spans="2:6" x14ac:dyDescent="0.3">
      <c r="B19" s="7">
        <v>21</v>
      </c>
      <c r="C19">
        <f t="shared" si="0"/>
        <v>115.5</v>
      </c>
    </row>
    <row r="20" spans="2:6" x14ac:dyDescent="0.3">
      <c r="B20" s="7">
        <v>21</v>
      </c>
      <c r="C20">
        <f t="shared" si="0"/>
        <v>115.5</v>
      </c>
    </row>
    <row r="21" spans="2:6" x14ac:dyDescent="0.3">
      <c r="B21" s="7">
        <v>37</v>
      </c>
      <c r="C21">
        <f t="shared" si="0"/>
        <v>203.5</v>
      </c>
    </row>
    <row r="22" spans="2:6" x14ac:dyDescent="0.3">
      <c r="B22" s="7">
        <v>11</v>
      </c>
      <c r="C22">
        <f t="shared" si="0"/>
        <v>60.5</v>
      </c>
    </row>
    <row r="23" spans="2:6" x14ac:dyDescent="0.3">
      <c r="B23" s="7">
        <v>12</v>
      </c>
      <c r="C23">
        <f t="shared" si="0"/>
        <v>66</v>
      </c>
    </row>
    <row r="24" spans="2:6" x14ac:dyDescent="0.3">
      <c r="B24" s="7">
        <v>12</v>
      </c>
      <c r="C24">
        <f t="shared" si="0"/>
        <v>66</v>
      </c>
    </row>
    <row r="25" spans="2:6" x14ac:dyDescent="0.3">
      <c r="B25" s="7">
        <v>26</v>
      </c>
      <c r="C25">
        <f t="shared" si="0"/>
        <v>143</v>
      </c>
    </row>
    <row r="26" spans="2:6" x14ac:dyDescent="0.3">
      <c r="B26" s="7">
        <v>14</v>
      </c>
      <c r="C26">
        <f t="shared" si="0"/>
        <v>77</v>
      </c>
    </row>
    <row r="27" spans="2:6" x14ac:dyDescent="0.3">
      <c r="B27" s="7">
        <v>14</v>
      </c>
      <c r="C27">
        <f t="shared" si="0"/>
        <v>77</v>
      </c>
    </row>
    <row r="28" spans="2:6" x14ac:dyDescent="0.3">
      <c r="B28" s="7">
        <v>9</v>
      </c>
      <c r="C28">
        <f t="shared" si="0"/>
        <v>49.5</v>
      </c>
    </row>
    <row r="29" spans="2:6" x14ac:dyDescent="0.3">
      <c r="B29" s="7">
        <v>12</v>
      </c>
      <c r="C29">
        <f t="shared" si="0"/>
        <v>66</v>
      </c>
    </row>
    <row r="30" spans="2:6" x14ac:dyDescent="0.3">
      <c r="B30" s="7">
        <v>11</v>
      </c>
      <c r="C30">
        <f t="shared" si="0"/>
        <v>60.5</v>
      </c>
    </row>
    <row r="31" spans="2:6" x14ac:dyDescent="0.3">
      <c r="B31" s="7">
        <v>15</v>
      </c>
      <c r="C31">
        <f t="shared" si="0"/>
        <v>82.5</v>
      </c>
    </row>
    <row r="32" spans="2:6" x14ac:dyDescent="0.3">
      <c r="B32" s="11">
        <v>16</v>
      </c>
      <c r="C32">
        <f t="shared" si="0"/>
        <v>88</v>
      </c>
    </row>
    <row r="35" spans="2:6" x14ac:dyDescent="0.3">
      <c r="B35" s="4">
        <f>SUM(B6:B34)</f>
        <v>531</v>
      </c>
      <c r="C35" s="4"/>
      <c r="D35" s="4">
        <f>SUM(D6:D34)</f>
        <v>327</v>
      </c>
      <c r="E35" s="4"/>
      <c r="F35" s="4">
        <f>SUM(F6:F34)</f>
        <v>3597</v>
      </c>
    </row>
    <row r="39" spans="2:6" x14ac:dyDescent="0.3">
      <c r="B39" t="s">
        <v>3</v>
      </c>
      <c r="D39">
        <v>6.5</v>
      </c>
    </row>
    <row r="40" spans="2:6" x14ac:dyDescent="0.3">
      <c r="B40" s="2" t="s">
        <v>0</v>
      </c>
      <c r="C40" s="2" t="s">
        <v>236</v>
      </c>
      <c r="D40" s="2" t="s">
        <v>234</v>
      </c>
      <c r="E40" s="2" t="s">
        <v>236</v>
      </c>
      <c r="F40" s="3" t="s">
        <v>1</v>
      </c>
    </row>
    <row r="41" spans="2:6" x14ac:dyDescent="0.3">
      <c r="B41" s="7">
        <v>24</v>
      </c>
      <c r="C41" s="7">
        <f>B41*$D$39</f>
        <v>156</v>
      </c>
      <c r="D41" s="7">
        <v>80</v>
      </c>
      <c r="E41" s="7">
        <f>$D$39*D41</f>
        <v>520</v>
      </c>
      <c r="F41" s="7">
        <f t="shared" ref="F41:F51" si="3">E41*2</f>
        <v>1040</v>
      </c>
    </row>
    <row r="42" spans="2:6" x14ac:dyDescent="0.3">
      <c r="B42" s="7">
        <v>24</v>
      </c>
      <c r="C42" s="7">
        <f t="shared" ref="C42:C52" si="4">B42*$D$39</f>
        <v>156</v>
      </c>
      <c r="D42" s="7">
        <v>8</v>
      </c>
      <c r="E42" s="7">
        <f t="shared" ref="E42:E51" si="5">$D$39*D42</f>
        <v>52</v>
      </c>
      <c r="F42" s="7">
        <f t="shared" si="3"/>
        <v>104</v>
      </c>
    </row>
    <row r="43" spans="2:6" x14ac:dyDescent="0.3">
      <c r="B43" s="7">
        <v>30</v>
      </c>
      <c r="C43" s="7">
        <f t="shared" si="4"/>
        <v>195</v>
      </c>
      <c r="D43" s="7">
        <v>28</v>
      </c>
      <c r="E43" s="7">
        <f t="shared" si="5"/>
        <v>182</v>
      </c>
      <c r="F43" s="7">
        <f t="shared" si="3"/>
        <v>364</v>
      </c>
    </row>
    <row r="44" spans="2:6" x14ac:dyDescent="0.3">
      <c r="B44" s="7">
        <v>30</v>
      </c>
      <c r="C44" s="7">
        <f t="shared" si="4"/>
        <v>195</v>
      </c>
      <c r="D44" s="7">
        <v>82</v>
      </c>
      <c r="E44" s="7">
        <f t="shared" si="5"/>
        <v>533</v>
      </c>
      <c r="F44" s="7">
        <f t="shared" si="3"/>
        <v>1066</v>
      </c>
    </row>
    <row r="45" spans="2:6" x14ac:dyDescent="0.3">
      <c r="B45" s="7">
        <v>12</v>
      </c>
      <c r="C45" s="7">
        <f t="shared" si="4"/>
        <v>78</v>
      </c>
      <c r="D45" s="7">
        <v>20</v>
      </c>
      <c r="E45" s="7">
        <f t="shared" si="5"/>
        <v>130</v>
      </c>
      <c r="F45" s="7">
        <f t="shared" si="3"/>
        <v>260</v>
      </c>
    </row>
    <row r="46" spans="2:6" x14ac:dyDescent="0.3">
      <c r="B46" s="7">
        <v>7</v>
      </c>
      <c r="C46" s="7">
        <f t="shared" si="4"/>
        <v>45.5</v>
      </c>
      <c r="D46" s="7">
        <v>18</v>
      </c>
      <c r="E46" s="7">
        <f t="shared" si="5"/>
        <v>117</v>
      </c>
      <c r="F46" s="7">
        <f t="shared" si="3"/>
        <v>234</v>
      </c>
    </row>
    <row r="47" spans="2:6" x14ac:dyDescent="0.3">
      <c r="B47" s="7">
        <v>30</v>
      </c>
      <c r="C47" s="7">
        <f t="shared" si="4"/>
        <v>195</v>
      </c>
      <c r="D47" s="7">
        <v>69</v>
      </c>
      <c r="E47" s="7">
        <f t="shared" si="5"/>
        <v>448.5</v>
      </c>
      <c r="F47" s="7">
        <f t="shared" si="3"/>
        <v>897</v>
      </c>
    </row>
    <row r="48" spans="2:6" x14ac:dyDescent="0.3">
      <c r="B48" s="7">
        <v>14</v>
      </c>
      <c r="C48" s="7">
        <f t="shared" si="4"/>
        <v>91</v>
      </c>
      <c r="D48" s="7">
        <v>56</v>
      </c>
      <c r="E48" s="7">
        <f t="shared" si="5"/>
        <v>364</v>
      </c>
      <c r="F48" s="7">
        <f t="shared" si="3"/>
        <v>728</v>
      </c>
    </row>
    <row r="49" spans="2:6" x14ac:dyDescent="0.3">
      <c r="B49" s="7">
        <v>100</v>
      </c>
      <c r="C49" s="7">
        <f t="shared" si="4"/>
        <v>650</v>
      </c>
      <c r="D49" s="7">
        <v>20</v>
      </c>
      <c r="E49" s="7">
        <f t="shared" si="5"/>
        <v>130</v>
      </c>
      <c r="F49" s="7">
        <f t="shared" si="3"/>
        <v>260</v>
      </c>
    </row>
    <row r="50" spans="2:6" x14ac:dyDescent="0.3">
      <c r="B50" s="7">
        <v>25</v>
      </c>
      <c r="C50" s="7">
        <f t="shared" si="4"/>
        <v>162.5</v>
      </c>
      <c r="D50" s="7">
        <v>82</v>
      </c>
      <c r="E50" s="7">
        <f t="shared" si="5"/>
        <v>533</v>
      </c>
      <c r="F50" s="7">
        <f t="shared" si="3"/>
        <v>1066</v>
      </c>
    </row>
    <row r="51" spans="2:6" x14ac:dyDescent="0.3">
      <c r="B51" s="7">
        <v>12</v>
      </c>
      <c r="C51" s="7">
        <f t="shared" si="4"/>
        <v>78</v>
      </c>
      <c r="D51" s="7">
        <v>20</v>
      </c>
      <c r="E51" s="7">
        <f t="shared" si="5"/>
        <v>130</v>
      </c>
      <c r="F51" s="7">
        <f t="shared" si="3"/>
        <v>260</v>
      </c>
    </row>
    <row r="52" spans="2:6" x14ac:dyDescent="0.3">
      <c r="B52" s="7">
        <v>26</v>
      </c>
      <c r="C52" s="7">
        <f t="shared" si="4"/>
        <v>169</v>
      </c>
      <c r="D52" s="7"/>
      <c r="E52" s="7"/>
      <c r="F52" s="7"/>
    </row>
    <row r="54" spans="2:6" x14ac:dyDescent="0.3">
      <c r="B54" s="4">
        <f>SUM(B41:B53)</f>
        <v>334</v>
      </c>
      <c r="C54" s="4"/>
      <c r="D54" s="4">
        <f>SUM(D41:D53)</f>
        <v>483</v>
      </c>
      <c r="E54" s="4"/>
      <c r="F54" s="4">
        <f>SUM(F41:F53)</f>
        <v>6279</v>
      </c>
    </row>
    <row r="57" spans="2:6" x14ac:dyDescent="0.3">
      <c r="B57" t="s">
        <v>232</v>
      </c>
      <c r="D57">
        <v>6</v>
      </c>
    </row>
    <row r="58" spans="2:6" x14ac:dyDescent="0.3">
      <c r="B58" s="2" t="s">
        <v>0</v>
      </c>
      <c r="C58" s="2" t="s">
        <v>236</v>
      </c>
      <c r="D58" s="2" t="s">
        <v>234</v>
      </c>
      <c r="E58" s="2" t="s">
        <v>236</v>
      </c>
      <c r="F58" s="3" t="s">
        <v>1</v>
      </c>
    </row>
    <row r="59" spans="2:6" x14ac:dyDescent="0.3">
      <c r="B59" s="11">
        <v>41.5</v>
      </c>
      <c r="C59">
        <f>B59*$D$57</f>
        <v>249</v>
      </c>
      <c r="D59">
        <v>8</v>
      </c>
      <c r="E59">
        <f>$D$57*D59</f>
        <v>48</v>
      </c>
      <c r="F59">
        <f t="shared" ref="F59:F65" si="6">E59*2</f>
        <v>96</v>
      </c>
    </row>
    <row r="60" spans="2:6" x14ac:dyDescent="0.3">
      <c r="B60" s="11">
        <v>16.5</v>
      </c>
      <c r="C60">
        <f t="shared" ref="C60:C72" si="7">B60*$D$57</f>
        <v>99</v>
      </c>
      <c r="D60">
        <v>15</v>
      </c>
      <c r="E60">
        <f t="shared" ref="E60:E65" si="8">$D$57*D60</f>
        <v>90</v>
      </c>
      <c r="F60">
        <f t="shared" si="6"/>
        <v>180</v>
      </c>
    </row>
    <row r="61" spans="2:6" x14ac:dyDescent="0.3">
      <c r="B61" s="11">
        <v>11.5</v>
      </c>
      <c r="C61">
        <f t="shared" si="7"/>
        <v>69</v>
      </c>
      <c r="D61">
        <v>26</v>
      </c>
      <c r="E61">
        <f t="shared" si="8"/>
        <v>156</v>
      </c>
      <c r="F61">
        <f t="shared" si="6"/>
        <v>312</v>
      </c>
    </row>
    <row r="62" spans="2:6" x14ac:dyDescent="0.3">
      <c r="B62" s="11">
        <v>87.5</v>
      </c>
      <c r="C62">
        <f t="shared" si="7"/>
        <v>525</v>
      </c>
      <c r="D62">
        <v>56</v>
      </c>
      <c r="E62">
        <f t="shared" si="8"/>
        <v>336</v>
      </c>
      <c r="F62">
        <f t="shared" si="6"/>
        <v>672</v>
      </c>
    </row>
    <row r="63" spans="2:6" x14ac:dyDescent="0.3">
      <c r="B63" s="11">
        <v>24</v>
      </c>
      <c r="C63">
        <f t="shared" si="7"/>
        <v>144</v>
      </c>
      <c r="D63">
        <v>69</v>
      </c>
      <c r="E63">
        <f t="shared" si="8"/>
        <v>414</v>
      </c>
      <c r="F63">
        <f t="shared" si="6"/>
        <v>828</v>
      </c>
    </row>
    <row r="64" spans="2:6" x14ac:dyDescent="0.3">
      <c r="B64" s="11">
        <v>21</v>
      </c>
      <c r="C64">
        <f t="shared" si="7"/>
        <v>126</v>
      </c>
      <c r="D64">
        <v>20</v>
      </c>
      <c r="E64">
        <f t="shared" si="8"/>
        <v>120</v>
      </c>
      <c r="F64">
        <f t="shared" si="6"/>
        <v>240</v>
      </c>
    </row>
    <row r="65" spans="2:6" x14ac:dyDescent="0.3">
      <c r="B65" s="11">
        <v>21</v>
      </c>
      <c r="C65">
        <f t="shared" si="7"/>
        <v>126</v>
      </c>
      <c r="E65">
        <f t="shared" si="8"/>
        <v>0</v>
      </c>
      <c r="F65">
        <f t="shared" si="6"/>
        <v>0</v>
      </c>
    </row>
    <row r="66" spans="2:6" x14ac:dyDescent="0.3">
      <c r="B66" s="11">
        <v>28</v>
      </c>
      <c r="C66">
        <f t="shared" si="7"/>
        <v>168</v>
      </c>
    </row>
    <row r="67" spans="2:6" x14ac:dyDescent="0.3">
      <c r="B67" s="11">
        <v>54</v>
      </c>
      <c r="C67">
        <f t="shared" si="7"/>
        <v>324</v>
      </c>
    </row>
    <row r="68" spans="2:6" x14ac:dyDescent="0.3">
      <c r="B68" s="11">
        <v>17</v>
      </c>
      <c r="C68">
        <f t="shared" si="7"/>
        <v>102</v>
      </c>
    </row>
    <row r="69" spans="2:6" x14ac:dyDescent="0.3">
      <c r="B69" s="11">
        <v>32</v>
      </c>
      <c r="C69">
        <f t="shared" si="7"/>
        <v>192</v>
      </c>
    </row>
    <row r="70" spans="2:6" x14ac:dyDescent="0.3">
      <c r="B70" s="11">
        <v>27</v>
      </c>
      <c r="C70">
        <f t="shared" si="7"/>
        <v>162</v>
      </c>
    </row>
    <row r="71" spans="2:6" x14ac:dyDescent="0.3">
      <c r="B71" s="11">
        <v>11</v>
      </c>
      <c r="C71">
        <f t="shared" si="7"/>
        <v>66</v>
      </c>
    </row>
    <row r="72" spans="2:6" x14ac:dyDescent="0.3">
      <c r="B72" s="11"/>
      <c r="C72">
        <f t="shared" si="7"/>
        <v>0</v>
      </c>
    </row>
    <row r="75" spans="2:6" x14ac:dyDescent="0.3">
      <c r="B75" s="9">
        <f>SUM(B59:B74)</f>
        <v>392</v>
      </c>
      <c r="C75" s="9"/>
      <c r="D75" s="9">
        <f>SUM(D59:D74)</f>
        <v>194</v>
      </c>
      <c r="E75" s="9"/>
      <c r="F75" s="9">
        <f>SUM(F59:F74)</f>
        <v>2328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20"/>
  <sheetViews>
    <sheetView workbookViewId="0">
      <selection activeCell="E20" sqref="E20"/>
    </sheetView>
  </sheetViews>
  <sheetFormatPr defaultRowHeight="16.5" x14ac:dyDescent="0.3"/>
  <sheetData>
    <row r="5" spans="3:5" x14ac:dyDescent="0.3">
      <c r="C5" t="s">
        <v>194</v>
      </c>
      <c r="D5" t="s">
        <v>346</v>
      </c>
      <c r="E5" t="s">
        <v>236</v>
      </c>
    </row>
    <row r="6" spans="3:5" x14ac:dyDescent="0.3">
      <c r="C6">
        <v>5.5</v>
      </c>
      <c r="D6">
        <v>416</v>
      </c>
      <c r="E6" s="4">
        <f>C6*D6</f>
        <v>2288</v>
      </c>
    </row>
    <row r="7" spans="3:5" x14ac:dyDescent="0.3">
      <c r="E7" s="4"/>
    </row>
    <row r="8" spans="3:5" x14ac:dyDescent="0.3">
      <c r="C8" t="s">
        <v>118</v>
      </c>
      <c r="E8" s="4"/>
    </row>
    <row r="9" spans="3:5" x14ac:dyDescent="0.3">
      <c r="C9">
        <v>6.5</v>
      </c>
      <c r="D9">
        <v>416</v>
      </c>
      <c r="E9" s="4">
        <f>C9*D9</f>
        <v>2704</v>
      </c>
    </row>
    <row r="10" spans="3:5" x14ac:dyDescent="0.3">
      <c r="E10" s="4"/>
    </row>
    <row r="11" spans="3:5" x14ac:dyDescent="0.3">
      <c r="C11" t="s">
        <v>345</v>
      </c>
      <c r="E11" s="4"/>
    </row>
    <row r="12" spans="3:5" x14ac:dyDescent="0.3">
      <c r="C12">
        <v>3</v>
      </c>
      <c r="D12">
        <v>384</v>
      </c>
      <c r="E12" s="4">
        <f>C12*D12</f>
        <v>1152</v>
      </c>
    </row>
    <row r="13" spans="3:5" x14ac:dyDescent="0.3">
      <c r="E13" s="4"/>
    </row>
    <row r="14" spans="3:5" x14ac:dyDescent="0.3">
      <c r="C14" t="s">
        <v>191</v>
      </c>
      <c r="E14" s="4"/>
    </row>
    <row r="15" spans="3:5" x14ac:dyDescent="0.3">
      <c r="C15">
        <v>1.2</v>
      </c>
      <c r="D15">
        <v>146</v>
      </c>
      <c r="E15" s="4">
        <f t="shared" ref="E15:E16" si="0">C15*D15</f>
        <v>175.2</v>
      </c>
    </row>
    <row r="16" spans="3:5" x14ac:dyDescent="0.3">
      <c r="C16">
        <v>4.2</v>
      </c>
      <c r="D16">
        <v>322.64999999999998</v>
      </c>
      <c r="E16" s="4">
        <f t="shared" si="0"/>
        <v>1355.1299999999999</v>
      </c>
    </row>
    <row r="20" spans="4:5" x14ac:dyDescent="0.3">
      <c r="D20" t="s">
        <v>211</v>
      </c>
      <c r="E20" s="5">
        <f>SUM(E6:E19)</f>
        <v>7674.33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222"/>
  <sheetViews>
    <sheetView topLeftCell="A4" zoomScale="70" zoomScaleNormal="70" workbookViewId="0">
      <selection activeCell="N28" sqref="N28"/>
    </sheetView>
  </sheetViews>
  <sheetFormatPr defaultRowHeight="16.5" x14ac:dyDescent="0.3"/>
  <cols>
    <col min="4" max="4" width="27.375" bestFit="1" customWidth="1"/>
    <col min="5" max="5" width="20.125" style="7" bestFit="1" customWidth="1"/>
    <col min="9" max="9" width="21.25" bestFit="1" customWidth="1"/>
    <col min="14" max="14" width="21.25" bestFit="1" customWidth="1"/>
  </cols>
  <sheetData>
    <row r="3" spans="2:19" x14ac:dyDescent="0.3">
      <c r="S3" s="4" t="s">
        <v>210</v>
      </c>
    </row>
    <row r="4" spans="2:19" x14ac:dyDescent="0.3">
      <c r="I4" s="2" t="str">
        <f>B5</f>
        <v>BF</v>
      </c>
      <c r="N4" s="1" t="s">
        <v>5</v>
      </c>
      <c r="P4" t="s">
        <v>365</v>
      </c>
      <c r="Q4" t="s">
        <v>366</v>
      </c>
      <c r="S4" s="4"/>
    </row>
    <row r="5" spans="2:19" x14ac:dyDescent="0.3">
      <c r="B5" t="s">
        <v>6</v>
      </c>
      <c r="C5" t="s">
        <v>7</v>
      </c>
      <c r="D5" s="7" t="s">
        <v>301</v>
      </c>
      <c r="E5" s="7" t="str">
        <f>IFERROR(LEFT(D5,FIND("_",D5)-1),D5)</f>
        <v>180FSD-1200X2200(A)</v>
      </c>
      <c r="F5">
        <v>1</v>
      </c>
      <c r="I5" s="2" t="s">
        <v>324</v>
      </c>
      <c r="J5" s="2"/>
      <c r="K5" s="2">
        <f>SUMIF($E$5:$E$20,I5,$F$5:$F$20)</f>
        <v>0</v>
      </c>
      <c r="N5" s="2" t="s">
        <v>324</v>
      </c>
      <c r="O5" s="2"/>
      <c r="P5" s="2">
        <f>SUMIF($I$5:$I$217,N5,$K$5:$K$217)</f>
        <v>18</v>
      </c>
      <c r="Q5" s="32">
        <v>18</v>
      </c>
    </row>
    <row r="6" spans="2:19" x14ac:dyDescent="0.3">
      <c r="B6" t="s">
        <v>6</v>
      </c>
      <c r="C6" t="s">
        <v>8</v>
      </c>
      <c r="D6" s="7" t="s">
        <v>302</v>
      </c>
      <c r="E6" s="7" t="str">
        <f t="shared" ref="E6:E20" si="0">IFERROR(LEFT(D6,FIND("_",D6)-1),D6)</f>
        <v>180FSD-2000X2200(A)</v>
      </c>
      <c r="F6">
        <v>1</v>
      </c>
      <c r="I6" s="2" t="s">
        <v>222</v>
      </c>
      <c r="J6" s="2"/>
      <c r="K6" s="2">
        <f t="shared" ref="K6:K21" si="1">SUMIF($E$5:$E$20,I6,$F$5:$F$20)</f>
        <v>0</v>
      </c>
      <c r="N6" s="2" t="s">
        <v>222</v>
      </c>
      <c r="O6" s="2"/>
      <c r="P6" s="2">
        <f t="shared" ref="P6:P21" si="2">SUMIF($I$5:$I$217,N6,$K$5:$K$217)</f>
        <v>3</v>
      </c>
      <c r="Q6" s="32">
        <v>3</v>
      </c>
    </row>
    <row r="7" spans="2:19" x14ac:dyDescent="0.3">
      <c r="B7" t="s">
        <v>6</v>
      </c>
      <c r="C7" t="s">
        <v>9</v>
      </c>
      <c r="D7" s="11" t="s">
        <v>302</v>
      </c>
      <c r="E7" s="7" t="str">
        <f t="shared" si="0"/>
        <v>180FSD-2000X2200(A)</v>
      </c>
      <c r="F7">
        <v>1</v>
      </c>
      <c r="I7" s="2" t="s">
        <v>209</v>
      </c>
      <c r="J7" s="2"/>
      <c r="K7" s="2">
        <f t="shared" si="1"/>
        <v>0</v>
      </c>
      <c r="N7" s="2" t="s">
        <v>209</v>
      </c>
      <c r="O7" s="2"/>
      <c r="P7" s="2">
        <f t="shared" si="2"/>
        <v>4</v>
      </c>
      <c r="Q7" s="32">
        <v>4</v>
      </c>
    </row>
    <row r="8" spans="2:19" x14ac:dyDescent="0.3">
      <c r="B8" t="s">
        <v>6</v>
      </c>
      <c r="C8" t="s">
        <v>10</v>
      </c>
      <c r="D8" s="7" t="s">
        <v>303</v>
      </c>
      <c r="E8" s="7" t="str">
        <f t="shared" si="0"/>
        <v>90FSD-1200X2200</v>
      </c>
      <c r="F8">
        <v>1</v>
      </c>
      <c r="I8" s="2" t="s">
        <v>223</v>
      </c>
      <c r="J8" s="2"/>
      <c r="K8" s="2">
        <f t="shared" si="1"/>
        <v>0</v>
      </c>
      <c r="N8" s="2" t="s">
        <v>223</v>
      </c>
      <c r="O8" s="2"/>
      <c r="P8" s="2">
        <f t="shared" si="2"/>
        <v>31</v>
      </c>
      <c r="Q8" s="32">
        <v>31</v>
      </c>
    </row>
    <row r="9" spans="2:19" x14ac:dyDescent="0.3">
      <c r="B9" t="s">
        <v>6</v>
      </c>
      <c r="C9" t="s">
        <v>11</v>
      </c>
      <c r="D9" s="7" t="s">
        <v>218</v>
      </c>
      <c r="E9" s="7" t="str">
        <f t="shared" si="0"/>
        <v>ST-3000X2200</v>
      </c>
      <c r="F9">
        <v>1</v>
      </c>
      <c r="I9" s="2" t="s">
        <v>225</v>
      </c>
      <c r="J9" s="2"/>
      <c r="K9" s="2">
        <f t="shared" si="1"/>
        <v>0</v>
      </c>
      <c r="N9" s="2" t="s">
        <v>225</v>
      </c>
      <c r="O9" s="2"/>
      <c r="P9" s="31">
        <f t="shared" si="2"/>
        <v>4</v>
      </c>
      <c r="Q9" s="32">
        <v>2</v>
      </c>
    </row>
    <row r="10" spans="2:19" x14ac:dyDescent="0.3">
      <c r="B10" t="s">
        <v>6</v>
      </c>
      <c r="C10" t="s">
        <v>12</v>
      </c>
      <c r="D10" s="11" t="s">
        <v>301</v>
      </c>
      <c r="E10" s="12" t="str">
        <f t="shared" si="0"/>
        <v>180FSD-1200X2200(A)</v>
      </c>
      <c r="F10" s="12">
        <v>1</v>
      </c>
      <c r="I10" s="2" t="s">
        <v>226</v>
      </c>
      <c r="J10" s="2"/>
      <c r="K10" s="2">
        <f t="shared" si="1"/>
        <v>0</v>
      </c>
      <c r="N10" s="2" t="s">
        <v>226</v>
      </c>
      <c r="O10" s="2"/>
      <c r="P10" s="2">
        <f t="shared" si="2"/>
        <v>5</v>
      </c>
      <c r="Q10" s="32">
        <v>5</v>
      </c>
    </row>
    <row r="11" spans="2:19" x14ac:dyDescent="0.3">
      <c r="B11" t="s">
        <v>6</v>
      </c>
      <c r="C11" t="s">
        <v>13</v>
      </c>
      <c r="D11" s="12" t="s">
        <v>302</v>
      </c>
      <c r="E11" s="12" t="str">
        <f t="shared" si="0"/>
        <v>180FSD-2000X2200(A)</v>
      </c>
      <c r="F11" s="12">
        <v>1</v>
      </c>
      <c r="I11" s="2" t="s">
        <v>227</v>
      </c>
      <c r="J11" s="2"/>
      <c r="K11" s="2">
        <f t="shared" si="1"/>
        <v>0</v>
      </c>
      <c r="N11" s="2" t="s">
        <v>227</v>
      </c>
      <c r="O11" s="2"/>
      <c r="P11" s="2">
        <f t="shared" si="2"/>
        <v>1</v>
      </c>
      <c r="Q11" s="32">
        <v>1</v>
      </c>
    </row>
    <row r="12" spans="2:19" x14ac:dyDescent="0.3">
      <c r="B12" t="s">
        <v>6</v>
      </c>
      <c r="C12" t="s">
        <v>14</v>
      </c>
      <c r="E12" s="7">
        <f t="shared" si="0"/>
        <v>0</v>
      </c>
      <c r="I12" s="2" t="s">
        <v>217</v>
      </c>
      <c r="J12" s="2"/>
      <c r="K12" s="2">
        <f t="shared" si="1"/>
        <v>1</v>
      </c>
      <c r="N12" s="2" t="s">
        <v>217</v>
      </c>
      <c r="O12" s="2"/>
      <c r="P12" s="31">
        <f t="shared" si="2"/>
        <v>15</v>
      </c>
      <c r="Q12" s="32">
        <v>16</v>
      </c>
    </row>
    <row r="13" spans="2:19" x14ac:dyDescent="0.3">
      <c r="B13" t="s">
        <v>6</v>
      </c>
      <c r="C13" t="s">
        <v>15</v>
      </c>
      <c r="E13" s="7">
        <f t="shared" si="0"/>
        <v>0</v>
      </c>
      <c r="I13" s="2" t="s">
        <v>216</v>
      </c>
      <c r="J13" s="2"/>
      <c r="K13" s="2">
        <f t="shared" si="1"/>
        <v>0</v>
      </c>
      <c r="N13" s="2" t="s">
        <v>216</v>
      </c>
      <c r="O13" s="2"/>
      <c r="P13" s="31">
        <f t="shared" si="2"/>
        <v>2</v>
      </c>
      <c r="Q13" s="32">
        <v>3</v>
      </c>
    </row>
    <row r="14" spans="2:19" x14ac:dyDescent="0.3">
      <c r="B14" t="s">
        <v>6</v>
      </c>
      <c r="C14" t="s">
        <v>16</v>
      </c>
      <c r="E14" s="7">
        <f t="shared" si="0"/>
        <v>0</v>
      </c>
      <c r="I14" s="2" t="s">
        <v>31</v>
      </c>
      <c r="J14" s="2"/>
      <c r="K14" s="2">
        <f t="shared" si="1"/>
        <v>0</v>
      </c>
      <c r="N14" s="2" t="s">
        <v>31</v>
      </c>
      <c r="O14" s="2"/>
      <c r="P14" s="2">
        <f t="shared" si="2"/>
        <v>10</v>
      </c>
      <c r="Q14" s="32">
        <v>10</v>
      </c>
    </row>
    <row r="15" spans="2:19" x14ac:dyDescent="0.3">
      <c r="B15" t="s">
        <v>6</v>
      </c>
      <c r="C15" t="s">
        <v>17</v>
      </c>
      <c r="E15" s="7">
        <f t="shared" si="0"/>
        <v>0</v>
      </c>
      <c r="I15" s="2" t="s">
        <v>26</v>
      </c>
      <c r="J15" s="2"/>
      <c r="K15" s="2">
        <f t="shared" si="1"/>
        <v>0</v>
      </c>
      <c r="N15" s="2" t="s">
        <v>26</v>
      </c>
      <c r="O15" s="2"/>
      <c r="P15" s="2">
        <f t="shared" si="2"/>
        <v>2</v>
      </c>
      <c r="Q15" s="32">
        <v>2</v>
      </c>
    </row>
    <row r="16" spans="2:19" x14ac:dyDescent="0.3">
      <c r="B16" t="s">
        <v>6</v>
      </c>
      <c r="C16" t="s">
        <v>18</v>
      </c>
      <c r="E16" s="7">
        <f t="shared" si="0"/>
        <v>0</v>
      </c>
      <c r="I16" s="2" t="s">
        <v>207</v>
      </c>
      <c r="J16" s="2"/>
      <c r="K16" s="2">
        <f t="shared" si="1"/>
        <v>0</v>
      </c>
      <c r="N16" s="2" t="s">
        <v>207</v>
      </c>
      <c r="O16" s="2"/>
      <c r="P16" s="2">
        <f t="shared" si="2"/>
        <v>5</v>
      </c>
      <c r="Q16" s="32">
        <v>5</v>
      </c>
    </row>
    <row r="17" spans="2:17" x14ac:dyDescent="0.3">
      <c r="B17" t="s">
        <v>6</v>
      </c>
      <c r="C17" t="s">
        <v>19</v>
      </c>
      <c r="E17" s="7">
        <f t="shared" si="0"/>
        <v>0</v>
      </c>
      <c r="I17" s="2" t="s">
        <v>208</v>
      </c>
      <c r="J17" s="2"/>
      <c r="K17" s="2">
        <f t="shared" si="1"/>
        <v>0</v>
      </c>
      <c r="N17" s="2" t="s">
        <v>208</v>
      </c>
      <c r="O17" s="2"/>
      <c r="P17" s="31">
        <f t="shared" si="2"/>
        <v>4</v>
      </c>
      <c r="Q17" s="32">
        <v>3</v>
      </c>
    </row>
    <row r="18" spans="2:17" x14ac:dyDescent="0.3">
      <c r="B18" t="s">
        <v>6</v>
      </c>
      <c r="C18" t="s">
        <v>20</v>
      </c>
      <c r="E18" s="7">
        <f t="shared" si="0"/>
        <v>0</v>
      </c>
      <c r="I18" s="2" t="s">
        <v>306</v>
      </c>
      <c r="J18" s="2"/>
      <c r="K18" s="2">
        <f t="shared" si="1"/>
        <v>2</v>
      </c>
      <c r="N18" s="2" t="s">
        <v>306</v>
      </c>
      <c r="O18" s="2"/>
      <c r="P18" s="31">
        <f t="shared" si="2"/>
        <v>36</v>
      </c>
      <c r="Q18" s="32">
        <v>32</v>
      </c>
    </row>
    <row r="19" spans="2:17" x14ac:dyDescent="0.3">
      <c r="B19" t="s">
        <v>6</v>
      </c>
      <c r="C19" t="s">
        <v>21</v>
      </c>
      <c r="E19" s="7">
        <f t="shared" si="0"/>
        <v>0</v>
      </c>
      <c r="I19" s="2" t="s">
        <v>310</v>
      </c>
      <c r="J19" s="2"/>
      <c r="K19" s="2">
        <f t="shared" si="1"/>
        <v>3</v>
      </c>
      <c r="N19" s="2" t="s">
        <v>310</v>
      </c>
      <c r="O19" s="2"/>
      <c r="P19" s="31">
        <f t="shared" si="2"/>
        <v>15</v>
      </c>
      <c r="Q19" s="32">
        <v>12</v>
      </c>
    </row>
    <row r="20" spans="2:17" x14ac:dyDescent="0.3">
      <c r="B20" t="s">
        <v>6</v>
      </c>
      <c r="C20" t="s">
        <v>22</v>
      </c>
      <c r="E20" s="7">
        <f t="shared" si="0"/>
        <v>0</v>
      </c>
      <c r="I20" s="2" t="s">
        <v>307</v>
      </c>
      <c r="J20" s="2"/>
      <c r="K20" s="2">
        <f t="shared" si="1"/>
        <v>0</v>
      </c>
      <c r="N20" s="2" t="s">
        <v>307</v>
      </c>
      <c r="O20" s="2"/>
      <c r="P20" s="31">
        <f t="shared" si="2"/>
        <v>12</v>
      </c>
      <c r="Q20" s="32">
        <v>15</v>
      </c>
    </row>
    <row r="21" spans="2:17" x14ac:dyDescent="0.3">
      <c r="I21" s="2" t="s">
        <v>224</v>
      </c>
      <c r="J21" s="2"/>
      <c r="K21" s="2">
        <f t="shared" si="1"/>
        <v>0</v>
      </c>
      <c r="N21" s="2" t="s">
        <v>224</v>
      </c>
      <c r="O21" s="2"/>
      <c r="P21" s="2">
        <f t="shared" si="2"/>
        <v>2</v>
      </c>
      <c r="Q21" s="32">
        <v>2</v>
      </c>
    </row>
    <row r="22" spans="2:17" x14ac:dyDescent="0.3">
      <c r="I22" s="2" t="s">
        <v>221</v>
      </c>
      <c r="J22" s="2"/>
      <c r="K22" s="2">
        <f t="shared" ref="K22:K24" si="3">SUMIF($E$5:$E$20,I22,$F$5:$F$20)</f>
        <v>0</v>
      </c>
      <c r="N22" s="2" t="s">
        <v>221</v>
      </c>
      <c r="O22" s="2"/>
      <c r="P22" s="2">
        <f t="shared" ref="P22:P24" si="4">SUMIF($I$5:$I$217,N22,$K$5:$K$217)</f>
        <v>1</v>
      </c>
      <c r="Q22" s="32">
        <v>1</v>
      </c>
    </row>
    <row r="23" spans="2:17" x14ac:dyDescent="0.3">
      <c r="I23" s="2" t="s">
        <v>218</v>
      </c>
      <c r="J23" s="2"/>
      <c r="K23" s="2">
        <f t="shared" si="3"/>
        <v>1</v>
      </c>
      <c r="N23" s="2" t="s">
        <v>218</v>
      </c>
      <c r="O23" s="2"/>
      <c r="P23" s="2">
        <f t="shared" si="4"/>
        <v>1</v>
      </c>
      <c r="Q23" s="32">
        <v>1</v>
      </c>
    </row>
    <row r="24" spans="2:17" x14ac:dyDescent="0.3">
      <c r="I24" s="2" t="s">
        <v>219</v>
      </c>
      <c r="J24" s="2"/>
      <c r="K24" s="2">
        <f t="shared" si="3"/>
        <v>0</v>
      </c>
      <c r="N24" s="2" t="s">
        <v>219</v>
      </c>
      <c r="O24" s="2"/>
      <c r="P24" s="2">
        <f t="shared" si="4"/>
        <v>5</v>
      </c>
      <c r="Q24" s="32">
        <v>5</v>
      </c>
    </row>
    <row r="28" spans="2:17" x14ac:dyDescent="0.3">
      <c r="I28" s="2" t="str">
        <f>B29</f>
        <v>GF</v>
      </c>
    </row>
    <row r="29" spans="2:17" x14ac:dyDescent="0.3">
      <c r="B29" t="s">
        <v>23</v>
      </c>
      <c r="C29" t="s">
        <v>24</v>
      </c>
      <c r="D29" t="s">
        <v>219</v>
      </c>
      <c r="E29" s="7" t="str">
        <f t="shared" ref="E29:E92" si="5">IFERROR(LEFT(D29,FIND("_",D29)-1),D29)</f>
        <v>ST-4000X2200</v>
      </c>
      <c r="F29">
        <v>1</v>
      </c>
      <c r="I29" s="2" t="s">
        <v>324</v>
      </c>
      <c r="J29" s="2"/>
      <c r="K29" s="2">
        <f>SUMIF($E$29:$E$120,I29,$F$29:$F$120)</f>
        <v>14</v>
      </c>
    </row>
    <row r="30" spans="2:17" x14ac:dyDescent="0.3">
      <c r="B30" t="s">
        <v>23</v>
      </c>
      <c r="C30" t="s">
        <v>25</v>
      </c>
      <c r="D30" t="s">
        <v>301</v>
      </c>
      <c r="E30" s="7" t="str">
        <f t="shared" si="5"/>
        <v>180FSD-1200X2200(A)</v>
      </c>
      <c r="F30">
        <v>1</v>
      </c>
      <c r="I30" s="2" t="s">
        <v>222</v>
      </c>
      <c r="J30" s="2"/>
      <c r="K30" s="2">
        <f t="shared" ref="K30:K45" si="6">SUMIF($E$29:$E$120,I30,$F$29:$F$120)</f>
        <v>2</v>
      </c>
    </row>
    <row r="31" spans="2:17" x14ac:dyDescent="0.3">
      <c r="B31" t="s">
        <v>23</v>
      </c>
      <c r="C31" t="s">
        <v>27</v>
      </c>
      <c r="D31" t="s">
        <v>301</v>
      </c>
      <c r="E31" s="7" t="str">
        <f t="shared" si="5"/>
        <v>180FSD-1200X2200(A)</v>
      </c>
      <c r="F31">
        <v>1</v>
      </c>
      <c r="I31" s="2" t="s">
        <v>209</v>
      </c>
      <c r="J31" s="2"/>
      <c r="K31" s="2">
        <f t="shared" si="6"/>
        <v>1</v>
      </c>
    </row>
    <row r="32" spans="2:17" x14ac:dyDescent="0.3">
      <c r="B32" t="s">
        <v>23</v>
      </c>
      <c r="C32" t="s">
        <v>28</v>
      </c>
      <c r="D32" t="s">
        <v>301</v>
      </c>
      <c r="E32" s="7" t="str">
        <f t="shared" si="5"/>
        <v>180FSD-1200X2200(A)</v>
      </c>
      <c r="F32">
        <v>1</v>
      </c>
      <c r="I32" s="2" t="s">
        <v>223</v>
      </c>
      <c r="J32" s="2"/>
      <c r="K32" s="2">
        <f t="shared" si="6"/>
        <v>11</v>
      </c>
    </row>
    <row r="33" spans="2:11" x14ac:dyDescent="0.3">
      <c r="B33" t="s">
        <v>23</v>
      </c>
      <c r="C33" t="s">
        <v>29</v>
      </c>
      <c r="D33" t="s">
        <v>301</v>
      </c>
      <c r="E33" s="7" t="str">
        <f t="shared" si="5"/>
        <v>180FSD-1200X2200(A)</v>
      </c>
      <c r="F33">
        <v>1</v>
      </c>
      <c r="I33" s="2" t="s">
        <v>225</v>
      </c>
      <c r="J33" s="2"/>
      <c r="K33" s="2">
        <f t="shared" si="6"/>
        <v>2</v>
      </c>
    </row>
    <row r="34" spans="2:11" x14ac:dyDescent="0.3">
      <c r="B34" t="s">
        <v>23</v>
      </c>
      <c r="C34" t="s">
        <v>30</v>
      </c>
      <c r="D34" t="s">
        <v>301</v>
      </c>
      <c r="E34" s="7" t="str">
        <f t="shared" si="5"/>
        <v>180FSD-1200X2200(A)</v>
      </c>
      <c r="F34">
        <v>1</v>
      </c>
      <c r="I34" s="2" t="s">
        <v>226</v>
      </c>
      <c r="J34" s="2"/>
      <c r="K34" s="2">
        <f t="shared" si="6"/>
        <v>1</v>
      </c>
    </row>
    <row r="35" spans="2:11" x14ac:dyDescent="0.3">
      <c r="B35" t="s">
        <v>23</v>
      </c>
      <c r="C35" t="s">
        <v>32</v>
      </c>
      <c r="D35" t="s">
        <v>301</v>
      </c>
      <c r="E35" s="7" t="str">
        <f t="shared" si="5"/>
        <v>180FSD-1200X2200(A)</v>
      </c>
      <c r="F35">
        <v>1</v>
      </c>
      <c r="I35" s="2" t="s">
        <v>227</v>
      </c>
      <c r="J35" s="2"/>
      <c r="K35" s="2">
        <f t="shared" si="6"/>
        <v>0</v>
      </c>
    </row>
    <row r="36" spans="2:11" x14ac:dyDescent="0.3">
      <c r="B36" t="s">
        <v>23</v>
      </c>
      <c r="C36" t="s">
        <v>33</v>
      </c>
      <c r="D36" t="s">
        <v>301</v>
      </c>
      <c r="E36" s="7" t="str">
        <f t="shared" si="5"/>
        <v>180FSD-1200X2200(A)</v>
      </c>
      <c r="F36">
        <v>1</v>
      </c>
      <c r="I36" s="2" t="s">
        <v>217</v>
      </c>
      <c r="J36" s="2"/>
      <c r="K36" s="2">
        <f t="shared" si="6"/>
        <v>8</v>
      </c>
    </row>
    <row r="37" spans="2:11" x14ac:dyDescent="0.3">
      <c r="B37" t="s">
        <v>23</v>
      </c>
      <c r="C37" t="s">
        <v>34</v>
      </c>
      <c r="D37" t="s">
        <v>304</v>
      </c>
      <c r="E37" s="7" t="str">
        <f t="shared" si="5"/>
        <v>NSD-1200X2200</v>
      </c>
      <c r="F37">
        <v>1</v>
      </c>
      <c r="I37" s="2" t="s">
        <v>216</v>
      </c>
      <c r="J37" s="2"/>
      <c r="K37" s="2">
        <f t="shared" si="6"/>
        <v>1</v>
      </c>
    </row>
    <row r="38" spans="2:11" x14ac:dyDescent="0.3">
      <c r="B38" t="s">
        <v>23</v>
      </c>
      <c r="C38" t="s">
        <v>35</v>
      </c>
      <c r="D38" t="s">
        <v>221</v>
      </c>
      <c r="E38" s="7" t="str">
        <f t="shared" si="5"/>
        <v>ST-2500X2200</v>
      </c>
      <c r="F38">
        <v>1</v>
      </c>
      <c r="I38" s="2" t="s">
        <v>31</v>
      </c>
      <c r="J38" s="2"/>
      <c r="K38" s="2">
        <f t="shared" si="6"/>
        <v>5</v>
      </c>
    </row>
    <row r="39" spans="2:11" x14ac:dyDescent="0.3">
      <c r="B39" t="s">
        <v>23</v>
      </c>
      <c r="C39" t="s">
        <v>36</v>
      </c>
      <c r="D39" t="s">
        <v>305</v>
      </c>
      <c r="E39" s="7" t="str">
        <f t="shared" si="5"/>
        <v>180FSD-1200X2200(A)</v>
      </c>
      <c r="F39">
        <v>1</v>
      </c>
      <c r="I39" s="2" t="s">
        <v>26</v>
      </c>
      <c r="J39" s="2"/>
      <c r="K39" s="2">
        <f t="shared" si="6"/>
        <v>2</v>
      </c>
    </row>
    <row r="40" spans="2:11" x14ac:dyDescent="0.3">
      <c r="B40" t="s">
        <v>23</v>
      </c>
      <c r="C40" t="s">
        <v>37</v>
      </c>
      <c r="D40" t="s">
        <v>302</v>
      </c>
      <c r="E40" s="7" t="str">
        <f t="shared" si="5"/>
        <v>180FSD-2000X2200(A)</v>
      </c>
      <c r="F40">
        <v>1</v>
      </c>
      <c r="I40" s="2" t="s">
        <v>207</v>
      </c>
      <c r="J40" s="2"/>
      <c r="K40" s="2">
        <f t="shared" si="6"/>
        <v>0</v>
      </c>
    </row>
    <row r="41" spans="2:11" x14ac:dyDescent="0.3">
      <c r="B41" t="s">
        <v>23</v>
      </c>
      <c r="C41" t="s">
        <v>38</v>
      </c>
      <c r="D41" t="s">
        <v>306</v>
      </c>
      <c r="E41" s="7" t="str">
        <f t="shared" si="5"/>
        <v>180FSD-1200X2200(A)</v>
      </c>
      <c r="F41">
        <v>1</v>
      </c>
      <c r="I41" s="2" t="s">
        <v>208</v>
      </c>
      <c r="J41" s="2"/>
      <c r="K41" s="2">
        <f t="shared" si="6"/>
        <v>1</v>
      </c>
    </row>
    <row r="42" spans="2:11" x14ac:dyDescent="0.3">
      <c r="B42" t="s">
        <v>23</v>
      </c>
      <c r="C42" t="s">
        <v>39</v>
      </c>
      <c r="D42" t="s">
        <v>307</v>
      </c>
      <c r="E42" s="7" t="str">
        <f t="shared" si="5"/>
        <v>180FSD-2500X3000(A)</v>
      </c>
      <c r="F42">
        <v>1</v>
      </c>
      <c r="I42" s="2" t="s">
        <v>306</v>
      </c>
      <c r="J42" s="2"/>
      <c r="K42" s="2">
        <f t="shared" si="6"/>
        <v>21</v>
      </c>
    </row>
    <row r="43" spans="2:11" x14ac:dyDescent="0.3">
      <c r="B43" t="s">
        <v>23</v>
      </c>
      <c r="C43" t="s">
        <v>40</v>
      </c>
      <c r="D43" t="s">
        <v>308</v>
      </c>
      <c r="E43" s="7" t="str">
        <f t="shared" si="5"/>
        <v>180FSD-2500X3000(A)</v>
      </c>
      <c r="F43">
        <v>1</v>
      </c>
      <c r="I43" s="2" t="s">
        <v>310</v>
      </c>
      <c r="J43" s="2"/>
      <c r="K43" s="2">
        <f t="shared" si="6"/>
        <v>8</v>
      </c>
    </row>
    <row r="44" spans="2:11" x14ac:dyDescent="0.3">
      <c r="B44" t="s">
        <v>23</v>
      </c>
      <c r="C44" t="s">
        <v>41</v>
      </c>
      <c r="D44" t="s">
        <v>307</v>
      </c>
      <c r="E44" s="7" t="str">
        <f t="shared" si="5"/>
        <v>180FSD-2500X3000(A)</v>
      </c>
      <c r="F44">
        <v>1</v>
      </c>
      <c r="I44" s="2" t="s">
        <v>307</v>
      </c>
      <c r="J44" s="2"/>
      <c r="K44" s="2">
        <f t="shared" si="6"/>
        <v>8</v>
      </c>
    </row>
    <row r="45" spans="2:11" x14ac:dyDescent="0.3">
      <c r="B45" t="s">
        <v>23</v>
      </c>
      <c r="C45" t="s">
        <v>42</v>
      </c>
      <c r="D45" t="s">
        <v>208</v>
      </c>
      <c r="E45" s="7" t="str">
        <f t="shared" si="5"/>
        <v>90FSD-2500X3000(A)</v>
      </c>
      <c r="F45">
        <v>1</v>
      </c>
      <c r="I45" s="2" t="s">
        <v>224</v>
      </c>
      <c r="J45" s="2"/>
      <c r="K45" s="2">
        <f t="shared" si="6"/>
        <v>2</v>
      </c>
    </row>
    <row r="46" spans="2:11" x14ac:dyDescent="0.3">
      <c r="B46" t="s">
        <v>23</v>
      </c>
      <c r="C46" t="s">
        <v>43</v>
      </c>
      <c r="D46" t="s">
        <v>26</v>
      </c>
      <c r="E46" s="7" t="str">
        <f t="shared" si="5"/>
        <v>90FSD-2000X2200(A)</v>
      </c>
      <c r="F46">
        <v>1</v>
      </c>
      <c r="I46" s="2" t="s">
        <v>221</v>
      </c>
      <c r="J46" s="2"/>
      <c r="K46" s="2">
        <f t="shared" ref="K46:K48" si="7">SUMIF($E$29:$E$120,I46,$F$29:$F$120)</f>
        <v>1</v>
      </c>
    </row>
    <row r="47" spans="2:11" x14ac:dyDescent="0.3">
      <c r="B47" t="s">
        <v>23</v>
      </c>
      <c r="C47" t="s">
        <v>44</v>
      </c>
      <c r="D47" s="11" t="s">
        <v>216</v>
      </c>
      <c r="E47" s="12" t="str">
        <f t="shared" si="5"/>
        <v>90FSD-1200X2200(A)</v>
      </c>
      <c r="F47" s="12">
        <v>0</v>
      </c>
      <c r="I47" s="2" t="s">
        <v>218</v>
      </c>
      <c r="J47" s="2"/>
      <c r="K47" s="2">
        <f t="shared" si="7"/>
        <v>0</v>
      </c>
    </row>
    <row r="48" spans="2:11" x14ac:dyDescent="0.3">
      <c r="B48" t="s">
        <v>23</v>
      </c>
      <c r="C48" t="s">
        <v>45</v>
      </c>
      <c r="D48" t="s">
        <v>302</v>
      </c>
      <c r="E48" s="7" t="str">
        <f t="shared" si="5"/>
        <v>180FSD-2000X2200(A)</v>
      </c>
      <c r="F48">
        <v>1</v>
      </c>
      <c r="I48" s="2" t="s">
        <v>219</v>
      </c>
      <c r="J48" s="2"/>
      <c r="K48" s="2">
        <f t="shared" si="7"/>
        <v>5</v>
      </c>
    </row>
    <row r="49" spans="2:6" x14ac:dyDescent="0.3">
      <c r="B49" t="s">
        <v>23</v>
      </c>
      <c r="C49" t="s">
        <v>46</v>
      </c>
      <c r="D49" t="s">
        <v>217</v>
      </c>
      <c r="E49" s="7" t="str">
        <f t="shared" si="5"/>
        <v>90FSD-1200X2200</v>
      </c>
      <c r="F49">
        <v>1</v>
      </c>
    </row>
    <row r="50" spans="2:6" x14ac:dyDescent="0.3">
      <c r="B50" t="s">
        <v>23</v>
      </c>
      <c r="C50" t="s">
        <v>47</v>
      </c>
      <c r="D50" t="s">
        <v>309</v>
      </c>
      <c r="E50" s="7" t="str">
        <f t="shared" si="5"/>
        <v>NSD-2000X2200</v>
      </c>
      <c r="F50">
        <v>1</v>
      </c>
    </row>
    <row r="51" spans="2:6" x14ac:dyDescent="0.3">
      <c r="B51" t="s">
        <v>23</v>
      </c>
      <c r="C51" t="s">
        <v>48</v>
      </c>
      <c r="D51" t="s">
        <v>302</v>
      </c>
      <c r="E51" s="7" t="str">
        <f t="shared" si="5"/>
        <v>180FSD-2000X2200(A)</v>
      </c>
      <c r="F51">
        <v>1</v>
      </c>
    </row>
    <row r="52" spans="2:6" x14ac:dyDescent="0.3">
      <c r="B52" t="s">
        <v>23</v>
      </c>
      <c r="C52" t="s">
        <v>49</v>
      </c>
      <c r="D52" t="s">
        <v>315</v>
      </c>
      <c r="E52" s="7" t="str">
        <f t="shared" si="5"/>
        <v>180FSD-1200X2200(A)</v>
      </c>
      <c r="F52">
        <v>3</v>
      </c>
    </row>
    <row r="53" spans="2:6" x14ac:dyDescent="0.3">
      <c r="B53" t="s">
        <v>23</v>
      </c>
      <c r="C53" t="s">
        <v>50</v>
      </c>
      <c r="D53" t="s">
        <v>301</v>
      </c>
      <c r="E53" s="7" t="str">
        <f t="shared" si="5"/>
        <v>180FSD-1200X2200(A)</v>
      </c>
      <c r="F53">
        <v>1</v>
      </c>
    </row>
    <row r="54" spans="2:6" x14ac:dyDescent="0.3">
      <c r="B54" t="s">
        <v>23</v>
      </c>
      <c r="C54" t="s">
        <v>51</v>
      </c>
      <c r="D54" t="s">
        <v>301</v>
      </c>
      <c r="E54" s="7" t="str">
        <f t="shared" si="5"/>
        <v>180FSD-1200X2200(A)</v>
      </c>
      <c r="F54">
        <v>1</v>
      </c>
    </row>
    <row r="55" spans="2:6" x14ac:dyDescent="0.3">
      <c r="B55" t="s">
        <v>23</v>
      </c>
      <c r="C55" t="s">
        <v>52</v>
      </c>
      <c r="D55" t="s">
        <v>308</v>
      </c>
      <c r="E55" s="7" t="str">
        <f t="shared" si="5"/>
        <v>180FSD-2500X3000(A)</v>
      </c>
      <c r="F55">
        <v>1</v>
      </c>
    </row>
    <row r="56" spans="2:6" x14ac:dyDescent="0.3">
      <c r="B56" t="s">
        <v>23</v>
      </c>
      <c r="C56" t="s">
        <v>53</v>
      </c>
      <c r="D56" t="s">
        <v>308</v>
      </c>
      <c r="E56" s="7" t="str">
        <f t="shared" si="5"/>
        <v>180FSD-2500X3000(A)</v>
      </c>
      <c r="F56">
        <v>1</v>
      </c>
    </row>
    <row r="57" spans="2:6" x14ac:dyDescent="0.3">
      <c r="B57" t="s">
        <v>23</v>
      </c>
      <c r="C57" t="s">
        <v>54</v>
      </c>
      <c r="D57" t="s">
        <v>308</v>
      </c>
      <c r="E57" s="7" t="str">
        <f t="shared" si="5"/>
        <v>180FSD-2500X3000(A)</v>
      </c>
      <c r="F57">
        <v>1</v>
      </c>
    </row>
    <row r="58" spans="2:6" x14ac:dyDescent="0.3">
      <c r="B58" t="s">
        <v>23</v>
      </c>
      <c r="C58" t="s">
        <v>55</v>
      </c>
      <c r="D58" t="s">
        <v>310</v>
      </c>
      <c r="E58" s="7" t="str">
        <f t="shared" si="5"/>
        <v>180FSD-2000X2200(A)</v>
      </c>
      <c r="F58">
        <v>1</v>
      </c>
    </row>
    <row r="59" spans="2:6" x14ac:dyDescent="0.3">
      <c r="B59" t="s">
        <v>23</v>
      </c>
      <c r="C59" t="s">
        <v>56</v>
      </c>
      <c r="D59" t="s">
        <v>310</v>
      </c>
      <c r="E59" s="7" t="str">
        <f t="shared" si="5"/>
        <v>180FSD-2000X2200(A)</v>
      </c>
      <c r="F59">
        <v>1</v>
      </c>
    </row>
    <row r="60" spans="2:6" x14ac:dyDescent="0.3">
      <c r="B60" t="s">
        <v>23</v>
      </c>
      <c r="C60" t="s">
        <v>57</v>
      </c>
      <c r="D60" t="s">
        <v>308</v>
      </c>
      <c r="E60" s="7" t="str">
        <f t="shared" si="5"/>
        <v>180FSD-2500X3000(A)</v>
      </c>
      <c r="F60">
        <v>1</v>
      </c>
    </row>
    <row r="61" spans="2:6" x14ac:dyDescent="0.3">
      <c r="B61" t="s">
        <v>23</v>
      </c>
      <c r="C61" t="s">
        <v>58</v>
      </c>
      <c r="D61" t="s">
        <v>301</v>
      </c>
      <c r="E61" s="7" t="str">
        <f t="shared" si="5"/>
        <v>180FSD-1200X2200(A)</v>
      </c>
      <c r="F61">
        <v>1</v>
      </c>
    </row>
    <row r="62" spans="2:6" x14ac:dyDescent="0.3">
      <c r="B62" t="s">
        <v>23</v>
      </c>
      <c r="C62" t="s">
        <v>59</v>
      </c>
      <c r="D62" t="s">
        <v>219</v>
      </c>
      <c r="E62" s="7" t="str">
        <f t="shared" si="5"/>
        <v>ST-4000X2200</v>
      </c>
      <c r="F62">
        <v>1</v>
      </c>
    </row>
    <row r="63" spans="2:6" x14ac:dyDescent="0.3">
      <c r="B63" t="s">
        <v>23</v>
      </c>
      <c r="C63" t="s">
        <v>60</v>
      </c>
      <c r="D63" t="s">
        <v>302</v>
      </c>
      <c r="E63" s="7" t="str">
        <f t="shared" si="5"/>
        <v>180FSD-2000X2200(A)</v>
      </c>
      <c r="F63">
        <v>1</v>
      </c>
    </row>
    <row r="64" spans="2:6" x14ac:dyDescent="0.3">
      <c r="B64" t="s">
        <v>23</v>
      </c>
      <c r="C64" t="s">
        <v>61</v>
      </c>
      <c r="D64" t="s">
        <v>302</v>
      </c>
      <c r="E64" s="7" t="str">
        <f t="shared" si="5"/>
        <v>180FSD-2000X2200(A)</v>
      </c>
      <c r="F64">
        <v>1</v>
      </c>
    </row>
    <row r="65" spans="2:6" x14ac:dyDescent="0.3">
      <c r="B65" t="s">
        <v>23</v>
      </c>
      <c r="C65" t="s">
        <v>62</v>
      </c>
      <c r="D65" t="s">
        <v>301</v>
      </c>
      <c r="E65" s="7" t="str">
        <f t="shared" si="5"/>
        <v>180FSD-1200X2200(A)</v>
      </c>
      <c r="F65">
        <v>1</v>
      </c>
    </row>
    <row r="66" spans="2:6" x14ac:dyDescent="0.3">
      <c r="B66" t="s">
        <v>23</v>
      </c>
      <c r="C66" t="s">
        <v>63</v>
      </c>
      <c r="D66" t="s">
        <v>302</v>
      </c>
      <c r="E66" s="7" t="str">
        <f t="shared" si="5"/>
        <v>180FSD-2000X2200(A)</v>
      </c>
      <c r="F66">
        <v>1</v>
      </c>
    </row>
    <row r="67" spans="2:6" x14ac:dyDescent="0.3">
      <c r="B67" t="s">
        <v>23</v>
      </c>
      <c r="C67" t="s">
        <v>64</v>
      </c>
      <c r="D67" t="s">
        <v>301</v>
      </c>
      <c r="E67" s="7" t="str">
        <f t="shared" si="5"/>
        <v>180FSD-1200X2200(A)</v>
      </c>
      <c r="F67">
        <v>1</v>
      </c>
    </row>
    <row r="68" spans="2:6" x14ac:dyDescent="0.3">
      <c r="B68" t="s">
        <v>23</v>
      </c>
      <c r="C68" t="s">
        <v>65</v>
      </c>
      <c r="D68" t="s">
        <v>301</v>
      </c>
      <c r="E68" s="7" t="str">
        <f t="shared" si="5"/>
        <v>180FSD-1200X2200(A)</v>
      </c>
      <c r="F68">
        <v>1</v>
      </c>
    </row>
    <row r="69" spans="2:6" x14ac:dyDescent="0.3">
      <c r="B69" t="s">
        <v>23</v>
      </c>
      <c r="C69" t="s">
        <v>66</v>
      </c>
      <c r="D69" t="s">
        <v>301</v>
      </c>
      <c r="E69" s="7" t="str">
        <f t="shared" si="5"/>
        <v>180FSD-1200X2200(A)</v>
      </c>
      <c r="F69">
        <v>1</v>
      </c>
    </row>
    <row r="70" spans="2:6" x14ac:dyDescent="0.3">
      <c r="B70" t="s">
        <v>23</v>
      </c>
      <c r="C70" t="s">
        <v>67</v>
      </c>
      <c r="D70" t="s">
        <v>223</v>
      </c>
      <c r="E70" s="7" t="str">
        <f t="shared" si="5"/>
        <v>45FSD-1200X2200</v>
      </c>
      <c r="F70">
        <v>1</v>
      </c>
    </row>
    <row r="71" spans="2:6" x14ac:dyDescent="0.3">
      <c r="B71" t="s">
        <v>23</v>
      </c>
      <c r="C71" t="s">
        <v>68</v>
      </c>
      <c r="D71" t="s">
        <v>301</v>
      </c>
      <c r="E71" s="7" t="str">
        <f t="shared" si="5"/>
        <v>180FSD-1200X2200(A)</v>
      </c>
      <c r="F71">
        <v>1</v>
      </c>
    </row>
    <row r="72" spans="2:6" x14ac:dyDescent="0.3">
      <c r="B72" t="s">
        <v>23</v>
      </c>
      <c r="C72" t="s">
        <v>69</v>
      </c>
      <c r="D72" t="s">
        <v>316</v>
      </c>
      <c r="E72" s="7" t="str">
        <f t="shared" si="5"/>
        <v>45FSD-1200X2200</v>
      </c>
      <c r="F72">
        <v>2</v>
      </c>
    </row>
    <row r="73" spans="2:6" x14ac:dyDescent="0.3">
      <c r="B73" t="s">
        <v>23</v>
      </c>
      <c r="C73" t="s">
        <v>70</v>
      </c>
      <c r="D73" t="s">
        <v>217</v>
      </c>
      <c r="E73" s="7" t="str">
        <f t="shared" si="5"/>
        <v>90FSD-1200X2200</v>
      </c>
      <c r="F73">
        <v>1</v>
      </c>
    </row>
    <row r="74" spans="2:6" x14ac:dyDescent="0.3">
      <c r="B74" t="s">
        <v>23</v>
      </c>
      <c r="C74" t="s">
        <v>71</v>
      </c>
      <c r="D74" t="s">
        <v>304</v>
      </c>
      <c r="E74" s="7" t="str">
        <f t="shared" si="5"/>
        <v>NSD-1200X2200</v>
      </c>
      <c r="F74">
        <v>1</v>
      </c>
    </row>
    <row r="75" spans="2:6" x14ac:dyDescent="0.3">
      <c r="B75" t="s">
        <v>23</v>
      </c>
      <c r="C75" t="s">
        <v>72</v>
      </c>
      <c r="D75" t="s">
        <v>303</v>
      </c>
      <c r="E75" s="7" t="str">
        <f t="shared" si="5"/>
        <v>90FSD-1200X2200</v>
      </c>
      <c r="F75">
        <v>1</v>
      </c>
    </row>
    <row r="76" spans="2:6" x14ac:dyDescent="0.3">
      <c r="B76" t="s">
        <v>23</v>
      </c>
      <c r="C76" t="s">
        <v>73</v>
      </c>
      <c r="D76" t="s">
        <v>223</v>
      </c>
      <c r="E76" s="7" t="str">
        <f t="shared" si="5"/>
        <v>45FSD-1200X2200</v>
      </c>
      <c r="F76">
        <v>1</v>
      </c>
    </row>
    <row r="77" spans="2:6" x14ac:dyDescent="0.3">
      <c r="B77" t="s">
        <v>23</v>
      </c>
      <c r="C77" t="s">
        <v>74</v>
      </c>
      <c r="D77" t="s">
        <v>311</v>
      </c>
      <c r="E77" s="7" t="str">
        <f t="shared" si="5"/>
        <v>45FSD-1200X2200</v>
      </c>
      <c r="F77">
        <v>1</v>
      </c>
    </row>
    <row r="78" spans="2:6" x14ac:dyDescent="0.3">
      <c r="B78" t="s">
        <v>23</v>
      </c>
      <c r="C78" t="s">
        <v>75</v>
      </c>
      <c r="D78" t="s">
        <v>224</v>
      </c>
      <c r="E78" s="7" t="str">
        <f t="shared" si="5"/>
        <v>SSD-2000X2200</v>
      </c>
      <c r="F78">
        <v>1</v>
      </c>
    </row>
    <row r="79" spans="2:6" x14ac:dyDescent="0.3">
      <c r="B79" t="s">
        <v>23</v>
      </c>
      <c r="C79" t="s">
        <v>76</v>
      </c>
      <c r="D79" t="s">
        <v>224</v>
      </c>
      <c r="E79" s="7" t="str">
        <f t="shared" si="5"/>
        <v>SSD-2000X2200</v>
      </c>
      <c r="F79">
        <v>1</v>
      </c>
    </row>
    <row r="80" spans="2:6" x14ac:dyDescent="0.3">
      <c r="B80" t="s">
        <v>23</v>
      </c>
      <c r="C80" t="s">
        <v>77</v>
      </c>
      <c r="D80" t="s">
        <v>304</v>
      </c>
      <c r="E80" s="7" t="str">
        <f t="shared" si="5"/>
        <v>NSD-1200X2200</v>
      </c>
      <c r="F80">
        <v>1</v>
      </c>
    </row>
    <row r="81" spans="2:6" x14ac:dyDescent="0.3">
      <c r="B81" t="s">
        <v>23</v>
      </c>
      <c r="C81" t="s">
        <v>78</v>
      </c>
      <c r="D81" t="s">
        <v>217</v>
      </c>
      <c r="E81" s="7" t="str">
        <f t="shared" si="5"/>
        <v>90FSD-1200X2200</v>
      </c>
      <c r="F81">
        <v>1</v>
      </c>
    </row>
    <row r="82" spans="2:6" x14ac:dyDescent="0.3">
      <c r="B82" t="s">
        <v>23</v>
      </c>
      <c r="C82" t="s">
        <v>79</v>
      </c>
      <c r="D82" t="s">
        <v>303</v>
      </c>
      <c r="E82" s="7" t="str">
        <f t="shared" si="5"/>
        <v>90FSD-1200X2200</v>
      </c>
      <c r="F82">
        <v>1</v>
      </c>
    </row>
    <row r="83" spans="2:6" x14ac:dyDescent="0.3">
      <c r="B83" t="s">
        <v>23</v>
      </c>
      <c r="C83" t="s">
        <v>80</v>
      </c>
      <c r="D83" t="s">
        <v>220</v>
      </c>
      <c r="E83" s="7" t="str">
        <f t="shared" si="5"/>
        <v>NSD-1200X2200</v>
      </c>
      <c r="F83">
        <v>1</v>
      </c>
    </row>
    <row r="84" spans="2:6" x14ac:dyDescent="0.3">
      <c r="B84" t="s">
        <v>23</v>
      </c>
      <c r="C84" t="s">
        <v>81</v>
      </c>
      <c r="D84" t="s">
        <v>222</v>
      </c>
      <c r="E84" s="7" t="str">
        <f t="shared" si="5"/>
        <v>NSD-2000X2200</v>
      </c>
      <c r="F84">
        <v>1</v>
      </c>
    </row>
    <row r="85" spans="2:6" x14ac:dyDescent="0.3">
      <c r="B85" t="s">
        <v>23</v>
      </c>
      <c r="C85" t="s">
        <v>82</v>
      </c>
      <c r="D85" t="s">
        <v>304</v>
      </c>
      <c r="E85" s="7" t="str">
        <f t="shared" si="5"/>
        <v>NSD-1200X2200</v>
      </c>
      <c r="F85">
        <v>1</v>
      </c>
    </row>
    <row r="86" spans="2:6" x14ac:dyDescent="0.3">
      <c r="B86" t="s">
        <v>23</v>
      </c>
      <c r="C86" t="s">
        <v>83</v>
      </c>
      <c r="D86" t="s">
        <v>219</v>
      </c>
      <c r="E86" s="7" t="str">
        <f t="shared" si="5"/>
        <v>ST-4000X2200</v>
      </c>
      <c r="F86">
        <v>1</v>
      </c>
    </row>
    <row r="87" spans="2:6" x14ac:dyDescent="0.3">
      <c r="B87" t="s">
        <v>23</v>
      </c>
      <c r="C87" t="s">
        <v>84</v>
      </c>
      <c r="D87" t="s">
        <v>304</v>
      </c>
      <c r="E87" s="7" t="str">
        <f t="shared" si="5"/>
        <v>NSD-1200X2200</v>
      </c>
      <c r="F87">
        <v>1</v>
      </c>
    </row>
    <row r="88" spans="2:6" x14ac:dyDescent="0.3">
      <c r="B88" t="s">
        <v>23</v>
      </c>
      <c r="C88" t="s">
        <v>85</v>
      </c>
      <c r="D88" t="s">
        <v>317</v>
      </c>
      <c r="E88" s="7" t="str">
        <f t="shared" si="5"/>
        <v>NSD-1200X2200</v>
      </c>
      <c r="F88">
        <v>2</v>
      </c>
    </row>
    <row r="89" spans="2:6" x14ac:dyDescent="0.3">
      <c r="B89" t="s">
        <v>23</v>
      </c>
      <c r="C89" t="s">
        <v>86</v>
      </c>
      <c r="D89" t="s">
        <v>219</v>
      </c>
      <c r="E89" s="7" t="str">
        <f t="shared" si="5"/>
        <v>ST-4000X2200</v>
      </c>
      <c r="F89">
        <v>1</v>
      </c>
    </row>
    <row r="90" spans="2:6" x14ac:dyDescent="0.3">
      <c r="B90" t="s">
        <v>23</v>
      </c>
      <c r="C90" t="s">
        <v>87</v>
      </c>
      <c r="D90" t="s">
        <v>312</v>
      </c>
      <c r="E90" s="7" t="str">
        <f t="shared" si="5"/>
        <v>45FSD-1200X2200(A)</v>
      </c>
      <c r="F90">
        <v>1</v>
      </c>
    </row>
    <row r="91" spans="2:6" x14ac:dyDescent="0.3">
      <c r="B91" t="s">
        <v>23</v>
      </c>
      <c r="C91" t="s">
        <v>88</v>
      </c>
      <c r="D91" t="s">
        <v>312</v>
      </c>
      <c r="E91" s="7" t="str">
        <f t="shared" si="5"/>
        <v>45FSD-1200X2200(A)</v>
      </c>
      <c r="F91">
        <v>1</v>
      </c>
    </row>
    <row r="92" spans="2:6" x14ac:dyDescent="0.3">
      <c r="B92" t="s">
        <v>23</v>
      </c>
      <c r="C92" t="s">
        <v>89</v>
      </c>
      <c r="D92" t="s">
        <v>220</v>
      </c>
      <c r="E92" s="7" t="str">
        <f t="shared" si="5"/>
        <v>NSD-1200X2200</v>
      </c>
      <c r="F92">
        <v>1</v>
      </c>
    </row>
    <row r="93" spans="2:6" x14ac:dyDescent="0.3">
      <c r="B93" t="s">
        <v>23</v>
      </c>
      <c r="C93" t="s">
        <v>90</v>
      </c>
      <c r="D93" t="s">
        <v>303</v>
      </c>
      <c r="E93" s="7" t="str">
        <f t="shared" ref="E93:E118" si="8">IFERROR(LEFT(D93,FIND("_",D93)-1),D93)</f>
        <v>90FSD-1200X2200</v>
      </c>
      <c r="F93">
        <v>1</v>
      </c>
    </row>
    <row r="94" spans="2:6" x14ac:dyDescent="0.3">
      <c r="B94" t="s">
        <v>23</v>
      </c>
      <c r="C94" t="s">
        <v>91</v>
      </c>
      <c r="D94" t="s">
        <v>304</v>
      </c>
      <c r="E94" s="7" t="str">
        <f t="shared" si="8"/>
        <v>NSD-1200X2200</v>
      </c>
      <c r="F94">
        <v>1</v>
      </c>
    </row>
    <row r="95" spans="2:6" x14ac:dyDescent="0.3">
      <c r="B95" t="s">
        <v>23</v>
      </c>
      <c r="C95" t="s">
        <v>92</v>
      </c>
      <c r="D95" t="s">
        <v>308</v>
      </c>
      <c r="E95" s="7" t="str">
        <f t="shared" si="8"/>
        <v>180FSD-2500X3000(A)</v>
      </c>
      <c r="F95">
        <v>1</v>
      </c>
    </row>
    <row r="96" spans="2:6" x14ac:dyDescent="0.3">
      <c r="B96" t="s">
        <v>23</v>
      </c>
      <c r="C96" t="s">
        <v>93</v>
      </c>
      <c r="D96" t="s">
        <v>301</v>
      </c>
      <c r="E96" s="7" t="str">
        <f t="shared" si="8"/>
        <v>180FSD-1200X2200(A)</v>
      </c>
      <c r="F96">
        <v>1</v>
      </c>
    </row>
    <row r="97" spans="2:6" x14ac:dyDescent="0.3">
      <c r="B97" t="s">
        <v>23</v>
      </c>
      <c r="C97" t="s">
        <v>94</v>
      </c>
      <c r="D97" t="s">
        <v>31</v>
      </c>
      <c r="E97" s="7" t="str">
        <f t="shared" si="8"/>
        <v>90FSD-2000X2200</v>
      </c>
      <c r="F97">
        <v>1</v>
      </c>
    </row>
    <row r="98" spans="2:6" x14ac:dyDescent="0.3">
      <c r="B98" t="s">
        <v>23</v>
      </c>
      <c r="C98" t="s">
        <v>95</v>
      </c>
      <c r="D98" t="s">
        <v>31</v>
      </c>
      <c r="E98" s="7" t="str">
        <f t="shared" si="8"/>
        <v>90FSD-2000X2200</v>
      </c>
      <c r="F98">
        <v>1</v>
      </c>
    </row>
    <row r="99" spans="2:6" x14ac:dyDescent="0.3">
      <c r="B99" t="s">
        <v>23</v>
      </c>
      <c r="C99" t="s">
        <v>96</v>
      </c>
      <c r="D99" t="s">
        <v>313</v>
      </c>
      <c r="E99" s="7" t="str">
        <f t="shared" si="8"/>
        <v>90FSD-2000X2200</v>
      </c>
      <c r="F99">
        <v>1</v>
      </c>
    </row>
    <row r="100" spans="2:6" x14ac:dyDescent="0.3">
      <c r="B100" t="s">
        <v>23</v>
      </c>
      <c r="C100" t="s">
        <v>97</v>
      </c>
      <c r="D100" t="s">
        <v>303</v>
      </c>
      <c r="E100" s="7" t="str">
        <f t="shared" si="8"/>
        <v>90FSD-1200X2200</v>
      </c>
      <c r="F100">
        <v>1</v>
      </c>
    </row>
    <row r="101" spans="2:6" x14ac:dyDescent="0.3">
      <c r="B101" t="s">
        <v>23</v>
      </c>
      <c r="C101" t="s">
        <v>98</v>
      </c>
      <c r="D101" t="s">
        <v>313</v>
      </c>
      <c r="E101" s="7" t="str">
        <f t="shared" si="8"/>
        <v>90FSD-2000X2200</v>
      </c>
      <c r="F101">
        <v>1</v>
      </c>
    </row>
    <row r="102" spans="2:6" x14ac:dyDescent="0.3">
      <c r="B102" t="s">
        <v>23</v>
      </c>
      <c r="C102" t="s">
        <v>99</v>
      </c>
      <c r="D102" t="s">
        <v>313</v>
      </c>
      <c r="E102" s="7" t="str">
        <f t="shared" si="8"/>
        <v>90FSD-2000X2200</v>
      </c>
      <c r="F102">
        <v>1</v>
      </c>
    </row>
    <row r="103" spans="2:6" x14ac:dyDescent="0.3">
      <c r="B103" t="s">
        <v>23</v>
      </c>
      <c r="C103" t="s">
        <v>100</v>
      </c>
      <c r="D103" t="s">
        <v>217</v>
      </c>
      <c r="E103" s="7" t="str">
        <f t="shared" si="8"/>
        <v>90FSD-1200X2200</v>
      </c>
      <c r="F103">
        <v>1</v>
      </c>
    </row>
    <row r="104" spans="2:6" x14ac:dyDescent="0.3">
      <c r="B104" t="s">
        <v>23</v>
      </c>
      <c r="C104" t="s">
        <v>101</v>
      </c>
      <c r="D104" t="s">
        <v>311</v>
      </c>
      <c r="E104" s="7" t="str">
        <f t="shared" si="8"/>
        <v>45FSD-1200X2200</v>
      </c>
      <c r="F104">
        <v>1</v>
      </c>
    </row>
    <row r="105" spans="2:6" x14ac:dyDescent="0.3">
      <c r="B105" t="s">
        <v>23</v>
      </c>
      <c r="C105" t="s">
        <v>102</v>
      </c>
      <c r="D105" t="s">
        <v>311</v>
      </c>
      <c r="E105" s="7" t="str">
        <f t="shared" si="8"/>
        <v>45FSD-1200X2200</v>
      </c>
      <c r="F105">
        <v>1</v>
      </c>
    </row>
    <row r="106" spans="2:6" x14ac:dyDescent="0.3">
      <c r="B106" t="s">
        <v>23</v>
      </c>
      <c r="C106" t="s">
        <v>103</v>
      </c>
      <c r="D106" t="s">
        <v>223</v>
      </c>
      <c r="E106" s="7" t="str">
        <f t="shared" si="8"/>
        <v>45FSD-1200X2200</v>
      </c>
      <c r="F106">
        <v>1</v>
      </c>
    </row>
    <row r="107" spans="2:6" x14ac:dyDescent="0.3">
      <c r="B107" t="s">
        <v>23</v>
      </c>
      <c r="C107" t="s">
        <v>104</v>
      </c>
      <c r="D107" t="s">
        <v>220</v>
      </c>
      <c r="E107" s="7" t="str">
        <f t="shared" si="8"/>
        <v>NSD-1200X2200</v>
      </c>
      <c r="F107">
        <v>1</v>
      </c>
    </row>
    <row r="108" spans="2:6" x14ac:dyDescent="0.3">
      <c r="B108" t="s">
        <v>23</v>
      </c>
      <c r="C108" t="s">
        <v>105</v>
      </c>
      <c r="D108" t="s">
        <v>304</v>
      </c>
      <c r="E108" s="7" t="str">
        <f t="shared" si="8"/>
        <v>NSD-1200X2200</v>
      </c>
      <c r="F108">
        <v>1</v>
      </c>
    </row>
    <row r="109" spans="2:6" x14ac:dyDescent="0.3">
      <c r="B109" t="s">
        <v>23</v>
      </c>
      <c r="C109" t="s">
        <v>106</v>
      </c>
      <c r="D109" t="s">
        <v>304</v>
      </c>
      <c r="E109" s="7" t="str">
        <f t="shared" si="8"/>
        <v>NSD-1200X2200</v>
      </c>
      <c r="F109">
        <v>1</v>
      </c>
    </row>
    <row r="110" spans="2:6" x14ac:dyDescent="0.3">
      <c r="B110" t="s">
        <v>23</v>
      </c>
      <c r="C110" t="s">
        <v>107</v>
      </c>
      <c r="D110" t="s">
        <v>219</v>
      </c>
      <c r="E110" s="7" t="str">
        <f t="shared" si="8"/>
        <v>ST-4000X2200</v>
      </c>
      <c r="F110">
        <v>1</v>
      </c>
    </row>
    <row r="111" spans="2:6" x14ac:dyDescent="0.3">
      <c r="B111" t="s">
        <v>23</v>
      </c>
      <c r="C111" t="s">
        <v>108</v>
      </c>
      <c r="D111" t="s">
        <v>209</v>
      </c>
      <c r="E111" s="7" t="str">
        <f t="shared" si="8"/>
        <v>NSD-2500X3000</v>
      </c>
      <c r="F111">
        <v>1</v>
      </c>
    </row>
    <row r="112" spans="2:6" x14ac:dyDescent="0.3">
      <c r="B112" t="s">
        <v>23</v>
      </c>
      <c r="C112" t="s">
        <v>109</v>
      </c>
      <c r="D112" t="s">
        <v>220</v>
      </c>
      <c r="E112" s="7" t="str">
        <f t="shared" si="8"/>
        <v>NSD-1200X2200</v>
      </c>
      <c r="F112">
        <v>1</v>
      </c>
    </row>
    <row r="113" spans="2:11" x14ac:dyDescent="0.3">
      <c r="B113" t="s">
        <v>23</v>
      </c>
      <c r="C113" t="s">
        <v>110</v>
      </c>
      <c r="D113" t="s">
        <v>311</v>
      </c>
      <c r="E113" s="7" t="str">
        <f t="shared" si="8"/>
        <v>45FSD-1200X2200</v>
      </c>
      <c r="F113">
        <v>1</v>
      </c>
    </row>
    <row r="114" spans="2:11" x14ac:dyDescent="0.3">
      <c r="B114" t="s">
        <v>23</v>
      </c>
      <c r="C114" t="s">
        <v>111</v>
      </c>
      <c r="D114" t="s">
        <v>314</v>
      </c>
      <c r="E114" s="7" t="str">
        <f t="shared" si="8"/>
        <v>45FSD-2000X2200</v>
      </c>
      <c r="F114">
        <v>1</v>
      </c>
    </row>
    <row r="115" spans="2:11" x14ac:dyDescent="0.3">
      <c r="B115" t="s">
        <v>23</v>
      </c>
      <c r="C115" t="s">
        <v>112</v>
      </c>
      <c r="D115" t="s">
        <v>311</v>
      </c>
      <c r="E115" s="7" t="str">
        <f t="shared" si="8"/>
        <v>45FSD-1200X2200</v>
      </c>
      <c r="F115">
        <v>1</v>
      </c>
    </row>
    <row r="116" spans="2:11" x14ac:dyDescent="0.3">
      <c r="B116" t="s">
        <v>23</v>
      </c>
      <c r="C116" t="s">
        <v>113</v>
      </c>
      <c r="D116" t="s">
        <v>311</v>
      </c>
      <c r="E116" s="7" t="str">
        <f t="shared" si="8"/>
        <v>45FSD-1200X2200</v>
      </c>
      <c r="F116">
        <v>1</v>
      </c>
    </row>
    <row r="117" spans="2:11" x14ac:dyDescent="0.3">
      <c r="B117" t="s">
        <v>23</v>
      </c>
      <c r="C117" t="s">
        <v>114</v>
      </c>
      <c r="D117" s="11" t="s">
        <v>216</v>
      </c>
      <c r="E117" s="12" t="str">
        <f t="shared" si="8"/>
        <v>90FSD-1200X2200(A)</v>
      </c>
      <c r="F117" s="12">
        <v>1</v>
      </c>
    </row>
    <row r="118" spans="2:11" x14ac:dyDescent="0.3">
      <c r="B118" t="s">
        <v>23</v>
      </c>
      <c r="C118" t="s">
        <v>115</v>
      </c>
      <c r="D118" s="11" t="s">
        <v>26</v>
      </c>
      <c r="E118" s="12" t="str">
        <f t="shared" si="8"/>
        <v>90FSD-2000X2200(A)</v>
      </c>
      <c r="F118" s="12">
        <v>1</v>
      </c>
    </row>
    <row r="119" spans="2:11" x14ac:dyDescent="0.3">
      <c r="B119" t="s">
        <v>23</v>
      </c>
      <c r="C119" t="s">
        <v>116</v>
      </c>
    </row>
    <row r="120" spans="2:11" x14ac:dyDescent="0.3">
      <c r="B120" t="s">
        <v>23</v>
      </c>
      <c r="C120" t="s">
        <v>117</v>
      </c>
    </row>
    <row r="122" spans="2:11" x14ac:dyDescent="0.3">
      <c r="I122" s="2" t="str">
        <f>B123</f>
        <v>1F</v>
      </c>
    </row>
    <row r="123" spans="2:11" x14ac:dyDescent="0.3">
      <c r="B123" t="s">
        <v>118</v>
      </c>
      <c r="C123" t="s">
        <v>119</v>
      </c>
      <c r="D123" t="s">
        <v>304</v>
      </c>
      <c r="E123" s="7" t="str">
        <f t="shared" ref="E123:E153" si="9">IFERROR(LEFT(D123,FIND("_",D123)-1),D123)</f>
        <v>NSD-1200X2200</v>
      </c>
      <c r="F123">
        <v>1</v>
      </c>
      <c r="I123" s="2" t="s">
        <v>324</v>
      </c>
      <c r="J123" s="2"/>
      <c r="K123" s="2">
        <f>SUMIF($E$123:$E$160,I123,$F$123:$F$160)</f>
        <v>2</v>
      </c>
    </row>
    <row r="124" spans="2:11" x14ac:dyDescent="0.3">
      <c r="B124" t="s">
        <v>118</v>
      </c>
      <c r="C124" t="s">
        <v>120</v>
      </c>
      <c r="D124" t="s">
        <v>209</v>
      </c>
      <c r="E124" s="7" t="str">
        <f t="shared" si="9"/>
        <v>NSD-2500X3000</v>
      </c>
      <c r="F124">
        <v>1</v>
      </c>
      <c r="I124" s="2" t="s">
        <v>222</v>
      </c>
      <c r="J124" s="2"/>
      <c r="K124" s="2">
        <f t="shared" ref="K124:K139" si="10">SUMIF($E$123:$E$160,I124,$F$123:$F$160)</f>
        <v>0</v>
      </c>
    </row>
    <row r="125" spans="2:11" x14ac:dyDescent="0.3">
      <c r="B125" t="s">
        <v>118</v>
      </c>
      <c r="C125" t="s">
        <v>121</v>
      </c>
      <c r="D125" t="s">
        <v>304</v>
      </c>
      <c r="E125" s="7" t="str">
        <f t="shared" si="9"/>
        <v>NSD-1200X2200</v>
      </c>
      <c r="F125">
        <v>1</v>
      </c>
      <c r="I125" s="2" t="s">
        <v>209</v>
      </c>
      <c r="J125" s="2"/>
      <c r="K125" s="2">
        <f t="shared" si="10"/>
        <v>2</v>
      </c>
    </row>
    <row r="126" spans="2:11" x14ac:dyDescent="0.3">
      <c r="B126" t="s">
        <v>118</v>
      </c>
      <c r="C126" t="s">
        <v>122</v>
      </c>
      <c r="D126" t="s">
        <v>319</v>
      </c>
      <c r="E126" s="7" t="str">
        <f t="shared" si="9"/>
        <v>45FSD-1200X2200</v>
      </c>
      <c r="F126">
        <v>2</v>
      </c>
      <c r="I126" s="2" t="s">
        <v>223</v>
      </c>
      <c r="J126" s="2"/>
      <c r="K126" s="2">
        <f t="shared" si="10"/>
        <v>15</v>
      </c>
    </row>
    <row r="127" spans="2:11" x14ac:dyDescent="0.3">
      <c r="B127" t="s">
        <v>118</v>
      </c>
      <c r="C127" t="s">
        <v>123</v>
      </c>
      <c r="D127" t="s">
        <v>318</v>
      </c>
      <c r="E127" s="7" t="str">
        <f t="shared" si="9"/>
        <v>90FSD-2500X3000</v>
      </c>
      <c r="F127">
        <v>1</v>
      </c>
      <c r="I127" s="2" t="s">
        <v>225</v>
      </c>
      <c r="J127" s="2"/>
      <c r="K127" s="2">
        <f t="shared" si="10"/>
        <v>2</v>
      </c>
    </row>
    <row r="128" spans="2:11" x14ac:dyDescent="0.3">
      <c r="B128" t="s">
        <v>118</v>
      </c>
      <c r="C128" t="s">
        <v>124</v>
      </c>
      <c r="D128" t="s">
        <v>318</v>
      </c>
      <c r="E128" s="7" t="str">
        <f t="shared" si="9"/>
        <v>90FSD-2500X3000</v>
      </c>
      <c r="F128">
        <v>1</v>
      </c>
      <c r="I128" s="2" t="s">
        <v>226</v>
      </c>
      <c r="J128" s="2"/>
      <c r="K128" s="2">
        <f t="shared" si="10"/>
        <v>2</v>
      </c>
    </row>
    <row r="129" spans="2:11" x14ac:dyDescent="0.3">
      <c r="B129" t="s">
        <v>118</v>
      </c>
      <c r="C129" t="s">
        <v>125</v>
      </c>
      <c r="D129" t="s">
        <v>207</v>
      </c>
      <c r="E129" s="7" t="str">
        <f t="shared" si="9"/>
        <v>90FSD-2500X3000</v>
      </c>
      <c r="F129">
        <v>1</v>
      </c>
      <c r="I129" s="2" t="s">
        <v>227</v>
      </c>
      <c r="J129" s="2"/>
      <c r="K129" s="2">
        <f t="shared" si="10"/>
        <v>0</v>
      </c>
    </row>
    <row r="130" spans="2:11" x14ac:dyDescent="0.3">
      <c r="B130" t="s">
        <v>118</v>
      </c>
      <c r="C130" t="s">
        <v>126</v>
      </c>
      <c r="D130" t="s">
        <v>318</v>
      </c>
      <c r="E130" s="7" t="str">
        <f t="shared" si="9"/>
        <v>90FSD-2500X3000</v>
      </c>
      <c r="F130">
        <v>1</v>
      </c>
      <c r="I130" s="2" t="s">
        <v>217</v>
      </c>
      <c r="J130" s="2"/>
      <c r="K130" s="2">
        <f t="shared" si="10"/>
        <v>4</v>
      </c>
    </row>
    <row r="131" spans="2:11" x14ac:dyDescent="0.3">
      <c r="B131" t="s">
        <v>118</v>
      </c>
      <c r="C131" t="s">
        <v>127</v>
      </c>
      <c r="D131" t="s">
        <v>31</v>
      </c>
      <c r="E131" s="7" t="str">
        <f t="shared" si="9"/>
        <v>90FSD-2000X2200</v>
      </c>
      <c r="F131">
        <v>1</v>
      </c>
      <c r="I131" s="2" t="s">
        <v>216</v>
      </c>
      <c r="J131" s="2"/>
      <c r="K131" s="2">
        <f t="shared" si="10"/>
        <v>0</v>
      </c>
    </row>
    <row r="132" spans="2:11" x14ac:dyDescent="0.3">
      <c r="B132" t="s">
        <v>118</v>
      </c>
      <c r="C132" t="s">
        <v>128</v>
      </c>
      <c r="D132" t="s">
        <v>318</v>
      </c>
      <c r="E132" s="7" t="str">
        <f t="shared" si="9"/>
        <v>90FSD-2500X3000</v>
      </c>
      <c r="F132">
        <v>1</v>
      </c>
      <c r="I132" s="2" t="s">
        <v>31</v>
      </c>
      <c r="J132" s="2"/>
      <c r="K132" s="2">
        <f t="shared" si="10"/>
        <v>5</v>
      </c>
    </row>
    <row r="133" spans="2:11" x14ac:dyDescent="0.3">
      <c r="B133" t="s">
        <v>118</v>
      </c>
      <c r="C133" t="s">
        <v>129</v>
      </c>
      <c r="D133" t="s">
        <v>313</v>
      </c>
      <c r="E133" s="7" t="str">
        <f t="shared" si="9"/>
        <v>90FSD-2000X2200</v>
      </c>
      <c r="F133">
        <v>1</v>
      </c>
      <c r="I133" s="2" t="s">
        <v>26</v>
      </c>
      <c r="J133" s="2"/>
      <c r="K133" s="2">
        <f t="shared" si="10"/>
        <v>0</v>
      </c>
    </row>
    <row r="134" spans="2:11" x14ac:dyDescent="0.3">
      <c r="B134" t="s">
        <v>118</v>
      </c>
      <c r="C134" t="s">
        <v>130</v>
      </c>
      <c r="D134" t="s">
        <v>313</v>
      </c>
      <c r="E134" s="7" t="str">
        <f t="shared" si="9"/>
        <v>90FSD-2000X2200</v>
      </c>
      <c r="F134">
        <v>1</v>
      </c>
      <c r="I134" s="2" t="s">
        <v>207</v>
      </c>
      <c r="J134" s="2"/>
      <c r="K134" s="2">
        <f t="shared" si="10"/>
        <v>5</v>
      </c>
    </row>
    <row r="135" spans="2:11" x14ac:dyDescent="0.3">
      <c r="B135" t="s">
        <v>118</v>
      </c>
      <c r="C135" t="s">
        <v>131</v>
      </c>
      <c r="D135" t="s">
        <v>316</v>
      </c>
      <c r="E135" s="7" t="str">
        <f t="shared" si="9"/>
        <v>45FSD-1200X2200</v>
      </c>
      <c r="F135">
        <v>2</v>
      </c>
      <c r="I135" s="2" t="s">
        <v>208</v>
      </c>
      <c r="J135" s="2"/>
      <c r="K135" s="2">
        <f t="shared" si="10"/>
        <v>0</v>
      </c>
    </row>
    <row r="136" spans="2:11" x14ac:dyDescent="0.3">
      <c r="B136" t="s">
        <v>118</v>
      </c>
      <c r="C136" t="s">
        <v>132</v>
      </c>
      <c r="D136" t="s">
        <v>320</v>
      </c>
      <c r="E136" s="7" t="str">
        <f t="shared" si="9"/>
        <v>45FSD-1200X2200</v>
      </c>
      <c r="F136">
        <v>2</v>
      </c>
      <c r="I136" s="2" t="s">
        <v>306</v>
      </c>
      <c r="J136" s="2"/>
      <c r="K136" s="2">
        <f t="shared" si="10"/>
        <v>0</v>
      </c>
    </row>
    <row r="137" spans="2:11" x14ac:dyDescent="0.3">
      <c r="B137" t="s">
        <v>118</v>
      </c>
      <c r="C137" t="s">
        <v>133</v>
      </c>
      <c r="D137" t="s">
        <v>303</v>
      </c>
      <c r="E137" s="7" t="str">
        <f t="shared" si="9"/>
        <v>90FSD-1200X2200</v>
      </c>
      <c r="F137">
        <v>1</v>
      </c>
      <c r="I137" s="2" t="s">
        <v>310</v>
      </c>
      <c r="J137" s="2"/>
      <c r="K137" s="2">
        <f t="shared" si="10"/>
        <v>0</v>
      </c>
    </row>
    <row r="138" spans="2:11" x14ac:dyDescent="0.3">
      <c r="B138" t="s">
        <v>118</v>
      </c>
      <c r="C138" t="s">
        <v>134</v>
      </c>
      <c r="D138" t="s">
        <v>316</v>
      </c>
      <c r="E138" s="7" t="str">
        <f t="shared" si="9"/>
        <v>45FSD-1200X2200</v>
      </c>
      <c r="F138">
        <v>2</v>
      </c>
      <c r="I138" s="2" t="s">
        <v>307</v>
      </c>
      <c r="J138" s="2"/>
      <c r="K138" s="2">
        <f t="shared" si="10"/>
        <v>0</v>
      </c>
    </row>
    <row r="139" spans="2:11" x14ac:dyDescent="0.3">
      <c r="B139" t="s">
        <v>118</v>
      </c>
      <c r="C139" t="s">
        <v>135</v>
      </c>
      <c r="D139" t="s">
        <v>316</v>
      </c>
      <c r="E139" s="7" t="str">
        <f t="shared" si="9"/>
        <v>45FSD-1200X2200</v>
      </c>
      <c r="F139">
        <v>2</v>
      </c>
      <c r="I139" s="2" t="s">
        <v>224</v>
      </c>
      <c r="J139" s="2"/>
      <c r="K139" s="2">
        <f t="shared" si="10"/>
        <v>0</v>
      </c>
    </row>
    <row r="140" spans="2:11" x14ac:dyDescent="0.3">
      <c r="B140" t="s">
        <v>118</v>
      </c>
      <c r="C140" t="s">
        <v>136</v>
      </c>
      <c r="D140" t="s">
        <v>313</v>
      </c>
      <c r="E140" s="7" t="str">
        <f t="shared" si="9"/>
        <v>90FSD-2000X2200</v>
      </c>
      <c r="F140">
        <v>1</v>
      </c>
      <c r="I140" s="2" t="s">
        <v>221</v>
      </c>
      <c r="J140" s="2"/>
      <c r="K140" s="2">
        <f t="shared" ref="K140:K142" si="11">SUMIF($E$123:$E$160,I140,$F$123:$F$160)</f>
        <v>0</v>
      </c>
    </row>
    <row r="141" spans="2:11" x14ac:dyDescent="0.3">
      <c r="B141" t="s">
        <v>118</v>
      </c>
      <c r="C141" t="s">
        <v>137</v>
      </c>
      <c r="D141" t="s">
        <v>217</v>
      </c>
      <c r="E141" s="7" t="str">
        <f t="shared" si="9"/>
        <v>90FSD-1200X2200</v>
      </c>
      <c r="F141">
        <v>1</v>
      </c>
      <c r="I141" s="2" t="s">
        <v>218</v>
      </c>
      <c r="J141" s="2"/>
      <c r="K141" s="2">
        <f t="shared" si="11"/>
        <v>0</v>
      </c>
    </row>
    <row r="142" spans="2:11" x14ac:dyDescent="0.3">
      <c r="B142" t="s">
        <v>118</v>
      </c>
      <c r="C142" t="s">
        <v>138</v>
      </c>
      <c r="D142" t="s">
        <v>209</v>
      </c>
      <c r="E142" s="7" t="str">
        <f t="shared" si="9"/>
        <v>NSD-2500X3000</v>
      </c>
      <c r="F142">
        <v>1</v>
      </c>
      <c r="I142" s="2" t="s">
        <v>219</v>
      </c>
      <c r="J142" s="2"/>
      <c r="K142" s="2">
        <f t="shared" si="11"/>
        <v>0</v>
      </c>
    </row>
    <row r="143" spans="2:11" x14ac:dyDescent="0.3">
      <c r="B143" t="s">
        <v>118</v>
      </c>
      <c r="C143" t="s">
        <v>139</v>
      </c>
      <c r="D143" t="s">
        <v>313</v>
      </c>
      <c r="E143" s="7" t="str">
        <f t="shared" si="9"/>
        <v>90FSD-2000X2200</v>
      </c>
      <c r="F143">
        <v>1</v>
      </c>
    </row>
    <row r="144" spans="2:11" x14ac:dyDescent="0.3">
      <c r="B144" t="s">
        <v>118</v>
      </c>
      <c r="C144" t="s">
        <v>140</v>
      </c>
      <c r="D144" t="s">
        <v>226</v>
      </c>
      <c r="E144" s="7" t="str">
        <f t="shared" si="9"/>
        <v>45FSD-2000X2200</v>
      </c>
      <c r="F144">
        <v>1</v>
      </c>
    </row>
    <row r="145" spans="2:6" x14ac:dyDescent="0.3">
      <c r="B145" t="s">
        <v>118</v>
      </c>
      <c r="C145" t="s">
        <v>141</v>
      </c>
      <c r="D145" t="s">
        <v>303</v>
      </c>
      <c r="E145" s="7" t="str">
        <f t="shared" si="9"/>
        <v>90FSD-1200X2200</v>
      </c>
      <c r="F145">
        <v>1</v>
      </c>
    </row>
    <row r="146" spans="2:6" x14ac:dyDescent="0.3">
      <c r="B146" t="s">
        <v>118</v>
      </c>
      <c r="C146" t="s">
        <v>142</v>
      </c>
      <c r="D146" t="s">
        <v>223</v>
      </c>
      <c r="E146" s="7" t="str">
        <f t="shared" si="9"/>
        <v>45FSD-1200X2200</v>
      </c>
      <c r="F146">
        <v>1</v>
      </c>
    </row>
    <row r="147" spans="2:6" x14ac:dyDescent="0.3">
      <c r="B147" t="s">
        <v>118</v>
      </c>
      <c r="C147" t="s">
        <v>143</v>
      </c>
      <c r="D147" t="s">
        <v>223</v>
      </c>
      <c r="E147" s="7" t="str">
        <f t="shared" si="9"/>
        <v>45FSD-1200X2200</v>
      </c>
      <c r="F147">
        <v>1</v>
      </c>
    </row>
    <row r="148" spans="2:6" x14ac:dyDescent="0.3">
      <c r="B148" t="s">
        <v>118</v>
      </c>
      <c r="C148" t="s">
        <v>144</v>
      </c>
      <c r="D148" t="s">
        <v>321</v>
      </c>
      <c r="E148" s="7" t="str">
        <f t="shared" si="9"/>
        <v>45FSD-1200X2200</v>
      </c>
      <c r="F148">
        <v>2</v>
      </c>
    </row>
    <row r="149" spans="2:6" x14ac:dyDescent="0.3">
      <c r="B149" t="s">
        <v>118</v>
      </c>
      <c r="C149" t="s">
        <v>145</v>
      </c>
      <c r="D149" t="s">
        <v>226</v>
      </c>
      <c r="E149" s="7" t="str">
        <f t="shared" si="9"/>
        <v>45FSD-2000X2200</v>
      </c>
      <c r="F149">
        <v>1</v>
      </c>
    </row>
    <row r="150" spans="2:6" x14ac:dyDescent="0.3">
      <c r="B150" t="s">
        <v>118</v>
      </c>
      <c r="C150" t="s">
        <v>146</v>
      </c>
      <c r="D150" t="s">
        <v>223</v>
      </c>
      <c r="E150" s="7" t="str">
        <f t="shared" si="9"/>
        <v>45FSD-1200X2200</v>
      </c>
      <c r="F150">
        <v>1</v>
      </c>
    </row>
    <row r="151" spans="2:6" x14ac:dyDescent="0.3">
      <c r="B151" t="s">
        <v>118</v>
      </c>
      <c r="C151" t="s">
        <v>147</v>
      </c>
      <c r="D151" t="s">
        <v>303</v>
      </c>
      <c r="E151" s="7" t="str">
        <f t="shared" si="9"/>
        <v>90FSD-1200X2200</v>
      </c>
      <c r="F151">
        <v>1</v>
      </c>
    </row>
    <row r="152" spans="2:6" x14ac:dyDescent="0.3">
      <c r="B152" t="s">
        <v>118</v>
      </c>
      <c r="C152" t="s">
        <v>148</v>
      </c>
      <c r="D152" s="11" t="s">
        <v>225</v>
      </c>
      <c r="E152" s="12" t="str">
        <f t="shared" si="9"/>
        <v>45FSD-1200X2200(A)</v>
      </c>
      <c r="F152" s="12">
        <v>1</v>
      </c>
    </row>
    <row r="153" spans="2:6" x14ac:dyDescent="0.3">
      <c r="B153" t="s">
        <v>118</v>
      </c>
      <c r="C153" t="s">
        <v>149</v>
      </c>
      <c r="D153" s="11" t="s">
        <v>225</v>
      </c>
      <c r="E153" s="12" t="str">
        <f t="shared" si="9"/>
        <v>45FSD-1200X2200(A)</v>
      </c>
      <c r="F153" s="12">
        <v>1</v>
      </c>
    </row>
    <row r="154" spans="2:6" x14ac:dyDescent="0.3">
      <c r="B154" t="s">
        <v>118</v>
      </c>
      <c r="C154" t="s">
        <v>150</v>
      </c>
      <c r="E154" s="12"/>
    </row>
    <row r="155" spans="2:6" x14ac:dyDescent="0.3">
      <c r="B155" t="s">
        <v>118</v>
      </c>
      <c r="C155" t="s">
        <v>151</v>
      </c>
      <c r="E155" s="12"/>
    </row>
    <row r="156" spans="2:6" x14ac:dyDescent="0.3">
      <c r="B156" t="s">
        <v>118</v>
      </c>
      <c r="C156" t="s">
        <v>152</v>
      </c>
      <c r="E156" s="12"/>
    </row>
    <row r="157" spans="2:6" x14ac:dyDescent="0.3">
      <c r="B157" t="s">
        <v>118</v>
      </c>
      <c r="C157" t="s">
        <v>153</v>
      </c>
      <c r="E157" s="12"/>
    </row>
    <row r="158" spans="2:6" x14ac:dyDescent="0.3">
      <c r="B158" t="s">
        <v>118</v>
      </c>
      <c r="C158" t="s">
        <v>154</v>
      </c>
      <c r="E158" s="12"/>
    </row>
    <row r="159" spans="2:6" x14ac:dyDescent="0.3">
      <c r="B159" t="s">
        <v>118</v>
      </c>
      <c r="C159" t="s">
        <v>155</v>
      </c>
      <c r="E159" s="12"/>
    </row>
    <row r="160" spans="2:6" x14ac:dyDescent="0.3">
      <c r="B160" t="s">
        <v>118</v>
      </c>
      <c r="C160" t="s">
        <v>156</v>
      </c>
      <c r="E160" s="12"/>
    </row>
    <row r="162" spans="2:16" x14ac:dyDescent="0.3">
      <c r="I162" s="2" t="str">
        <f>B163</f>
        <v>2F</v>
      </c>
    </row>
    <row r="163" spans="2:16" x14ac:dyDescent="0.3">
      <c r="B163" t="s">
        <v>157</v>
      </c>
      <c r="C163" t="s">
        <v>158</v>
      </c>
      <c r="D163" s="11" t="s">
        <v>301</v>
      </c>
      <c r="E163" s="7" t="str">
        <f t="shared" ref="E163:E197" si="12">IFERROR(LEFT(D163,FIND("_",D163)-1),D163)</f>
        <v>180FSD-1200X2200(A)</v>
      </c>
      <c r="F163">
        <v>1</v>
      </c>
      <c r="I163" s="2" t="s">
        <v>324</v>
      </c>
      <c r="J163" s="2"/>
      <c r="K163" s="2">
        <f>SUMIF($E$163:$E$199,I163,$F$163:$F$199)</f>
        <v>0</v>
      </c>
    </row>
    <row r="164" spans="2:16" x14ac:dyDescent="0.3">
      <c r="B164" t="s">
        <v>157</v>
      </c>
      <c r="C164" t="s">
        <v>159</v>
      </c>
      <c r="D164" s="11" t="s">
        <v>308</v>
      </c>
      <c r="E164" s="7" t="str">
        <f t="shared" si="12"/>
        <v>180FSD-2500X3000(A)</v>
      </c>
      <c r="F164">
        <v>1</v>
      </c>
      <c r="I164" s="2" t="s">
        <v>222</v>
      </c>
      <c r="J164" s="2"/>
      <c r="K164" s="2">
        <f t="shared" ref="K164:K179" si="13">SUMIF($E$163:$E$199,I164,$F$163:$F$199)</f>
        <v>1</v>
      </c>
    </row>
    <row r="165" spans="2:16" x14ac:dyDescent="0.3">
      <c r="B165" t="s">
        <v>157</v>
      </c>
      <c r="C165" t="s">
        <v>160</v>
      </c>
      <c r="D165" s="11" t="s">
        <v>208</v>
      </c>
      <c r="E165" s="7" t="str">
        <f t="shared" si="12"/>
        <v>90FSD-2500X3000(A)</v>
      </c>
      <c r="F165">
        <v>1</v>
      </c>
      <c r="I165" s="2" t="s">
        <v>209</v>
      </c>
      <c r="J165" s="2"/>
      <c r="K165" s="2">
        <f t="shared" si="13"/>
        <v>1</v>
      </c>
    </row>
    <row r="166" spans="2:16" x14ac:dyDescent="0.3">
      <c r="B166" t="s">
        <v>157</v>
      </c>
      <c r="C166" t="s">
        <v>161</v>
      </c>
      <c r="D166" s="11" t="s">
        <v>301</v>
      </c>
      <c r="E166" s="7" t="str">
        <f t="shared" si="12"/>
        <v>180FSD-1200X2200(A)</v>
      </c>
      <c r="F166">
        <v>1</v>
      </c>
      <c r="I166" s="2" t="s">
        <v>223</v>
      </c>
      <c r="J166" s="2"/>
      <c r="K166" s="2">
        <f t="shared" si="13"/>
        <v>5</v>
      </c>
    </row>
    <row r="167" spans="2:16" x14ac:dyDescent="0.3">
      <c r="B167" t="s">
        <v>157</v>
      </c>
      <c r="C167" t="s">
        <v>162</v>
      </c>
      <c r="D167" s="11" t="s">
        <v>363</v>
      </c>
      <c r="E167" s="7" t="str">
        <f t="shared" si="12"/>
        <v>90FSD-2500X3000(A)</v>
      </c>
      <c r="F167">
        <v>1</v>
      </c>
      <c r="I167" s="2" t="s">
        <v>225</v>
      </c>
      <c r="J167" s="2"/>
      <c r="K167" s="2">
        <f t="shared" si="13"/>
        <v>0</v>
      </c>
    </row>
    <row r="168" spans="2:16" x14ac:dyDescent="0.3">
      <c r="B168" t="s">
        <v>157</v>
      </c>
      <c r="C168" t="s">
        <v>163</v>
      </c>
      <c r="D168" s="11" t="s">
        <v>322</v>
      </c>
      <c r="E168" s="7" t="str">
        <f t="shared" si="12"/>
        <v>90FSD-1200X2200(A)</v>
      </c>
      <c r="F168">
        <v>1</v>
      </c>
      <c r="I168" s="2" t="s">
        <v>226</v>
      </c>
      <c r="J168" s="2"/>
      <c r="K168" s="2">
        <f t="shared" si="13"/>
        <v>2</v>
      </c>
    </row>
    <row r="169" spans="2:16" x14ac:dyDescent="0.3">
      <c r="B169" t="s">
        <v>157</v>
      </c>
      <c r="C169" t="s">
        <v>164</v>
      </c>
      <c r="D169" s="11" t="s">
        <v>307</v>
      </c>
      <c r="E169" s="7" t="str">
        <f t="shared" si="12"/>
        <v>180FSD-2500X3000(A)</v>
      </c>
      <c r="F169">
        <v>1</v>
      </c>
      <c r="I169" s="2" t="s">
        <v>227</v>
      </c>
      <c r="J169" s="2"/>
      <c r="K169" s="2">
        <f t="shared" si="13"/>
        <v>1</v>
      </c>
    </row>
    <row r="170" spans="2:16" x14ac:dyDescent="0.3">
      <c r="B170" t="s">
        <v>157</v>
      </c>
      <c r="C170" t="s">
        <v>165</v>
      </c>
      <c r="D170" s="11" t="s">
        <v>310</v>
      </c>
      <c r="E170" s="7" t="str">
        <f t="shared" si="12"/>
        <v>180FSD-2000X2200(A)</v>
      </c>
      <c r="F170">
        <v>1</v>
      </c>
      <c r="I170" s="2" t="s">
        <v>217</v>
      </c>
      <c r="J170" s="2"/>
      <c r="K170" s="2">
        <f t="shared" si="13"/>
        <v>2</v>
      </c>
      <c r="O170" t="s">
        <v>361</v>
      </c>
      <c r="P170" t="s">
        <v>362</v>
      </c>
    </row>
    <row r="171" spans="2:16" x14ac:dyDescent="0.3">
      <c r="B171" t="s">
        <v>157</v>
      </c>
      <c r="C171" t="s">
        <v>166</v>
      </c>
      <c r="D171" s="11" t="s">
        <v>301</v>
      </c>
      <c r="E171" s="7" t="str">
        <f t="shared" si="12"/>
        <v>180FSD-1200X2200(A)</v>
      </c>
      <c r="F171">
        <v>1</v>
      </c>
      <c r="I171" s="2" t="s">
        <v>216</v>
      </c>
      <c r="J171" s="2"/>
      <c r="K171" s="2">
        <f t="shared" si="13"/>
        <v>1</v>
      </c>
    </row>
    <row r="172" spans="2:16" x14ac:dyDescent="0.3">
      <c r="B172" t="s">
        <v>157</v>
      </c>
      <c r="C172" t="s">
        <v>167</v>
      </c>
      <c r="D172" s="11" t="s">
        <v>301</v>
      </c>
      <c r="E172" s="7" t="str">
        <f t="shared" si="12"/>
        <v>180FSD-1200X2200(A)</v>
      </c>
      <c r="F172">
        <v>1</v>
      </c>
      <c r="I172" s="2" t="s">
        <v>31</v>
      </c>
      <c r="J172" s="2"/>
      <c r="K172" s="2">
        <f t="shared" si="13"/>
        <v>0</v>
      </c>
    </row>
    <row r="173" spans="2:16" x14ac:dyDescent="0.3">
      <c r="B173" t="s">
        <v>157</v>
      </c>
      <c r="C173" t="s">
        <v>168</v>
      </c>
      <c r="D173" s="11" t="s">
        <v>301</v>
      </c>
      <c r="E173" s="7" t="str">
        <f t="shared" si="12"/>
        <v>180FSD-1200X2200(A)</v>
      </c>
      <c r="F173">
        <v>1</v>
      </c>
      <c r="I173" s="2" t="s">
        <v>26</v>
      </c>
      <c r="J173" s="2"/>
      <c r="K173" s="2">
        <f t="shared" si="13"/>
        <v>0</v>
      </c>
    </row>
    <row r="174" spans="2:16" x14ac:dyDescent="0.3">
      <c r="B174" t="s">
        <v>157</v>
      </c>
      <c r="C174" t="s">
        <v>169</v>
      </c>
      <c r="D174" s="11" t="s">
        <v>307</v>
      </c>
      <c r="E174" s="7" t="str">
        <f t="shared" si="12"/>
        <v>180FSD-2500X3000(A)</v>
      </c>
      <c r="F174">
        <v>1</v>
      </c>
      <c r="I174" s="2" t="s">
        <v>207</v>
      </c>
      <c r="J174" s="2"/>
      <c r="K174" s="2">
        <f t="shared" si="13"/>
        <v>0</v>
      </c>
    </row>
    <row r="175" spans="2:16" x14ac:dyDescent="0.3">
      <c r="B175" t="s">
        <v>157</v>
      </c>
      <c r="C175" t="s">
        <v>170</v>
      </c>
      <c r="D175" s="11" t="s">
        <v>310</v>
      </c>
      <c r="E175" s="7" t="str">
        <f t="shared" si="12"/>
        <v>180FSD-2000X2200(A)</v>
      </c>
      <c r="F175">
        <v>1</v>
      </c>
      <c r="I175" s="2" t="s">
        <v>208</v>
      </c>
      <c r="J175" s="2"/>
      <c r="K175" s="2">
        <f t="shared" si="13"/>
        <v>3</v>
      </c>
    </row>
    <row r="176" spans="2:16" x14ac:dyDescent="0.3">
      <c r="B176" t="s">
        <v>157</v>
      </c>
      <c r="C176" t="s">
        <v>171</v>
      </c>
      <c r="D176" s="11" t="s">
        <v>301</v>
      </c>
      <c r="E176" s="7" t="str">
        <f t="shared" si="12"/>
        <v>180FSD-1200X2200(A)</v>
      </c>
      <c r="F176">
        <v>1</v>
      </c>
      <c r="I176" s="2" t="s">
        <v>306</v>
      </c>
      <c r="J176" s="2"/>
      <c r="K176" s="2">
        <f t="shared" si="13"/>
        <v>13</v>
      </c>
    </row>
    <row r="177" spans="2:11" x14ac:dyDescent="0.3">
      <c r="B177" t="s">
        <v>157</v>
      </c>
      <c r="C177" t="s">
        <v>172</v>
      </c>
      <c r="D177" s="11" t="s">
        <v>208</v>
      </c>
      <c r="E177" s="7" t="str">
        <f t="shared" si="12"/>
        <v>90FSD-2500X3000(A)</v>
      </c>
      <c r="F177">
        <v>1</v>
      </c>
      <c r="I177" s="2" t="s">
        <v>310</v>
      </c>
      <c r="J177" s="2"/>
      <c r="K177" s="2">
        <f t="shared" si="13"/>
        <v>4</v>
      </c>
    </row>
    <row r="178" spans="2:11" x14ac:dyDescent="0.3">
      <c r="B178" t="s">
        <v>157</v>
      </c>
      <c r="C178" t="s">
        <v>173</v>
      </c>
      <c r="D178" s="11" t="s">
        <v>301</v>
      </c>
      <c r="E178" s="7" t="str">
        <f t="shared" si="12"/>
        <v>180FSD-1200X2200(A)</v>
      </c>
      <c r="F178">
        <v>1</v>
      </c>
      <c r="I178" s="2" t="s">
        <v>307</v>
      </c>
      <c r="J178" s="2"/>
      <c r="K178" s="2">
        <f t="shared" si="13"/>
        <v>4</v>
      </c>
    </row>
    <row r="179" spans="2:11" x14ac:dyDescent="0.3">
      <c r="B179" t="s">
        <v>157</v>
      </c>
      <c r="C179" t="s">
        <v>174</v>
      </c>
      <c r="D179" s="11" t="s">
        <v>307</v>
      </c>
      <c r="E179" s="7" t="str">
        <f t="shared" si="12"/>
        <v>180FSD-2500X3000(A)</v>
      </c>
      <c r="F179">
        <v>1</v>
      </c>
      <c r="I179" s="2" t="s">
        <v>224</v>
      </c>
      <c r="J179" s="2"/>
      <c r="K179" s="2">
        <f t="shared" si="13"/>
        <v>0</v>
      </c>
    </row>
    <row r="180" spans="2:11" x14ac:dyDescent="0.3">
      <c r="B180" t="s">
        <v>157</v>
      </c>
      <c r="C180" t="s">
        <v>175</v>
      </c>
      <c r="D180" s="11" t="s">
        <v>302</v>
      </c>
      <c r="E180" s="7" t="str">
        <f t="shared" si="12"/>
        <v>180FSD-2000X2200(A)</v>
      </c>
      <c r="F180">
        <v>1</v>
      </c>
      <c r="I180" s="2" t="s">
        <v>221</v>
      </c>
      <c r="J180" s="2"/>
      <c r="K180" s="2">
        <f t="shared" ref="K180:K182" si="14">SUMIF($E$163:$E$199,I180,$F$163:$F$199)</f>
        <v>0</v>
      </c>
    </row>
    <row r="181" spans="2:11" x14ac:dyDescent="0.3">
      <c r="B181" t="s">
        <v>157</v>
      </c>
      <c r="C181" t="s">
        <v>176</v>
      </c>
      <c r="D181" s="11" t="s">
        <v>301</v>
      </c>
      <c r="E181" s="7" t="str">
        <f t="shared" si="12"/>
        <v>180FSD-1200X2200(A)</v>
      </c>
      <c r="F181">
        <v>1</v>
      </c>
      <c r="I181" s="2" t="s">
        <v>218</v>
      </c>
      <c r="J181" s="2"/>
      <c r="K181" s="2">
        <f t="shared" si="14"/>
        <v>0</v>
      </c>
    </row>
    <row r="182" spans="2:11" x14ac:dyDescent="0.3">
      <c r="B182" t="s">
        <v>157</v>
      </c>
      <c r="C182" t="s">
        <v>177</v>
      </c>
      <c r="D182" s="11" t="s">
        <v>301</v>
      </c>
      <c r="E182" s="7" t="str">
        <f t="shared" si="12"/>
        <v>180FSD-1200X2200(A)</v>
      </c>
      <c r="F182">
        <v>1</v>
      </c>
      <c r="I182" s="2" t="s">
        <v>219</v>
      </c>
      <c r="J182" s="2"/>
      <c r="K182" s="2">
        <f t="shared" si="14"/>
        <v>0</v>
      </c>
    </row>
    <row r="183" spans="2:11" x14ac:dyDescent="0.3">
      <c r="B183" t="s">
        <v>157</v>
      </c>
      <c r="C183" t="s">
        <v>178</v>
      </c>
      <c r="D183" s="11" t="s">
        <v>301</v>
      </c>
      <c r="E183" s="7" t="str">
        <f t="shared" si="12"/>
        <v>180FSD-1200X2200(A)</v>
      </c>
      <c r="F183">
        <v>1</v>
      </c>
    </row>
    <row r="184" spans="2:11" x14ac:dyDescent="0.3">
      <c r="B184" t="s">
        <v>157</v>
      </c>
      <c r="C184" t="s">
        <v>179</v>
      </c>
      <c r="D184" s="11" t="s">
        <v>301</v>
      </c>
      <c r="E184" s="7" t="str">
        <f t="shared" si="12"/>
        <v>180FSD-1200X2200(A)</v>
      </c>
      <c r="F184">
        <v>1</v>
      </c>
    </row>
    <row r="185" spans="2:11" x14ac:dyDescent="0.3">
      <c r="B185" t="s">
        <v>157</v>
      </c>
      <c r="C185" t="s">
        <v>180</v>
      </c>
      <c r="D185" s="11" t="s">
        <v>302</v>
      </c>
      <c r="E185" s="7" t="str">
        <f t="shared" si="12"/>
        <v>180FSD-2000X2200(A)</v>
      </c>
      <c r="F185">
        <v>1</v>
      </c>
    </row>
    <row r="186" spans="2:11" x14ac:dyDescent="0.3">
      <c r="B186" t="s">
        <v>157</v>
      </c>
      <c r="C186" t="s">
        <v>181</v>
      </c>
      <c r="D186" s="11" t="s">
        <v>301</v>
      </c>
      <c r="E186" s="7" t="str">
        <f t="shared" si="12"/>
        <v>180FSD-1200X2200(A)</v>
      </c>
      <c r="F186">
        <v>1</v>
      </c>
    </row>
    <row r="187" spans="2:11" x14ac:dyDescent="0.3">
      <c r="B187" t="s">
        <v>157</v>
      </c>
      <c r="C187" t="s">
        <v>182</v>
      </c>
      <c r="D187" s="11" t="s">
        <v>301</v>
      </c>
      <c r="E187" s="7" t="str">
        <f t="shared" si="12"/>
        <v>180FSD-1200X2200(A)</v>
      </c>
      <c r="F187">
        <v>1</v>
      </c>
    </row>
    <row r="188" spans="2:11" x14ac:dyDescent="0.3">
      <c r="B188" t="s">
        <v>157</v>
      </c>
      <c r="C188" t="s">
        <v>183</v>
      </c>
      <c r="D188" s="11" t="s">
        <v>223</v>
      </c>
      <c r="E188" s="7" t="str">
        <f t="shared" si="12"/>
        <v>45FSD-1200X2200</v>
      </c>
      <c r="F188">
        <v>1</v>
      </c>
    </row>
    <row r="189" spans="2:11" x14ac:dyDescent="0.3">
      <c r="B189" t="s">
        <v>157</v>
      </c>
      <c r="C189" t="s">
        <v>184</v>
      </c>
      <c r="D189" s="11" t="s">
        <v>303</v>
      </c>
      <c r="E189" s="7" t="str">
        <f t="shared" si="12"/>
        <v>90FSD-1200X2200</v>
      </c>
      <c r="F189">
        <v>1</v>
      </c>
    </row>
    <row r="190" spans="2:11" x14ac:dyDescent="0.3">
      <c r="B190" t="s">
        <v>157</v>
      </c>
      <c r="C190" t="s">
        <v>185</v>
      </c>
      <c r="D190" s="11" t="s">
        <v>226</v>
      </c>
      <c r="E190" s="7" t="str">
        <f t="shared" si="12"/>
        <v>45FSD-2000X2200</v>
      </c>
      <c r="F190">
        <v>1</v>
      </c>
    </row>
    <row r="191" spans="2:11" x14ac:dyDescent="0.3">
      <c r="B191" t="s">
        <v>157</v>
      </c>
      <c r="C191" t="s">
        <v>186</v>
      </c>
      <c r="D191" s="11" t="s">
        <v>364</v>
      </c>
      <c r="E191" s="7" t="str">
        <f t="shared" si="12"/>
        <v>45FSD-1200X2200</v>
      </c>
      <c r="F191">
        <v>2</v>
      </c>
    </row>
    <row r="192" spans="2:11" x14ac:dyDescent="0.3">
      <c r="B192" t="s">
        <v>157</v>
      </c>
      <c r="C192" t="s">
        <v>187</v>
      </c>
      <c r="D192" s="11" t="s">
        <v>364</v>
      </c>
      <c r="E192" s="7" t="str">
        <f t="shared" si="12"/>
        <v>45FSD-1200X2200</v>
      </c>
      <c r="F192">
        <v>2</v>
      </c>
    </row>
    <row r="193" spans="2:11" x14ac:dyDescent="0.3">
      <c r="B193" t="s">
        <v>157</v>
      </c>
      <c r="C193" t="s">
        <v>188</v>
      </c>
      <c r="D193" s="11" t="s">
        <v>226</v>
      </c>
      <c r="E193" s="7" t="str">
        <f t="shared" si="12"/>
        <v>45FSD-2000X2200</v>
      </c>
      <c r="F193">
        <v>1</v>
      </c>
    </row>
    <row r="194" spans="2:11" x14ac:dyDescent="0.3">
      <c r="B194" t="s">
        <v>4</v>
      </c>
      <c r="C194" t="s">
        <v>189</v>
      </c>
      <c r="D194" s="11" t="s">
        <v>303</v>
      </c>
      <c r="E194" s="7" t="str">
        <f t="shared" si="12"/>
        <v>90FSD-1200X2200</v>
      </c>
      <c r="F194">
        <v>1</v>
      </c>
    </row>
    <row r="195" spans="2:11" x14ac:dyDescent="0.3">
      <c r="B195" t="s">
        <v>4</v>
      </c>
      <c r="C195" t="s">
        <v>190</v>
      </c>
      <c r="D195" s="11" t="s">
        <v>209</v>
      </c>
      <c r="E195" s="7" t="str">
        <f t="shared" si="12"/>
        <v>NSD-2500X3000</v>
      </c>
      <c r="F195">
        <v>1</v>
      </c>
    </row>
    <row r="196" spans="2:11" x14ac:dyDescent="0.3">
      <c r="B196" t="s">
        <v>4</v>
      </c>
      <c r="C196" t="s">
        <v>228</v>
      </c>
      <c r="D196" s="11" t="s">
        <v>222</v>
      </c>
      <c r="E196" s="7" t="str">
        <f t="shared" si="12"/>
        <v>NSD-2000X2200</v>
      </c>
      <c r="F196">
        <v>1</v>
      </c>
    </row>
    <row r="197" spans="2:11" x14ac:dyDescent="0.3">
      <c r="B197" t="s">
        <v>4</v>
      </c>
      <c r="C197" t="s">
        <v>229</v>
      </c>
      <c r="D197" s="11" t="s">
        <v>323</v>
      </c>
      <c r="E197" s="7" t="str">
        <f t="shared" si="12"/>
        <v>45FSD-2500X3000</v>
      </c>
      <c r="F197">
        <v>1</v>
      </c>
    </row>
    <row r="198" spans="2:11" x14ac:dyDescent="0.3">
      <c r="B198" t="s">
        <v>157</v>
      </c>
      <c r="C198" t="s">
        <v>230</v>
      </c>
    </row>
    <row r="199" spans="2:11" x14ac:dyDescent="0.3">
      <c r="B199" t="s">
        <v>157</v>
      </c>
      <c r="C199" t="s">
        <v>231</v>
      </c>
      <c r="E199" s="8"/>
    </row>
    <row r="200" spans="2:11" x14ac:dyDescent="0.3">
      <c r="E200" s="8"/>
    </row>
    <row r="202" spans="2:11" x14ac:dyDescent="0.3">
      <c r="I202" s="2" t="str">
        <f>B203</f>
        <v>RF</v>
      </c>
    </row>
    <row r="203" spans="2:11" x14ac:dyDescent="0.3">
      <c r="B203" t="s">
        <v>191</v>
      </c>
      <c r="C203" t="s">
        <v>192</v>
      </c>
      <c r="E203" s="7" t="s">
        <v>220</v>
      </c>
      <c r="F203">
        <v>2</v>
      </c>
      <c r="I203" s="2" t="s">
        <v>324</v>
      </c>
      <c r="J203" s="2"/>
      <c r="K203" s="2">
        <f>SUMIF($E$203:$E$205,I203,$F$203:$F$205)</f>
        <v>2</v>
      </c>
    </row>
    <row r="204" spans="2:11" x14ac:dyDescent="0.3">
      <c r="B204" t="s">
        <v>191</v>
      </c>
      <c r="C204" t="s">
        <v>193</v>
      </c>
      <c r="I204" s="2" t="s">
        <v>222</v>
      </c>
      <c r="J204" s="2"/>
      <c r="K204" s="2">
        <f t="shared" ref="K204:K219" si="15">SUMIF($E$203:$E$205,I204,$F$203:$F$205)</f>
        <v>0</v>
      </c>
    </row>
    <row r="205" spans="2:11" x14ac:dyDescent="0.3">
      <c r="I205" s="2" t="s">
        <v>209</v>
      </c>
      <c r="J205" s="2"/>
      <c r="K205" s="2">
        <f t="shared" si="15"/>
        <v>0</v>
      </c>
    </row>
    <row r="206" spans="2:11" x14ac:dyDescent="0.3">
      <c r="I206" s="2" t="s">
        <v>223</v>
      </c>
      <c r="J206" s="2"/>
      <c r="K206" s="2">
        <f t="shared" si="15"/>
        <v>0</v>
      </c>
    </row>
    <row r="207" spans="2:11" x14ac:dyDescent="0.3">
      <c r="I207" s="2" t="s">
        <v>225</v>
      </c>
      <c r="J207" s="2"/>
      <c r="K207" s="2">
        <f t="shared" si="15"/>
        <v>0</v>
      </c>
    </row>
    <row r="208" spans="2:11" x14ac:dyDescent="0.3">
      <c r="I208" s="2" t="s">
        <v>226</v>
      </c>
      <c r="J208" s="2"/>
      <c r="K208" s="2">
        <f t="shared" si="15"/>
        <v>0</v>
      </c>
    </row>
    <row r="209" spans="9:11" x14ac:dyDescent="0.3">
      <c r="I209" s="2" t="s">
        <v>227</v>
      </c>
      <c r="J209" s="2"/>
      <c r="K209" s="2">
        <f t="shared" si="15"/>
        <v>0</v>
      </c>
    </row>
    <row r="210" spans="9:11" x14ac:dyDescent="0.3">
      <c r="I210" s="2" t="s">
        <v>217</v>
      </c>
      <c r="J210" s="2"/>
      <c r="K210" s="2">
        <f t="shared" si="15"/>
        <v>0</v>
      </c>
    </row>
    <row r="211" spans="9:11" x14ac:dyDescent="0.3">
      <c r="I211" s="2" t="s">
        <v>216</v>
      </c>
      <c r="J211" s="2"/>
      <c r="K211" s="2">
        <f t="shared" si="15"/>
        <v>0</v>
      </c>
    </row>
    <row r="212" spans="9:11" x14ac:dyDescent="0.3">
      <c r="I212" s="2" t="s">
        <v>31</v>
      </c>
      <c r="J212" s="2"/>
      <c r="K212" s="2">
        <f t="shared" si="15"/>
        <v>0</v>
      </c>
    </row>
    <row r="213" spans="9:11" x14ac:dyDescent="0.3">
      <c r="I213" s="2" t="s">
        <v>26</v>
      </c>
      <c r="J213" s="2"/>
      <c r="K213" s="2">
        <f t="shared" si="15"/>
        <v>0</v>
      </c>
    </row>
    <row r="214" spans="9:11" x14ac:dyDescent="0.3">
      <c r="I214" s="2" t="s">
        <v>207</v>
      </c>
      <c r="J214" s="2"/>
      <c r="K214" s="2">
        <f t="shared" si="15"/>
        <v>0</v>
      </c>
    </row>
    <row r="215" spans="9:11" x14ac:dyDescent="0.3">
      <c r="I215" s="2" t="s">
        <v>208</v>
      </c>
      <c r="J215" s="2"/>
      <c r="K215" s="2">
        <f t="shared" si="15"/>
        <v>0</v>
      </c>
    </row>
    <row r="216" spans="9:11" x14ac:dyDescent="0.3">
      <c r="I216" s="2" t="s">
        <v>306</v>
      </c>
      <c r="J216" s="2"/>
      <c r="K216" s="2">
        <f t="shared" si="15"/>
        <v>0</v>
      </c>
    </row>
    <row r="217" spans="9:11" x14ac:dyDescent="0.3">
      <c r="I217" s="2" t="s">
        <v>310</v>
      </c>
      <c r="J217" s="2"/>
      <c r="K217" s="2">
        <f t="shared" si="15"/>
        <v>0</v>
      </c>
    </row>
    <row r="218" spans="9:11" x14ac:dyDescent="0.3">
      <c r="I218" s="2" t="s">
        <v>307</v>
      </c>
      <c r="J218" s="2"/>
      <c r="K218" s="2">
        <f t="shared" si="15"/>
        <v>0</v>
      </c>
    </row>
    <row r="219" spans="9:11" x14ac:dyDescent="0.3">
      <c r="I219" s="2" t="s">
        <v>224</v>
      </c>
      <c r="J219" s="2"/>
      <c r="K219" s="2">
        <f t="shared" si="15"/>
        <v>0</v>
      </c>
    </row>
    <row r="220" spans="9:11" x14ac:dyDescent="0.3">
      <c r="I220" s="2" t="s">
        <v>221</v>
      </c>
      <c r="J220" s="2"/>
      <c r="K220" s="2">
        <f t="shared" ref="K220:K222" si="16">SUMIF($E$203:$E$205,I220,$F$203:$F$205)</f>
        <v>0</v>
      </c>
    </row>
    <row r="221" spans="9:11" x14ac:dyDescent="0.3">
      <c r="I221" s="2" t="s">
        <v>218</v>
      </c>
      <c r="J221" s="2"/>
      <c r="K221" s="2">
        <f t="shared" si="16"/>
        <v>0</v>
      </c>
    </row>
    <row r="222" spans="9:11" x14ac:dyDescent="0.3">
      <c r="I222" s="2" t="s">
        <v>219</v>
      </c>
      <c r="J222" s="2"/>
      <c r="K222" s="2">
        <f t="shared" si="16"/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75"/>
  <sheetViews>
    <sheetView workbookViewId="0">
      <selection activeCell="D12" sqref="D12"/>
    </sheetView>
  </sheetViews>
  <sheetFormatPr defaultRowHeight="16.5" x14ac:dyDescent="0.3"/>
  <cols>
    <col min="4" max="4" width="30.25" bestFit="1" customWidth="1"/>
    <col min="8" max="8" width="32.5" bestFit="1" customWidth="1"/>
    <col min="13" max="13" width="32.5" bestFit="1" customWidth="1"/>
  </cols>
  <sheetData>
    <row r="3" spans="2:14" x14ac:dyDescent="0.3">
      <c r="M3" s="4"/>
    </row>
    <row r="4" spans="2:14" x14ac:dyDescent="0.3">
      <c r="H4" s="1" t="str">
        <f>B5</f>
        <v>GF</v>
      </c>
      <c r="M4" s="6" t="s">
        <v>211</v>
      </c>
      <c r="N4" s="6"/>
    </row>
    <row r="5" spans="2:14" x14ac:dyDescent="0.3">
      <c r="B5" t="s">
        <v>194</v>
      </c>
      <c r="C5" t="s">
        <v>195</v>
      </c>
      <c r="D5" t="s">
        <v>196</v>
      </c>
      <c r="H5" s="2" t="s">
        <v>197</v>
      </c>
      <c r="I5" s="2"/>
      <c r="J5" s="2">
        <f>COUNTIF($D$5:$D$29,H5)</f>
        <v>13</v>
      </c>
      <c r="M5" s="6" t="s">
        <v>198</v>
      </c>
      <c r="N5" s="6">
        <f>SUMIF(H:H,M5,J:J)</f>
        <v>13</v>
      </c>
    </row>
    <row r="6" spans="2:14" x14ac:dyDescent="0.3">
      <c r="D6" t="s">
        <v>198</v>
      </c>
      <c r="H6" s="2" t="s">
        <v>199</v>
      </c>
      <c r="I6" s="2"/>
      <c r="J6" s="2">
        <f t="shared" ref="J6:J9" si="0">COUNTIF($D$5:$D$29,H6)</f>
        <v>3</v>
      </c>
      <c r="M6" s="6" t="s">
        <v>199</v>
      </c>
      <c r="N6" s="6">
        <f t="shared" ref="N6:N9" si="1">SUMIF(H:H,M6,J:J)</f>
        <v>12</v>
      </c>
    </row>
    <row r="7" spans="2:14" x14ac:dyDescent="0.3">
      <c r="D7" t="s">
        <v>198</v>
      </c>
      <c r="H7" s="2" t="s">
        <v>200</v>
      </c>
      <c r="I7" s="2"/>
      <c r="J7" s="2">
        <f t="shared" si="0"/>
        <v>3</v>
      </c>
      <c r="M7" s="6" t="s">
        <v>200</v>
      </c>
      <c r="N7" s="6">
        <f t="shared" si="1"/>
        <v>4</v>
      </c>
    </row>
    <row r="8" spans="2:14" x14ac:dyDescent="0.3">
      <c r="D8" t="s">
        <v>198</v>
      </c>
      <c r="H8" s="2" t="s">
        <v>201</v>
      </c>
      <c r="I8" s="2"/>
      <c r="J8" s="2">
        <f t="shared" si="0"/>
        <v>6</v>
      </c>
      <c r="M8" s="6" t="s">
        <v>201</v>
      </c>
      <c r="N8" s="6">
        <f t="shared" si="1"/>
        <v>35</v>
      </c>
    </row>
    <row r="9" spans="2:14" x14ac:dyDescent="0.3">
      <c r="D9" t="s">
        <v>198</v>
      </c>
      <c r="H9" s="2" t="s">
        <v>202</v>
      </c>
      <c r="I9" s="2"/>
      <c r="J9" s="2">
        <f t="shared" si="0"/>
        <v>0</v>
      </c>
      <c r="M9" s="6" t="s">
        <v>202</v>
      </c>
      <c r="N9" s="6">
        <f t="shared" si="1"/>
        <v>3</v>
      </c>
    </row>
    <row r="10" spans="2:14" x14ac:dyDescent="0.3">
      <c r="D10" t="s">
        <v>198</v>
      </c>
      <c r="H10" s="2"/>
      <c r="I10" s="2"/>
      <c r="J10" s="2"/>
    </row>
    <row r="11" spans="2:14" x14ac:dyDescent="0.3">
      <c r="D11" t="s">
        <v>198</v>
      </c>
    </row>
    <row r="12" spans="2:14" x14ac:dyDescent="0.3">
      <c r="D12" t="s">
        <v>198</v>
      </c>
    </row>
    <row r="13" spans="2:14" x14ac:dyDescent="0.3">
      <c r="D13" t="s">
        <v>198</v>
      </c>
    </row>
    <row r="14" spans="2:14" x14ac:dyDescent="0.3">
      <c r="D14" t="s">
        <v>198</v>
      </c>
    </row>
    <row r="15" spans="2:14" x14ac:dyDescent="0.3">
      <c r="D15" t="s">
        <v>198</v>
      </c>
    </row>
    <row r="16" spans="2:14" x14ac:dyDescent="0.3">
      <c r="D16" t="s">
        <v>199</v>
      </c>
    </row>
    <row r="17" spans="2:10" x14ac:dyDescent="0.3">
      <c r="D17" t="s">
        <v>200</v>
      </c>
    </row>
    <row r="18" spans="2:10" x14ac:dyDescent="0.3">
      <c r="D18" t="s">
        <v>200</v>
      </c>
    </row>
    <row r="19" spans="2:10" x14ac:dyDescent="0.3">
      <c r="D19" t="s">
        <v>200</v>
      </c>
    </row>
    <row r="20" spans="2:10" x14ac:dyDescent="0.3">
      <c r="D20" t="s">
        <v>199</v>
      </c>
    </row>
    <row r="21" spans="2:10" x14ac:dyDescent="0.3">
      <c r="D21" t="s">
        <v>198</v>
      </c>
    </row>
    <row r="22" spans="2:10" x14ac:dyDescent="0.3">
      <c r="D22" t="s">
        <v>198</v>
      </c>
    </row>
    <row r="23" spans="2:10" x14ac:dyDescent="0.3">
      <c r="D23" t="s">
        <v>201</v>
      </c>
    </row>
    <row r="24" spans="2:10" x14ac:dyDescent="0.3">
      <c r="D24" t="s">
        <v>201</v>
      </c>
    </row>
    <row r="25" spans="2:10" x14ac:dyDescent="0.3">
      <c r="D25" t="s">
        <v>201</v>
      </c>
    </row>
    <row r="26" spans="2:10" x14ac:dyDescent="0.3">
      <c r="D26" t="s">
        <v>201</v>
      </c>
    </row>
    <row r="27" spans="2:10" x14ac:dyDescent="0.3">
      <c r="D27" t="s">
        <v>201</v>
      </c>
    </row>
    <row r="28" spans="2:10" x14ac:dyDescent="0.3">
      <c r="D28" t="s">
        <v>201</v>
      </c>
    </row>
    <row r="29" spans="2:10" x14ac:dyDescent="0.3">
      <c r="D29" t="s">
        <v>199</v>
      </c>
    </row>
    <row r="31" spans="2:10" x14ac:dyDescent="0.3">
      <c r="H31" s="1" t="str">
        <f>B32</f>
        <v>1F</v>
      </c>
    </row>
    <row r="32" spans="2:10" x14ac:dyDescent="0.3">
      <c r="B32" t="s">
        <v>118</v>
      </c>
      <c r="C32" t="s">
        <v>203</v>
      </c>
      <c r="D32" t="s">
        <v>199</v>
      </c>
      <c r="H32" s="2" t="s">
        <v>196</v>
      </c>
      <c r="I32" s="2"/>
      <c r="J32" s="2">
        <f>COUNTIF($D$32:$D$52,H32)</f>
        <v>0</v>
      </c>
    </row>
    <row r="33" spans="4:10" x14ac:dyDescent="0.3">
      <c r="D33" t="s">
        <v>199</v>
      </c>
      <c r="H33" s="2" t="s">
        <v>199</v>
      </c>
      <c r="I33" s="2"/>
      <c r="J33" s="2">
        <f t="shared" ref="J33:J36" si="2">COUNTIF($D$32:$D$52,H33)</f>
        <v>6</v>
      </c>
    </row>
    <row r="34" spans="4:10" x14ac:dyDescent="0.3">
      <c r="D34" t="s">
        <v>201</v>
      </c>
      <c r="H34" s="2" t="s">
        <v>200</v>
      </c>
      <c r="I34" s="2"/>
      <c r="J34" s="2">
        <f t="shared" si="2"/>
        <v>1</v>
      </c>
    </row>
    <row r="35" spans="4:10" x14ac:dyDescent="0.3">
      <c r="D35" t="s">
        <v>201</v>
      </c>
      <c r="H35" s="2" t="s">
        <v>201</v>
      </c>
      <c r="I35" s="2"/>
      <c r="J35" s="2">
        <f t="shared" si="2"/>
        <v>14</v>
      </c>
    </row>
    <row r="36" spans="4:10" x14ac:dyDescent="0.3">
      <c r="D36" t="s">
        <v>201</v>
      </c>
      <c r="H36" s="2" t="s">
        <v>202</v>
      </c>
      <c r="I36" s="2"/>
      <c r="J36" s="2">
        <f t="shared" si="2"/>
        <v>0</v>
      </c>
    </row>
    <row r="37" spans="4:10" x14ac:dyDescent="0.3">
      <c r="D37" t="s">
        <v>201</v>
      </c>
      <c r="H37" s="2"/>
      <c r="I37" s="2"/>
      <c r="J37" s="2"/>
    </row>
    <row r="38" spans="4:10" x14ac:dyDescent="0.3">
      <c r="D38" t="s">
        <v>199</v>
      </c>
    </row>
    <row r="39" spans="4:10" x14ac:dyDescent="0.3">
      <c r="D39" t="s">
        <v>201</v>
      </c>
    </row>
    <row r="40" spans="4:10" x14ac:dyDescent="0.3">
      <c r="D40" t="s">
        <v>201</v>
      </c>
    </row>
    <row r="41" spans="4:10" x14ac:dyDescent="0.3">
      <c r="D41" t="s">
        <v>201</v>
      </c>
    </row>
    <row r="42" spans="4:10" x14ac:dyDescent="0.3">
      <c r="D42" t="s">
        <v>201</v>
      </c>
    </row>
    <row r="43" spans="4:10" x14ac:dyDescent="0.3">
      <c r="D43" t="s">
        <v>201</v>
      </c>
    </row>
    <row r="44" spans="4:10" x14ac:dyDescent="0.3">
      <c r="D44" t="s">
        <v>201</v>
      </c>
    </row>
    <row r="45" spans="4:10" x14ac:dyDescent="0.3">
      <c r="D45" t="s">
        <v>201</v>
      </c>
    </row>
    <row r="46" spans="4:10" x14ac:dyDescent="0.3">
      <c r="D46" t="s">
        <v>199</v>
      </c>
    </row>
    <row r="47" spans="4:10" x14ac:dyDescent="0.3">
      <c r="D47" t="s">
        <v>200</v>
      </c>
    </row>
    <row r="48" spans="4:10" x14ac:dyDescent="0.3">
      <c r="D48" t="s">
        <v>204</v>
      </c>
    </row>
    <row r="49" spans="2:10" x14ac:dyDescent="0.3">
      <c r="D49" t="s">
        <v>199</v>
      </c>
    </row>
    <row r="50" spans="2:10" x14ac:dyDescent="0.3">
      <c r="D50" t="s">
        <v>199</v>
      </c>
    </row>
    <row r="51" spans="2:10" x14ac:dyDescent="0.3">
      <c r="D51" t="s">
        <v>201</v>
      </c>
    </row>
    <row r="52" spans="2:10" x14ac:dyDescent="0.3">
      <c r="D52" t="s">
        <v>201</v>
      </c>
    </row>
    <row r="54" spans="2:10" x14ac:dyDescent="0.3">
      <c r="H54" s="1" t="str">
        <f>B55</f>
        <v>2F</v>
      </c>
    </row>
    <row r="55" spans="2:10" x14ac:dyDescent="0.3">
      <c r="B55" t="s">
        <v>157</v>
      </c>
      <c r="C55" t="s">
        <v>205</v>
      </c>
      <c r="D55" t="s">
        <v>199</v>
      </c>
      <c r="H55" s="2" t="s">
        <v>206</v>
      </c>
      <c r="I55" s="2"/>
      <c r="J55" s="2">
        <f>COUNTIF($D$55:$D$75,H55)</f>
        <v>0</v>
      </c>
    </row>
    <row r="56" spans="2:10" x14ac:dyDescent="0.3">
      <c r="D56" t="s">
        <v>201</v>
      </c>
      <c r="H56" s="2" t="s">
        <v>199</v>
      </c>
      <c r="I56" s="2"/>
      <c r="J56" s="2">
        <f t="shared" ref="J56:J59" si="3">COUNTIF($D$55:$D$75,H56)</f>
        <v>3</v>
      </c>
    </row>
    <row r="57" spans="2:10" x14ac:dyDescent="0.3">
      <c r="D57" t="s">
        <v>201</v>
      </c>
      <c r="H57" s="2" t="s">
        <v>200</v>
      </c>
      <c r="I57" s="2"/>
      <c r="J57" s="2">
        <f t="shared" si="3"/>
        <v>0</v>
      </c>
    </row>
    <row r="58" spans="2:10" x14ac:dyDescent="0.3">
      <c r="D58" t="s">
        <v>201</v>
      </c>
      <c r="H58" s="2" t="s">
        <v>201</v>
      </c>
      <c r="I58" s="2"/>
      <c r="J58" s="2">
        <f t="shared" si="3"/>
        <v>15</v>
      </c>
    </row>
    <row r="59" spans="2:10" x14ac:dyDescent="0.3">
      <c r="D59" t="s">
        <v>201</v>
      </c>
      <c r="H59" s="2" t="s">
        <v>202</v>
      </c>
      <c r="I59" s="2"/>
      <c r="J59" s="2">
        <f t="shared" si="3"/>
        <v>3</v>
      </c>
    </row>
    <row r="60" spans="2:10" x14ac:dyDescent="0.3">
      <c r="D60" t="s">
        <v>201</v>
      </c>
      <c r="H60" s="2"/>
      <c r="I60" s="2"/>
      <c r="J60" s="2"/>
    </row>
    <row r="61" spans="2:10" x14ac:dyDescent="0.3">
      <c r="D61" t="s">
        <v>199</v>
      </c>
    </row>
    <row r="62" spans="2:10" x14ac:dyDescent="0.3">
      <c r="D62" t="s">
        <v>201</v>
      </c>
    </row>
    <row r="63" spans="2:10" x14ac:dyDescent="0.3">
      <c r="D63" t="s">
        <v>201</v>
      </c>
    </row>
    <row r="64" spans="2:10" x14ac:dyDescent="0.3">
      <c r="D64" t="s">
        <v>201</v>
      </c>
    </row>
    <row r="65" spans="4:4" x14ac:dyDescent="0.3">
      <c r="D65" t="s">
        <v>201</v>
      </c>
    </row>
    <row r="66" spans="4:4" x14ac:dyDescent="0.3">
      <c r="D66" t="s">
        <v>201</v>
      </c>
    </row>
    <row r="67" spans="4:4" x14ac:dyDescent="0.3">
      <c r="D67" t="s">
        <v>201</v>
      </c>
    </row>
    <row r="68" spans="4:4" x14ac:dyDescent="0.3">
      <c r="D68" t="s">
        <v>201</v>
      </c>
    </row>
    <row r="69" spans="4:4" x14ac:dyDescent="0.3">
      <c r="D69" t="s">
        <v>201</v>
      </c>
    </row>
    <row r="70" spans="4:4" x14ac:dyDescent="0.3">
      <c r="D70" t="s">
        <v>201</v>
      </c>
    </row>
    <row r="71" spans="4:4" x14ac:dyDescent="0.3">
      <c r="D71" t="s">
        <v>202</v>
      </c>
    </row>
    <row r="72" spans="4:4" x14ac:dyDescent="0.3">
      <c r="D72" t="s">
        <v>202</v>
      </c>
    </row>
    <row r="73" spans="4:4" x14ac:dyDescent="0.3">
      <c r="D73" t="s">
        <v>202</v>
      </c>
    </row>
    <row r="74" spans="4:4" x14ac:dyDescent="0.3">
      <c r="D74" t="s">
        <v>201</v>
      </c>
    </row>
    <row r="75" spans="4:4" x14ac:dyDescent="0.3">
      <c r="D75" t="s">
        <v>199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7"/>
  <sheetViews>
    <sheetView topLeftCell="A7" workbookViewId="0">
      <selection activeCell="F57" sqref="F57"/>
    </sheetView>
  </sheetViews>
  <sheetFormatPr defaultRowHeight="16.5" x14ac:dyDescent="0.3"/>
  <cols>
    <col min="3" max="3" width="43.375" bestFit="1" customWidth="1"/>
  </cols>
  <sheetData>
    <row r="2" spans="2:6" x14ac:dyDescent="0.3">
      <c r="C2">
        <f>0.15*32.825</f>
        <v>4.9237500000000001</v>
      </c>
    </row>
    <row r="3" spans="2:6" x14ac:dyDescent="0.3">
      <c r="E3" t="s">
        <v>335</v>
      </c>
    </row>
    <row r="4" spans="2:6" x14ac:dyDescent="0.3">
      <c r="D4" t="s">
        <v>341</v>
      </c>
      <c r="E4">
        <f>8*28</f>
        <v>224</v>
      </c>
    </row>
    <row r="5" spans="2:6" x14ac:dyDescent="0.3">
      <c r="D5" t="s">
        <v>343</v>
      </c>
      <c r="E5">
        <f>8*26</f>
        <v>208</v>
      </c>
    </row>
    <row r="6" spans="2:6" x14ac:dyDescent="0.3">
      <c r="D6" t="s">
        <v>333</v>
      </c>
      <c r="E6">
        <f>((60+40+0.65) * 39) + (58 * 26)</f>
        <v>5433.35</v>
      </c>
    </row>
    <row r="7" spans="2:6" x14ac:dyDescent="0.3">
      <c r="D7" t="s">
        <v>334</v>
      </c>
      <c r="E7">
        <f>(39+0.65+42)*26</f>
        <v>2122.9</v>
      </c>
    </row>
    <row r="10" spans="2:6" x14ac:dyDescent="0.3">
      <c r="C10" t="s">
        <v>328</v>
      </c>
    </row>
    <row r="11" spans="2:6" x14ac:dyDescent="0.3">
      <c r="C11">
        <f>40+(8/0.15)/2</f>
        <v>66.666666666666671</v>
      </c>
      <c r="D11" t="s">
        <v>341</v>
      </c>
      <c r="E11">
        <f>E4*C11/1000</f>
        <v>14.933333333333334</v>
      </c>
    </row>
    <row r="12" spans="2:6" x14ac:dyDescent="0.3">
      <c r="C12">
        <f>40+(8/0.15)/2</f>
        <v>66.666666666666671</v>
      </c>
      <c r="D12" t="s">
        <v>343</v>
      </c>
      <c r="E12">
        <f>E5*C12/1000</f>
        <v>13.866666666666667</v>
      </c>
    </row>
    <row r="13" spans="2:6" x14ac:dyDescent="0.3">
      <c r="B13" t="s">
        <v>336</v>
      </c>
      <c r="C13">
        <v>150</v>
      </c>
      <c r="D13" t="s">
        <v>333</v>
      </c>
      <c r="E13">
        <f>E6*C13/1000</f>
        <v>815.00250000000005</v>
      </c>
    </row>
    <row r="14" spans="2:6" x14ac:dyDescent="0.3">
      <c r="C14">
        <v>127</v>
      </c>
      <c r="D14" t="s">
        <v>334</v>
      </c>
      <c r="E14">
        <f>E7*C14/1000</f>
        <v>269.60829999999999</v>
      </c>
    </row>
    <row r="15" spans="2:6" x14ac:dyDescent="0.3">
      <c r="D15" s="4" t="s">
        <v>211</v>
      </c>
      <c r="E15" s="5">
        <f>SUM(E11:E14)</f>
        <v>1113.4108000000001</v>
      </c>
      <c r="F15" t="s">
        <v>337</v>
      </c>
    </row>
    <row r="17" spans="1:13" x14ac:dyDescent="0.3">
      <c r="C17" t="s">
        <v>329</v>
      </c>
    </row>
    <row r="19" spans="1:13" ht="17.25" thickBot="1" x14ac:dyDescent="0.35"/>
    <row r="20" spans="1:13" x14ac:dyDescent="0.3">
      <c r="D20" s="14"/>
      <c r="E20" s="15"/>
      <c r="F20" s="16" t="s">
        <v>338</v>
      </c>
      <c r="G20" s="15">
        <v>8</v>
      </c>
      <c r="H20" s="15"/>
      <c r="I20" s="15"/>
      <c r="J20" s="15"/>
      <c r="K20" s="15"/>
      <c r="L20" s="15"/>
      <c r="M20" s="17"/>
    </row>
    <row r="21" spans="1:13" x14ac:dyDescent="0.3">
      <c r="D21" s="18"/>
      <c r="E21" s="19"/>
      <c r="F21" s="13" t="s">
        <v>339</v>
      </c>
      <c r="G21" s="19">
        <v>28</v>
      </c>
      <c r="H21" s="19"/>
      <c r="I21" s="19"/>
      <c r="J21" s="19"/>
      <c r="K21" s="19"/>
      <c r="L21" s="19"/>
      <c r="M21" s="20"/>
    </row>
    <row r="22" spans="1:13" ht="17.25" thickBot="1" x14ac:dyDescent="0.35">
      <c r="D22" s="21" t="s">
        <v>340</v>
      </c>
      <c r="E22" s="22">
        <f>SUM(F22:O22)</f>
        <v>267.2</v>
      </c>
      <c r="F22" s="23">
        <f>E4</f>
        <v>224</v>
      </c>
      <c r="G22" s="23">
        <f>(G20*2+G21*2)*0.6</f>
        <v>43.199999999999996</v>
      </c>
      <c r="H22" s="23">
        <f>(H20*2+H21*2)*0.6</f>
        <v>0</v>
      </c>
      <c r="I22" s="23">
        <f>(I20*2+I21*2)*0.6</f>
        <v>0</v>
      </c>
      <c r="J22" s="23"/>
      <c r="K22" s="23"/>
      <c r="L22" s="23"/>
      <c r="M22" s="24"/>
    </row>
    <row r="23" spans="1:13" ht="17.25" thickBot="1" x14ac:dyDescent="0.35"/>
    <row r="24" spans="1:13" x14ac:dyDescent="0.3">
      <c r="D24" s="14"/>
      <c r="E24" s="15"/>
      <c r="F24" s="16" t="s">
        <v>338</v>
      </c>
      <c r="G24" s="15">
        <v>8</v>
      </c>
      <c r="H24" s="15"/>
      <c r="I24" s="15"/>
      <c r="J24" s="15"/>
      <c r="K24" s="15"/>
      <c r="L24" s="15"/>
      <c r="M24" s="17"/>
    </row>
    <row r="25" spans="1:13" x14ac:dyDescent="0.3">
      <c r="D25" s="18"/>
      <c r="E25" s="19"/>
      <c r="F25" s="13" t="s">
        <v>339</v>
      </c>
      <c r="G25" s="19">
        <v>26</v>
      </c>
      <c r="H25" s="19"/>
      <c r="I25" s="19"/>
      <c r="J25" s="19"/>
      <c r="K25" s="19"/>
      <c r="L25" s="19"/>
      <c r="M25" s="20"/>
    </row>
    <row r="26" spans="1:13" ht="17.25" thickBot="1" x14ac:dyDescent="0.35">
      <c r="D26" s="21" t="s">
        <v>342</v>
      </c>
      <c r="E26" s="22">
        <f>SUM(F26:O26)</f>
        <v>248.8</v>
      </c>
      <c r="F26" s="23">
        <f>E5</f>
        <v>208</v>
      </c>
      <c r="G26" s="23">
        <f>(G24*2+G25*2)*0.6</f>
        <v>40.799999999999997</v>
      </c>
      <c r="H26" s="23">
        <f>(H24*2+H25*2)*0.6</f>
        <v>0</v>
      </c>
      <c r="I26" s="23">
        <f>(I24*2+I25*2)*0.6</f>
        <v>0</v>
      </c>
      <c r="J26" s="23"/>
      <c r="K26" s="23"/>
      <c r="L26" s="23"/>
      <c r="M26" s="24"/>
    </row>
    <row r="27" spans="1:13" ht="17.25" thickBot="1" x14ac:dyDescent="0.35"/>
    <row r="28" spans="1:13" x14ac:dyDescent="0.3">
      <c r="A28" t="s">
        <v>347</v>
      </c>
      <c r="D28" s="14"/>
      <c r="E28" s="15"/>
      <c r="F28" s="16" t="s">
        <v>338</v>
      </c>
      <c r="G28" s="15">
        <v>60</v>
      </c>
      <c r="H28" s="15">
        <v>32</v>
      </c>
      <c r="I28" s="15">
        <f>18+0.65+32</f>
        <v>50.65</v>
      </c>
      <c r="J28" s="15"/>
      <c r="K28" s="15"/>
      <c r="L28" s="15"/>
      <c r="M28" s="17"/>
    </row>
    <row r="29" spans="1:13" x14ac:dyDescent="0.3">
      <c r="A29">
        <f>(22+16)*18</f>
        <v>684</v>
      </c>
      <c r="D29" s="18"/>
      <c r="E29" s="19"/>
      <c r="F29" s="13" t="s">
        <v>339</v>
      </c>
      <c r="G29" s="19">
        <v>39</v>
      </c>
      <c r="H29" s="19">
        <v>39</v>
      </c>
      <c r="I29" s="19">
        <v>26</v>
      </c>
      <c r="J29" s="19"/>
      <c r="K29" s="19"/>
      <c r="L29" s="19"/>
      <c r="M29" s="20"/>
    </row>
    <row r="30" spans="1:13" ht="17.25" thickBot="1" x14ac:dyDescent="0.35">
      <c r="A30">
        <v>195</v>
      </c>
      <c r="D30" s="21" t="s">
        <v>333</v>
      </c>
      <c r="E30" s="22">
        <f>SUM(F30:O30)</f>
        <v>5729.33</v>
      </c>
      <c r="F30" s="23">
        <f>E6</f>
        <v>5433.35</v>
      </c>
      <c r="G30" s="23">
        <f>(G28*2+G29*2)*0.6</f>
        <v>118.8</v>
      </c>
      <c r="H30" s="23">
        <f>(H28*2+H29*2)*0.6</f>
        <v>85.2</v>
      </c>
      <c r="I30" s="23">
        <f>(I28*2+I29*2)*0.6</f>
        <v>91.98</v>
      </c>
      <c r="J30" s="23"/>
      <c r="K30" s="23"/>
      <c r="L30" s="23"/>
      <c r="M30" s="24"/>
    </row>
    <row r="31" spans="1:13" ht="17.25" thickBot="1" x14ac:dyDescent="0.35">
      <c r="D31" s="19"/>
      <c r="E31" s="25"/>
      <c r="F31" s="19"/>
      <c r="G31" s="19"/>
      <c r="H31" s="19"/>
      <c r="I31" s="19"/>
      <c r="J31" s="19"/>
      <c r="K31" s="19"/>
      <c r="L31" s="19"/>
      <c r="M31" s="19"/>
    </row>
    <row r="32" spans="1:13" x14ac:dyDescent="0.3">
      <c r="D32" s="14"/>
      <c r="E32" s="15"/>
      <c r="F32" s="16" t="s">
        <v>338</v>
      </c>
      <c r="G32" s="15">
        <v>39</v>
      </c>
      <c r="H32" s="15">
        <v>42</v>
      </c>
      <c r="I32" s="15"/>
      <c r="J32" s="15"/>
      <c r="K32" s="15"/>
      <c r="L32" s="15"/>
      <c r="M32" s="17"/>
    </row>
    <row r="33" spans="3:13" x14ac:dyDescent="0.3">
      <c r="D33" s="18"/>
      <c r="E33" s="19"/>
      <c r="F33" s="13" t="s">
        <v>339</v>
      </c>
      <c r="G33" s="19">
        <v>26</v>
      </c>
      <c r="H33" s="19">
        <v>26</v>
      </c>
      <c r="I33" s="19"/>
      <c r="J33" s="19"/>
      <c r="K33" s="19"/>
      <c r="L33" s="19"/>
      <c r="M33" s="20"/>
    </row>
    <row r="34" spans="3:13" ht="17.25" thickBot="1" x14ac:dyDescent="0.35">
      <c r="D34" s="21" t="s">
        <v>334</v>
      </c>
      <c r="E34" s="22">
        <f>F34+G34</f>
        <v>2200.9</v>
      </c>
      <c r="F34" s="23">
        <f>E7</f>
        <v>2122.9</v>
      </c>
      <c r="G34" s="23">
        <f>(G32*2+G33*2)*0.6</f>
        <v>78</v>
      </c>
      <c r="H34" s="23">
        <f>(H32*2+H33*2)*0.6</f>
        <v>81.599999999999994</v>
      </c>
      <c r="I34" s="23"/>
      <c r="J34" s="23"/>
      <c r="K34" s="23"/>
      <c r="L34" s="23"/>
      <c r="M34" s="24"/>
    </row>
    <row r="35" spans="3:13" x14ac:dyDescent="0.3">
      <c r="E35" s="4"/>
    </row>
    <row r="36" spans="3:13" x14ac:dyDescent="0.3">
      <c r="D36" s="4" t="s">
        <v>211</v>
      </c>
      <c r="E36" s="5">
        <f>SUM(E20:E34)</f>
        <v>8446.23</v>
      </c>
    </row>
    <row r="38" spans="3:13" x14ac:dyDescent="0.3">
      <c r="C38" t="s">
        <v>330</v>
      </c>
    </row>
    <row r="39" spans="3:13" x14ac:dyDescent="0.3">
      <c r="D39" t="s">
        <v>340</v>
      </c>
      <c r="E39">
        <f t="shared" ref="E39:E40" si="0">E4</f>
        <v>224</v>
      </c>
    </row>
    <row r="40" spans="3:13" x14ac:dyDescent="0.3">
      <c r="D40" t="s">
        <v>344</v>
      </c>
      <c r="E40">
        <f t="shared" si="0"/>
        <v>208</v>
      </c>
    </row>
    <row r="41" spans="3:13" x14ac:dyDescent="0.3">
      <c r="D41" t="s">
        <v>333</v>
      </c>
      <c r="E41">
        <f>E6</f>
        <v>5433.35</v>
      </c>
    </row>
    <row r="42" spans="3:13" x14ac:dyDescent="0.3">
      <c r="D42" t="s">
        <v>334</v>
      </c>
      <c r="E42">
        <f>E7</f>
        <v>2122.9</v>
      </c>
    </row>
    <row r="43" spans="3:13" x14ac:dyDescent="0.3">
      <c r="D43" s="4" t="s">
        <v>211</v>
      </c>
      <c r="E43" s="5">
        <f>SUM(E39:E42)</f>
        <v>7988.25</v>
      </c>
    </row>
    <row r="45" spans="3:13" x14ac:dyDescent="0.3">
      <c r="C45" t="s">
        <v>331</v>
      </c>
    </row>
    <row r="46" spans="3:13" x14ac:dyDescent="0.3">
      <c r="D46" t="s">
        <v>340</v>
      </c>
      <c r="E46">
        <f t="shared" ref="E46:E47" si="1">E4</f>
        <v>224</v>
      </c>
    </row>
    <row r="47" spans="3:13" x14ac:dyDescent="0.3">
      <c r="D47" t="s">
        <v>342</v>
      </c>
      <c r="E47">
        <f t="shared" si="1"/>
        <v>208</v>
      </c>
    </row>
    <row r="48" spans="3:13" x14ac:dyDescent="0.3">
      <c r="D48" t="s">
        <v>333</v>
      </c>
      <c r="E48">
        <f>E6</f>
        <v>5433.35</v>
      </c>
    </row>
    <row r="49" spans="3:5" x14ac:dyDescent="0.3">
      <c r="D49" t="s">
        <v>334</v>
      </c>
      <c r="E49">
        <f>E7</f>
        <v>2122.9</v>
      </c>
    </row>
    <row r="50" spans="3:5" x14ac:dyDescent="0.3">
      <c r="D50" s="4" t="s">
        <v>211</v>
      </c>
      <c r="E50" s="5">
        <f>SUM(E46:E49)</f>
        <v>7988.25</v>
      </c>
    </row>
    <row r="52" spans="3:5" x14ac:dyDescent="0.3">
      <c r="C52" t="s">
        <v>332</v>
      </c>
    </row>
    <row r="53" spans="3:5" x14ac:dyDescent="0.3">
      <c r="D53" t="s">
        <v>340</v>
      </c>
      <c r="E53">
        <f t="shared" ref="E53:E54" si="2">E4</f>
        <v>224</v>
      </c>
    </row>
    <row r="54" spans="3:5" x14ac:dyDescent="0.3">
      <c r="D54" t="s">
        <v>342</v>
      </c>
      <c r="E54">
        <f t="shared" si="2"/>
        <v>208</v>
      </c>
    </row>
    <row r="55" spans="3:5" x14ac:dyDescent="0.3">
      <c r="D55" t="s">
        <v>333</v>
      </c>
      <c r="E55">
        <f>E6</f>
        <v>5433.35</v>
      </c>
    </row>
    <row r="56" spans="3:5" x14ac:dyDescent="0.3">
      <c r="D56" t="s">
        <v>334</v>
      </c>
      <c r="E56">
        <f>E7</f>
        <v>2122.9</v>
      </c>
    </row>
    <row r="57" spans="3:5" x14ac:dyDescent="0.3">
      <c r="D57" s="4" t="s">
        <v>211</v>
      </c>
      <c r="E57" s="5">
        <f>SUM(E53:E56)</f>
        <v>7988.25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Pile</vt:lpstr>
      <vt:lpstr>Trench</vt:lpstr>
      <vt:lpstr>Expansion Joint</vt:lpstr>
      <vt:lpstr>PAINT</vt:lpstr>
      <vt:lpstr>Wall</vt:lpstr>
      <vt:lpstr>Cladding</vt:lpstr>
      <vt:lpstr>Door</vt:lpstr>
      <vt:lpstr>Window</vt:lpstr>
      <vt:lpstr>Roof</vt:lpstr>
      <vt:lpstr>Steel Fence&amp; Single sheet</vt:lpstr>
      <vt:lpstr>Ladder</vt:lpstr>
      <vt:lpstr>Ext Stair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</dc:creator>
  <cp:lastModifiedBy>HEC</cp:lastModifiedBy>
  <dcterms:created xsi:type="dcterms:W3CDTF">2022-07-22T09:28:40Z</dcterms:created>
  <dcterms:modified xsi:type="dcterms:W3CDTF">2022-08-24T07:48:19Z</dcterms:modified>
</cp:coreProperties>
</file>