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입찰 UAE FFF\_물량산출\revB\산출근거\"/>
    </mc:Choice>
  </mc:AlternateContent>
  <bookViews>
    <workbookView xWindow="-105" yWindow="-105" windowWidth="19305" windowHeight="7545" activeTab="4"/>
  </bookViews>
  <sheets>
    <sheet name="Expansion Joint" sheetId="4" r:id="rId1"/>
    <sheet name="PAINT" sheetId="5" r:id="rId2"/>
    <sheet name="Int Wall" sheetId="1" r:id="rId3"/>
    <sheet name="Door" sheetId="2" r:id="rId4"/>
    <sheet name="Window" sheetId="3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3" l="1"/>
  <c r="N281" i="3"/>
  <c r="N280" i="3"/>
  <c r="N279" i="3"/>
  <c r="N278" i="3"/>
  <c r="N277" i="3"/>
  <c r="N276" i="3"/>
  <c r="N275" i="3"/>
  <c r="N227" i="3"/>
  <c r="N226" i="3"/>
  <c r="N225" i="3"/>
  <c r="N224" i="3"/>
  <c r="N223" i="3"/>
  <c r="N222" i="3"/>
  <c r="N221" i="3"/>
  <c r="N173" i="3"/>
  <c r="N172" i="3"/>
  <c r="N171" i="3"/>
  <c r="N170" i="3"/>
  <c r="N169" i="3"/>
  <c r="N168" i="3"/>
  <c r="N167" i="3"/>
  <c r="N119" i="3"/>
  <c r="N118" i="3"/>
  <c r="N117" i="3"/>
  <c r="N116" i="3"/>
  <c r="N115" i="3"/>
  <c r="N114" i="3"/>
  <c r="N113" i="3"/>
  <c r="N65" i="3"/>
  <c r="N64" i="3"/>
  <c r="N63" i="3"/>
  <c r="N62" i="3"/>
  <c r="N61" i="3"/>
  <c r="N60" i="3"/>
  <c r="N59" i="3"/>
  <c r="N11" i="3"/>
  <c r="N10" i="3"/>
  <c r="N9" i="3"/>
  <c r="N8" i="3"/>
  <c r="N7" i="3"/>
  <c r="N6" i="3"/>
  <c r="N5" i="3"/>
  <c r="R6" i="3"/>
  <c r="R7" i="3"/>
  <c r="R8" i="3"/>
  <c r="R9" i="3"/>
  <c r="R10" i="3"/>
  <c r="R11" i="3"/>
  <c r="R5" i="3"/>
  <c r="J309" i="3"/>
  <c r="J308" i="3"/>
  <c r="J307" i="3"/>
  <c r="J306" i="3"/>
  <c r="J305" i="3"/>
  <c r="J304" i="3"/>
  <c r="J303" i="3"/>
  <c r="J302" i="3"/>
  <c r="H301" i="3"/>
  <c r="J281" i="3"/>
  <c r="J280" i="3"/>
  <c r="J279" i="3"/>
  <c r="J278" i="3"/>
  <c r="J277" i="3"/>
  <c r="J276" i="3"/>
  <c r="J275" i="3"/>
  <c r="H274" i="3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J201" i="3"/>
  <c r="J200" i="3"/>
  <c r="J199" i="3"/>
  <c r="J198" i="3"/>
  <c r="J197" i="3"/>
  <c r="J196" i="3"/>
  <c r="J195" i="3"/>
  <c r="J194" i="3"/>
  <c r="H193" i="3"/>
  <c r="J173" i="3"/>
  <c r="J172" i="3"/>
  <c r="J171" i="3"/>
  <c r="J170" i="3"/>
  <c r="J169" i="3"/>
  <c r="J168" i="3"/>
  <c r="J167" i="3"/>
  <c r="H166" i="3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J93" i="3"/>
  <c r="J92" i="3"/>
  <c r="J91" i="3"/>
  <c r="J90" i="3"/>
  <c r="J89" i="3"/>
  <c r="J88" i="3"/>
  <c r="J87" i="3"/>
  <c r="J86" i="3"/>
  <c r="H85" i="3"/>
  <c r="J65" i="3"/>
  <c r="J64" i="3"/>
  <c r="J63" i="3"/>
  <c r="J62" i="3"/>
  <c r="J61" i="3"/>
  <c r="J60" i="3"/>
  <c r="J59" i="3"/>
  <c r="H58" i="3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L4" i="3" l="1"/>
  <c r="P346" i="2"/>
  <c r="P345" i="2"/>
  <c r="P344" i="2"/>
  <c r="P343" i="2"/>
  <c r="P342" i="2"/>
  <c r="P341" i="2"/>
  <c r="P340" i="2"/>
  <c r="P339" i="2"/>
  <c r="P338" i="2"/>
  <c r="M337" i="2"/>
  <c r="P282" i="2"/>
  <c r="P281" i="2"/>
  <c r="P280" i="2"/>
  <c r="P279" i="2"/>
  <c r="P278" i="2"/>
  <c r="P277" i="2"/>
  <c r="P276" i="2"/>
  <c r="P275" i="2"/>
  <c r="P274" i="2"/>
  <c r="M273" i="2"/>
  <c r="P218" i="2"/>
  <c r="P217" i="2"/>
  <c r="P216" i="2"/>
  <c r="P215" i="2"/>
  <c r="P214" i="2"/>
  <c r="P213" i="2"/>
  <c r="P212" i="2"/>
  <c r="P211" i="2"/>
  <c r="P210" i="2"/>
  <c r="M209" i="2"/>
  <c r="P154" i="2"/>
  <c r="P153" i="2"/>
  <c r="P152" i="2"/>
  <c r="P151" i="2"/>
  <c r="P150" i="2"/>
  <c r="P149" i="2"/>
  <c r="P148" i="2"/>
  <c r="P147" i="2"/>
  <c r="P146" i="2"/>
  <c r="M145" i="2"/>
  <c r="P90" i="2"/>
  <c r="P89" i="2"/>
  <c r="P88" i="2"/>
  <c r="P87" i="2"/>
  <c r="P86" i="2"/>
  <c r="P85" i="2"/>
  <c r="P84" i="2"/>
  <c r="P83" i="2"/>
  <c r="P82" i="2"/>
  <c r="M81" i="2"/>
  <c r="P13" i="2"/>
  <c r="P12" i="2"/>
  <c r="P11" i="2"/>
  <c r="P10" i="2"/>
  <c r="P9" i="2"/>
  <c r="P8" i="2"/>
  <c r="P7" i="2"/>
  <c r="P6" i="2"/>
  <c r="P5" i="2"/>
  <c r="M4" i="2"/>
  <c r="W6" i="2"/>
  <c r="W7" i="2"/>
  <c r="W8" i="2"/>
  <c r="W9" i="2"/>
  <c r="W10" i="2"/>
  <c r="W11" i="2"/>
  <c r="W12" i="2"/>
  <c r="W13" i="2"/>
  <c r="W5" i="2"/>
  <c r="K48" i="2"/>
  <c r="K49" i="2"/>
  <c r="K50" i="2"/>
  <c r="K51" i="2"/>
  <c r="K52" i="2"/>
  <c r="K53" i="2"/>
  <c r="K54" i="2"/>
  <c r="K55" i="2"/>
  <c r="K175" i="2"/>
  <c r="K176" i="2"/>
  <c r="K177" i="2"/>
  <c r="K178" i="2"/>
  <c r="K179" i="2"/>
  <c r="K180" i="2"/>
  <c r="K181" i="2"/>
  <c r="K182" i="2"/>
  <c r="K174" i="2"/>
  <c r="K147" i="2"/>
  <c r="K148" i="2"/>
  <c r="K149" i="2"/>
  <c r="K150" i="2"/>
  <c r="K151" i="2"/>
  <c r="K152" i="2"/>
  <c r="K153" i="2"/>
  <c r="K154" i="2"/>
  <c r="K83" i="2"/>
  <c r="K84" i="2"/>
  <c r="K85" i="2"/>
  <c r="K86" i="2"/>
  <c r="K87" i="2"/>
  <c r="K88" i="2"/>
  <c r="K89" i="2"/>
  <c r="K90" i="2"/>
  <c r="K211" i="2"/>
  <c r="K212" i="2"/>
  <c r="K213" i="2"/>
  <c r="K214" i="2"/>
  <c r="K215" i="2"/>
  <c r="K216" i="2"/>
  <c r="K217" i="2"/>
  <c r="K218" i="2"/>
  <c r="K210" i="2"/>
  <c r="K280" i="2"/>
  <c r="K281" i="2"/>
  <c r="K282" i="2"/>
  <c r="K275" i="2"/>
  <c r="K276" i="2"/>
  <c r="K277" i="2"/>
  <c r="K278" i="2"/>
  <c r="K279" i="2"/>
  <c r="K274" i="2"/>
  <c r="K344" i="2"/>
  <c r="K345" i="2"/>
  <c r="K346" i="2"/>
  <c r="K339" i="2"/>
  <c r="K340" i="2"/>
  <c r="K341" i="2"/>
  <c r="K342" i="2"/>
  <c r="K343" i="2"/>
  <c r="K338" i="2"/>
  <c r="K11" i="2"/>
  <c r="K12" i="2"/>
  <c r="K13" i="2"/>
  <c r="K6" i="2"/>
  <c r="K7" i="2"/>
  <c r="K8" i="2"/>
  <c r="K9" i="2"/>
  <c r="K10" i="2"/>
  <c r="C370" i="2"/>
  <c r="C369" i="2"/>
  <c r="C368" i="2"/>
  <c r="C367" i="2"/>
  <c r="C366" i="2"/>
  <c r="I365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I337" i="2"/>
  <c r="C287" i="2"/>
  <c r="E287" i="2"/>
  <c r="C288" i="2"/>
  <c r="E288" i="2"/>
  <c r="C306" i="2"/>
  <c r="C305" i="2"/>
  <c r="C304" i="2"/>
  <c r="C303" i="2"/>
  <c r="C302" i="2"/>
  <c r="I301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I273" i="2"/>
  <c r="C242" i="2"/>
  <c r="C241" i="2"/>
  <c r="C240" i="2"/>
  <c r="C239" i="2"/>
  <c r="C238" i="2"/>
  <c r="I237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I209" i="2"/>
  <c r="E178" i="2"/>
  <c r="C178" i="2"/>
  <c r="E177" i="2"/>
  <c r="C177" i="2"/>
  <c r="E176" i="2"/>
  <c r="C176" i="2"/>
  <c r="E175" i="2"/>
  <c r="C175" i="2"/>
  <c r="E174" i="2"/>
  <c r="C174" i="2"/>
  <c r="I173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I145" i="2"/>
  <c r="K82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I109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I81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E48" i="2"/>
  <c r="E49" i="2"/>
  <c r="E47" i="2"/>
  <c r="C47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5" i="2"/>
  <c r="K146" i="2" l="1"/>
  <c r="K47" i="2"/>
  <c r="K5" i="2"/>
  <c r="C17" i="5"/>
  <c r="C9" i="5"/>
  <c r="Z68" i="1" l="1"/>
  <c r="Y68" i="1" s="1"/>
  <c r="W7" i="1" s="1"/>
  <c r="E66" i="4"/>
  <c r="E62" i="4"/>
  <c r="D56" i="4"/>
  <c r="E54" i="4"/>
  <c r="E50" i="4"/>
  <c r="D44" i="4"/>
  <c r="E42" i="4"/>
  <c r="E38" i="4"/>
  <c r="D32" i="4" s="1"/>
  <c r="E29" i="4"/>
  <c r="D28" i="4" s="1"/>
  <c r="E23" i="4"/>
  <c r="E22" i="4"/>
  <c r="E21" i="4"/>
  <c r="E18" i="4"/>
  <c r="E17" i="4"/>
  <c r="D16" i="4" s="1"/>
  <c r="E10" i="4"/>
  <c r="E9" i="4"/>
  <c r="E8" i="4"/>
  <c r="E5" i="4"/>
  <c r="E4" i="4"/>
  <c r="D3" i="4"/>
  <c r="D95" i="4"/>
  <c r="D93" i="4" s="1"/>
  <c r="D84" i="4"/>
  <c r="D79" i="4"/>
  <c r="D74" i="4"/>
  <c r="D70" i="4"/>
  <c r="W6" i="1"/>
  <c r="Y101" i="1"/>
  <c r="Y100" i="1"/>
  <c r="Y67" i="1"/>
  <c r="Y17" i="1"/>
  <c r="Y16" i="1"/>
  <c r="Y6" i="1"/>
  <c r="AF100" i="1"/>
  <c r="AD100" i="1"/>
  <c r="AC100" i="1"/>
  <c r="AA101" i="1"/>
  <c r="Z101" i="1"/>
  <c r="AG67" i="1"/>
  <c r="AF67" i="1"/>
  <c r="AE67" i="1"/>
  <c r="AD67" i="1"/>
  <c r="AB68" i="1"/>
  <c r="AA68" i="1"/>
  <c r="AB67" i="1"/>
  <c r="AA67" i="1"/>
  <c r="Z67" i="1"/>
  <c r="Z16" i="1"/>
  <c r="AB17" i="1"/>
  <c r="AA17" i="1"/>
  <c r="AJ16" i="1"/>
  <c r="Z17" i="1"/>
  <c r="AI16" i="1"/>
  <c r="AH16" i="1"/>
  <c r="AG16" i="1"/>
  <c r="AF16" i="1"/>
  <c r="AE16" i="1"/>
  <c r="AD16" i="1"/>
  <c r="AC16" i="1"/>
  <c r="AB16" i="1"/>
  <c r="AA16" i="1"/>
  <c r="Z6" i="1"/>
  <c r="AE6" i="1"/>
  <c r="AD6" i="1"/>
  <c r="AC6" i="1"/>
  <c r="AB6" i="1"/>
  <c r="AA6" i="1"/>
  <c r="W8" i="1" l="1"/>
  <c r="D27" i="4"/>
  <c r="D69" i="4"/>
  <c r="D7" i="4"/>
  <c r="D20" i="4"/>
  <c r="D15" i="4" s="1"/>
  <c r="D2" i="4"/>
  <c r="Z100" i="1"/>
  <c r="H31" i="3" l="1"/>
  <c r="H4" i="3"/>
  <c r="I46" i="2"/>
  <c r="I4" i="2"/>
  <c r="F130" i="1"/>
  <c r="G130" i="1" s="1"/>
  <c r="H130" i="1" s="1"/>
  <c r="I130" i="1" s="1"/>
  <c r="J130" i="1" s="1"/>
  <c r="K130" i="1" s="1"/>
  <c r="M130" i="1" s="1"/>
  <c r="E130" i="1"/>
  <c r="F129" i="1"/>
  <c r="G129" i="1" s="1"/>
  <c r="H129" i="1" s="1"/>
  <c r="I129" i="1" s="1"/>
  <c r="J129" i="1" s="1"/>
  <c r="K129" i="1" s="1"/>
  <c r="M129" i="1" s="1"/>
  <c r="E129" i="1"/>
  <c r="F128" i="1"/>
  <c r="G128" i="1" s="1"/>
  <c r="H128" i="1" s="1"/>
  <c r="I128" i="1" s="1"/>
  <c r="J128" i="1" s="1"/>
  <c r="K128" i="1" s="1"/>
  <c r="M128" i="1" s="1"/>
  <c r="E128" i="1"/>
  <c r="G127" i="1"/>
  <c r="H127" i="1" s="1"/>
  <c r="I127" i="1" s="1"/>
  <c r="J127" i="1" s="1"/>
  <c r="K127" i="1" s="1"/>
  <c r="M127" i="1" s="1"/>
  <c r="F127" i="1"/>
  <c r="E127" i="1"/>
  <c r="F126" i="1"/>
  <c r="G126" i="1" s="1"/>
  <c r="H126" i="1" s="1"/>
  <c r="I126" i="1" s="1"/>
  <c r="J126" i="1" s="1"/>
  <c r="K126" i="1" s="1"/>
  <c r="M126" i="1" s="1"/>
  <c r="E126" i="1"/>
  <c r="G125" i="1"/>
  <c r="H125" i="1" s="1"/>
  <c r="I125" i="1" s="1"/>
  <c r="J125" i="1" s="1"/>
  <c r="K125" i="1" s="1"/>
  <c r="M125" i="1" s="1"/>
  <c r="F125" i="1"/>
  <c r="E125" i="1"/>
  <c r="G124" i="1"/>
  <c r="H124" i="1" s="1"/>
  <c r="I124" i="1" s="1"/>
  <c r="J124" i="1" s="1"/>
  <c r="K124" i="1" s="1"/>
  <c r="M124" i="1" s="1"/>
  <c r="F124" i="1"/>
  <c r="E124" i="1"/>
  <c r="F123" i="1"/>
  <c r="G123" i="1" s="1"/>
  <c r="H123" i="1" s="1"/>
  <c r="I123" i="1" s="1"/>
  <c r="J123" i="1" s="1"/>
  <c r="K123" i="1" s="1"/>
  <c r="M123" i="1" s="1"/>
  <c r="E123" i="1"/>
  <c r="G122" i="1"/>
  <c r="H122" i="1" s="1"/>
  <c r="I122" i="1" s="1"/>
  <c r="J122" i="1" s="1"/>
  <c r="K122" i="1" s="1"/>
  <c r="M122" i="1" s="1"/>
  <c r="F122" i="1"/>
  <c r="E122" i="1"/>
  <c r="F121" i="1"/>
  <c r="G121" i="1" s="1"/>
  <c r="H121" i="1" s="1"/>
  <c r="I121" i="1" s="1"/>
  <c r="J121" i="1" s="1"/>
  <c r="K121" i="1" s="1"/>
  <c r="M121" i="1" s="1"/>
  <c r="E121" i="1"/>
  <c r="F120" i="1"/>
  <c r="G120" i="1" s="1"/>
  <c r="H120" i="1" s="1"/>
  <c r="I120" i="1" s="1"/>
  <c r="J120" i="1" s="1"/>
  <c r="K120" i="1" s="1"/>
  <c r="M120" i="1" s="1"/>
  <c r="E120" i="1"/>
  <c r="G119" i="1"/>
  <c r="H119" i="1" s="1"/>
  <c r="I119" i="1" s="1"/>
  <c r="J119" i="1" s="1"/>
  <c r="K119" i="1" s="1"/>
  <c r="M119" i="1" s="1"/>
  <c r="F119" i="1"/>
  <c r="E119" i="1"/>
  <c r="F118" i="1"/>
  <c r="G118" i="1" s="1"/>
  <c r="H118" i="1" s="1"/>
  <c r="I118" i="1" s="1"/>
  <c r="J118" i="1" s="1"/>
  <c r="K118" i="1" s="1"/>
  <c r="M118" i="1" s="1"/>
  <c r="E118" i="1"/>
  <c r="G117" i="1"/>
  <c r="H117" i="1" s="1"/>
  <c r="I117" i="1" s="1"/>
  <c r="J117" i="1" s="1"/>
  <c r="K117" i="1" s="1"/>
  <c r="M117" i="1" s="1"/>
  <c r="F117" i="1"/>
  <c r="E117" i="1"/>
  <c r="G116" i="1"/>
  <c r="H116" i="1" s="1"/>
  <c r="I116" i="1" s="1"/>
  <c r="J116" i="1" s="1"/>
  <c r="K116" i="1" s="1"/>
  <c r="M116" i="1" s="1"/>
  <c r="F116" i="1"/>
  <c r="E116" i="1"/>
  <c r="F115" i="1"/>
  <c r="G115" i="1" s="1"/>
  <c r="H115" i="1" s="1"/>
  <c r="I115" i="1" s="1"/>
  <c r="J115" i="1" s="1"/>
  <c r="K115" i="1" s="1"/>
  <c r="M115" i="1" s="1"/>
  <c r="E115" i="1"/>
  <c r="G114" i="1"/>
  <c r="H114" i="1" s="1"/>
  <c r="I114" i="1" s="1"/>
  <c r="J114" i="1" s="1"/>
  <c r="K114" i="1" s="1"/>
  <c r="M114" i="1" s="1"/>
  <c r="F114" i="1"/>
  <c r="E114" i="1"/>
  <c r="F113" i="1"/>
  <c r="G113" i="1" s="1"/>
  <c r="H113" i="1" s="1"/>
  <c r="I113" i="1" s="1"/>
  <c r="J113" i="1" s="1"/>
  <c r="K113" i="1" s="1"/>
  <c r="M113" i="1" s="1"/>
  <c r="E113" i="1"/>
  <c r="F112" i="1"/>
  <c r="G112" i="1" s="1"/>
  <c r="H112" i="1" s="1"/>
  <c r="I112" i="1" s="1"/>
  <c r="J112" i="1" s="1"/>
  <c r="K112" i="1" s="1"/>
  <c r="M112" i="1" s="1"/>
  <c r="E112" i="1"/>
  <c r="F111" i="1"/>
  <c r="G111" i="1" s="1"/>
  <c r="H111" i="1" s="1"/>
  <c r="I111" i="1" s="1"/>
  <c r="J111" i="1" s="1"/>
  <c r="K111" i="1" s="1"/>
  <c r="M111" i="1" s="1"/>
  <c r="E111" i="1"/>
  <c r="G110" i="1"/>
  <c r="H110" i="1" s="1"/>
  <c r="I110" i="1" s="1"/>
  <c r="J110" i="1" s="1"/>
  <c r="K110" i="1" s="1"/>
  <c r="M110" i="1" s="1"/>
  <c r="F110" i="1"/>
  <c r="E110" i="1"/>
  <c r="F109" i="1"/>
  <c r="G109" i="1" s="1"/>
  <c r="H109" i="1" s="1"/>
  <c r="I109" i="1" s="1"/>
  <c r="J109" i="1" s="1"/>
  <c r="K109" i="1" s="1"/>
  <c r="M109" i="1" s="1"/>
  <c r="E109" i="1"/>
  <c r="F108" i="1"/>
  <c r="G108" i="1" s="1"/>
  <c r="H108" i="1" s="1"/>
  <c r="I108" i="1" s="1"/>
  <c r="J108" i="1" s="1"/>
  <c r="K108" i="1" s="1"/>
  <c r="M108" i="1" s="1"/>
  <c r="E108" i="1"/>
  <c r="F107" i="1"/>
  <c r="G107" i="1" s="1"/>
  <c r="H107" i="1" s="1"/>
  <c r="I107" i="1" s="1"/>
  <c r="J107" i="1" s="1"/>
  <c r="K107" i="1" s="1"/>
  <c r="M107" i="1" s="1"/>
  <c r="E107" i="1"/>
  <c r="G106" i="1"/>
  <c r="H106" i="1" s="1"/>
  <c r="I106" i="1" s="1"/>
  <c r="J106" i="1" s="1"/>
  <c r="K106" i="1" s="1"/>
  <c r="M106" i="1" s="1"/>
  <c r="F106" i="1"/>
  <c r="E106" i="1"/>
  <c r="F105" i="1"/>
  <c r="G105" i="1" s="1"/>
  <c r="H105" i="1" s="1"/>
  <c r="I105" i="1" s="1"/>
  <c r="J105" i="1" s="1"/>
  <c r="K105" i="1" s="1"/>
  <c r="M105" i="1" s="1"/>
  <c r="E105" i="1"/>
  <c r="F104" i="1"/>
  <c r="G104" i="1" s="1"/>
  <c r="H104" i="1" s="1"/>
  <c r="I104" i="1" s="1"/>
  <c r="J104" i="1" s="1"/>
  <c r="K104" i="1" s="1"/>
  <c r="M104" i="1" s="1"/>
  <c r="E104" i="1"/>
  <c r="F103" i="1"/>
  <c r="G103" i="1" s="1"/>
  <c r="H103" i="1" s="1"/>
  <c r="I103" i="1" s="1"/>
  <c r="J103" i="1" s="1"/>
  <c r="K103" i="1" s="1"/>
  <c r="M103" i="1" s="1"/>
  <c r="E103" i="1"/>
  <c r="F102" i="1"/>
  <c r="G102" i="1" s="1"/>
  <c r="H102" i="1" s="1"/>
  <c r="I102" i="1" s="1"/>
  <c r="J102" i="1" s="1"/>
  <c r="K102" i="1" s="1"/>
  <c r="M102" i="1" s="1"/>
  <c r="E102" i="1"/>
  <c r="G101" i="1"/>
  <c r="H101" i="1" s="1"/>
  <c r="I101" i="1" s="1"/>
  <c r="J101" i="1" s="1"/>
  <c r="K101" i="1" s="1"/>
  <c r="M101" i="1" s="1"/>
  <c r="F101" i="1"/>
  <c r="E101" i="1"/>
  <c r="F100" i="1"/>
  <c r="G100" i="1" s="1"/>
  <c r="H100" i="1" s="1"/>
  <c r="I100" i="1" s="1"/>
  <c r="J100" i="1" s="1"/>
  <c r="K100" i="1" s="1"/>
  <c r="E100" i="1"/>
  <c r="F99" i="1"/>
  <c r="G99" i="1" s="1"/>
  <c r="H99" i="1" s="1"/>
  <c r="I99" i="1" s="1"/>
  <c r="J99" i="1" s="1"/>
  <c r="K99" i="1" s="1"/>
  <c r="M99" i="1" s="1"/>
  <c r="E99" i="1"/>
  <c r="F98" i="1"/>
  <c r="G98" i="1" s="1"/>
  <c r="H98" i="1" s="1"/>
  <c r="I98" i="1" s="1"/>
  <c r="J98" i="1" s="1"/>
  <c r="K98" i="1" s="1"/>
  <c r="M98" i="1" s="1"/>
  <c r="E98" i="1"/>
  <c r="O97" i="1"/>
  <c r="F95" i="1"/>
  <c r="G95" i="1" s="1"/>
  <c r="H95" i="1" s="1"/>
  <c r="I95" i="1" s="1"/>
  <c r="J95" i="1" s="1"/>
  <c r="K95" i="1" s="1"/>
  <c r="M95" i="1" s="1"/>
  <c r="E95" i="1"/>
  <c r="G94" i="1"/>
  <c r="H94" i="1" s="1"/>
  <c r="I94" i="1" s="1"/>
  <c r="J94" i="1" s="1"/>
  <c r="K94" i="1" s="1"/>
  <c r="M94" i="1" s="1"/>
  <c r="F94" i="1"/>
  <c r="E94" i="1"/>
  <c r="F93" i="1"/>
  <c r="G93" i="1" s="1"/>
  <c r="H93" i="1" s="1"/>
  <c r="I93" i="1" s="1"/>
  <c r="J93" i="1" s="1"/>
  <c r="K93" i="1" s="1"/>
  <c r="M93" i="1" s="1"/>
  <c r="E93" i="1"/>
  <c r="G92" i="1"/>
  <c r="H92" i="1" s="1"/>
  <c r="I92" i="1" s="1"/>
  <c r="J92" i="1" s="1"/>
  <c r="K92" i="1" s="1"/>
  <c r="M92" i="1" s="1"/>
  <c r="F92" i="1"/>
  <c r="E92" i="1"/>
  <c r="F91" i="1"/>
  <c r="G91" i="1" s="1"/>
  <c r="H91" i="1" s="1"/>
  <c r="I91" i="1" s="1"/>
  <c r="J91" i="1" s="1"/>
  <c r="K91" i="1" s="1"/>
  <c r="M91" i="1" s="1"/>
  <c r="E91" i="1"/>
  <c r="G90" i="1"/>
  <c r="H90" i="1" s="1"/>
  <c r="I90" i="1" s="1"/>
  <c r="J90" i="1" s="1"/>
  <c r="K90" i="1" s="1"/>
  <c r="M90" i="1" s="1"/>
  <c r="F90" i="1"/>
  <c r="E90" i="1"/>
  <c r="F89" i="1"/>
  <c r="G89" i="1" s="1"/>
  <c r="H89" i="1" s="1"/>
  <c r="I89" i="1" s="1"/>
  <c r="J89" i="1" s="1"/>
  <c r="K89" i="1" s="1"/>
  <c r="M89" i="1" s="1"/>
  <c r="E89" i="1"/>
  <c r="G88" i="1"/>
  <c r="H88" i="1" s="1"/>
  <c r="I88" i="1" s="1"/>
  <c r="J88" i="1" s="1"/>
  <c r="K88" i="1" s="1"/>
  <c r="M88" i="1" s="1"/>
  <c r="F88" i="1"/>
  <c r="E88" i="1"/>
  <c r="F87" i="1"/>
  <c r="G87" i="1" s="1"/>
  <c r="H87" i="1" s="1"/>
  <c r="I87" i="1" s="1"/>
  <c r="J87" i="1" s="1"/>
  <c r="K87" i="1" s="1"/>
  <c r="M87" i="1" s="1"/>
  <c r="E87" i="1"/>
  <c r="G86" i="1"/>
  <c r="H86" i="1" s="1"/>
  <c r="I86" i="1" s="1"/>
  <c r="J86" i="1" s="1"/>
  <c r="K86" i="1" s="1"/>
  <c r="M86" i="1" s="1"/>
  <c r="F86" i="1"/>
  <c r="E86" i="1"/>
  <c r="F85" i="1"/>
  <c r="G85" i="1" s="1"/>
  <c r="H85" i="1" s="1"/>
  <c r="I85" i="1" s="1"/>
  <c r="J85" i="1" s="1"/>
  <c r="K85" i="1" s="1"/>
  <c r="M85" i="1" s="1"/>
  <c r="E85" i="1"/>
  <c r="G84" i="1"/>
  <c r="H84" i="1" s="1"/>
  <c r="I84" i="1" s="1"/>
  <c r="J84" i="1" s="1"/>
  <c r="K84" i="1" s="1"/>
  <c r="M84" i="1" s="1"/>
  <c r="F84" i="1"/>
  <c r="E84" i="1"/>
  <c r="F83" i="1"/>
  <c r="G83" i="1" s="1"/>
  <c r="H83" i="1" s="1"/>
  <c r="I83" i="1" s="1"/>
  <c r="J83" i="1" s="1"/>
  <c r="K83" i="1" s="1"/>
  <c r="M83" i="1" s="1"/>
  <c r="E83" i="1"/>
  <c r="G82" i="1"/>
  <c r="H82" i="1" s="1"/>
  <c r="I82" i="1" s="1"/>
  <c r="J82" i="1" s="1"/>
  <c r="K82" i="1" s="1"/>
  <c r="M82" i="1" s="1"/>
  <c r="F82" i="1"/>
  <c r="E82" i="1"/>
  <c r="F81" i="1"/>
  <c r="G81" i="1" s="1"/>
  <c r="H81" i="1" s="1"/>
  <c r="I81" i="1" s="1"/>
  <c r="J81" i="1" s="1"/>
  <c r="K81" i="1" s="1"/>
  <c r="M81" i="1" s="1"/>
  <c r="E81" i="1"/>
  <c r="G80" i="1"/>
  <c r="H80" i="1" s="1"/>
  <c r="I80" i="1" s="1"/>
  <c r="J80" i="1" s="1"/>
  <c r="K80" i="1" s="1"/>
  <c r="M80" i="1" s="1"/>
  <c r="F80" i="1"/>
  <c r="E80" i="1"/>
  <c r="F79" i="1"/>
  <c r="G79" i="1" s="1"/>
  <c r="H79" i="1" s="1"/>
  <c r="I79" i="1" s="1"/>
  <c r="J79" i="1" s="1"/>
  <c r="K79" i="1" s="1"/>
  <c r="M79" i="1" s="1"/>
  <c r="E79" i="1"/>
  <c r="G78" i="1"/>
  <c r="H78" i="1" s="1"/>
  <c r="I78" i="1" s="1"/>
  <c r="J78" i="1" s="1"/>
  <c r="K78" i="1" s="1"/>
  <c r="M78" i="1" s="1"/>
  <c r="F78" i="1"/>
  <c r="E78" i="1"/>
  <c r="F77" i="1"/>
  <c r="G77" i="1" s="1"/>
  <c r="H77" i="1" s="1"/>
  <c r="I77" i="1" s="1"/>
  <c r="J77" i="1" s="1"/>
  <c r="K77" i="1" s="1"/>
  <c r="M77" i="1" s="1"/>
  <c r="E77" i="1"/>
  <c r="G76" i="1"/>
  <c r="H76" i="1" s="1"/>
  <c r="I76" i="1" s="1"/>
  <c r="J76" i="1" s="1"/>
  <c r="K76" i="1" s="1"/>
  <c r="M76" i="1" s="1"/>
  <c r="F76" i="1"/>
  <c r="E76" i="1"/>
  <c r="F75" i="1"/>
  <c r="G75" i="1" s="1"/>
  <c r="H75" i="1" s="1"/>
  <c r="I75" i="1" s="1"/>
  <c r="J75" i="1" s="1"/>
  <c r="K75" i="1" s="1"/>
  <c r="M75" i="1" s="1"/>
  <c r="E75" i="1"/>
  <c r="G74" i="1"/>
  <c r="H74" i="1" s="1"/>
  <c r="I74" i="1" s="1"/>
  <c r="J74" i="1" s="1"/>
  <c r="K74" i="1" s="1"/>
  <c r="M74" i="1" s="1"/>
  <c r="F74" i="1"/>
  <c r="E74" i="1"/>
  <c r="F73" i="1"/>
  <c r="G73" i="1" s="1"/>
  <c r="H73" i="1" s="1"/>
  <c r="I73" i="1" s="1"/>
  <c r="J73" i="1" s="1"/>
  <c r="K73" i="1" s="1"/>
  <c r="M73" i="1" s="1"/>
  <c r="E73" i="1"/>
  <c r="G72" i="1"/>
  <c r="H72" i="1" s="1"/>
  <c r="I72" i="1" s="1"/>
  <c r="J72" i="1" s="1"/>
  <c r="K72" i="1" s="1"/>
  <c r="M72" i="1" s="1"/>
  <c r="F72" i="1"/>
  <c r="E72" i="1"/>
  <c r="F71" i="1"/>
  <c r="G71" i="1" s="1"/>
  <c r="H71" i="1" s="1"/>
  <c r="I71" i="1" s="1"/>
  <c r="J71" i="1" s="1"/>
  <c r="K71" i="1" s="1"/>
  <c r="M71" i="1" s="1"/>
  <c r="E71" i="1"/>
  <c r="G70" i="1"/>
  <c r="H70" i="1" s="1"/>
  <c r="I70" i="1" s="1"/>
  <c r="J70" i="1" s="1"/>
  <c r="K70" i="1" s="1"/>
  <c r="M70" i="1" s="1"/>
  <c r="F70" i="1"/>
  <c r="E70" i="1"/>
  <c r="G69" i="1"/>
  <c r="H69" i="1" s="1"/>
  <c r="I69" i="1" s="1"/>
  <c r="J69" i="1" s="1"/>
  <c r="K69" i="1" s="1"/>
  <c r="M69" i="1" s="1"/>
  <c r="F69" i="1"/>
  <c r="E69" i="1"/>
  <c r="G68" i="1"/>
  <c r="H68" i="1" s="1"/>
  <c r="I68" i="1" s="1"/>
  <c r="J68" i="1" s="1"/>
  <c r="K68" i="1" s="1"/>
  <c r="M68" i="1" s="1"/>
  <c r="F68" i="1"/>
  <c r="E68" i="1"/>
  <c r="G67" i="1"/>
  <c r="H67" i="1" s="1"/>
  <c r="I67" i="1" s="1"/>
  <c r="J67" i="1" s="1"/>
  <c r="K67" i="1" s="1"/>
  <c r="M67" i="1" s="1"/>
  <c r="F67" i="1"/>
  <c r="E67" i="1"/>
  <c r="G66" i="1"/>
  <c r="H66" i="1" s="1"/>
  <c r="I66" i="1" s="1"/>
  <c r="J66" i="1" s="1"/>
  <c r="K66" i="1" s="1"/>
  <c r="M66" i="1" s="1"/>
  <c r="F66" i="1"/>
  <c r="E66" i="1"/>
  <c r="F65" i="1"/>
  <c r="G65" i="1" s="1"/>
  <c r="H65" i="1" s="1"/>
  <c r="I65" i="1" s="1"/>
  <c r="J65" i="1" s="1"/>
  <c r="K65" i="1" s="1"/>
  <c r="M65" i="1" s="1"/>
  <c r="E65" i="1"/>
  <c r="O64" i="1"/>
  <c r="I62" i="1"/>
  <c r="J62" i="1" s="1"/>
  <c r="K62" i="1" s="1"/>
  <c r="M62" i="1" s="1"/>
  <c r="F62" i="1"/>
  <c r="G62" i="1" s="1"/>
  <c r="H62" i="1" s="1"/>
  <c r="E62" i="1"/>
  <c r="F61" i="1"/>
  <c r="G61" i="1" s="1"/>
  <c r="H61" i="1" s="1"/>
  <c r="I61" i="1" s="1"/>
  <c r="J61" i="1" s="1"/>
  <c r="K61" i="1" s="1"/>
  <c r="M61" i="1" s="1"/>
  <c r="E61" i="1"/>
  <c r="F60" i="1"/>
  <c r="G60" i="1" s="1"/>
  <c r="H60" i="1" s="1"/>
  <c r="I60" i="1" s="1"/>
  <c r="J60" i="1" s="1"/>
  <c r="K60" i="1" s="1"/>
  <c r="M60" i="1" s="1"/>
  <c r="E60" i="1"/>
  <c r="F59" i="1"/>
  <c r="G59" i="1" s="1"/>
  <c r="H59" i="1" s="1"/>
  <c r="I59" i="1" s="1"/>
  <c r="J59" i="1" s="1"/>
  <c r="K59" i="1" s="1"/>
  <c r="M59" i="1" s="1"/>
  <c r="E59" i="1"/>
  <c r="F58" i="1"/>
  <c r="G58" i="1" s="1"/>
  <c r="H58" i="1" s="1"/>
  <c r="I58" i="1" s="1"/>
  <c r="J58" i="1" s="1"/>
  <c r="K58" i="1" s="1"/>
  <c r="M58" i="1" s="1"/>
  <c r="E58" i="1"/>
  <c r="F57" i="1"/>
  <c r="G57" i="1" s="1"/>
  <c r="H57" i="1" s="1"/>
  <c r="I57" i="1" s="1"/>
  <c r="J57" i="1" s="1"/>
  <c r="K57" i="1" s="1"/>
  <c r="M57" i="1" s="1"/>
  <c r="E57" i="1"/>
  <c r="F56" i="1"/>
  <c r="G56" i="1" s="1"/>
  <c r="H56" i="1" s="1"/>
  <c r="I56" i="1" s="1"/>
  <c r="J56" i="1" s="1"/>
  <c r="K56" i="1" s="1"/>
  <c r="M56" i="1" s="1"/>
  <c r="E56" i="1"/>
  <c r="F55" i="1"/>
  <c r="G55" i="1" s="1"/>
  <c r="H55" i="1" s="1"/>
  <c r="I55" i="1" s="1"/>
  <c r="J55" i="1" s="1"/>
  <c r="K55" i="1" s="1"/>
  <c r="M55" i="1" s="1"/>
  <c r="E55" i="1"/>
  <c r="F54" i="1"/>
  <c r="G54" i="1" s="1"/>
  <c r="H54" i="1" s="1"/>
  <c r="I54" i="1" s="1"/>
  <c r="J54" i="1" s="1"/>
  <c r="K54" i="1" s="1"/>
  <c r="M54" i="1" s="1"/>
  <c r="E54" i="1"/>
  <c r="F53" i="1"/>
  <c r="G53" i="1" s="1"/>
  <c r="H53" i="1" s="1"/>
  <c r="I53" i="1" s="1"/>
  <c r="J53" i="1" s="1"/>
  <c r="K53" i="1" s="1"/>
  <c r="M53" i="1" s="1"/>
  <c r="E53" i="1"/>
  <c r="F52" i="1"/>
  <c r="G52" i="1" s="1"/>
  <c r="H52" i="1" s="1"/>
  <c r="I52" i="1" s="1"/>
  <c r="J52" i="1" s="1"/>
  <c r="K52" i="1" s="1"/>
  <c r="M52" i="1" s="1"/>
  <c r="E52" i="1"/>
  <c r="F51" i="1"/>
  <c r="G51" i="1" s="1"/>
  <c r="H51" i="1" s="1"/>
  <c r="I51" i="1" s="1"/>
  <c r="J51" i="1" s="1"/>
  <c r="K51" i="1" s="1"/>
  <c r="M51" i="1" s="1"/>
  <c r="E51" i="1"/>
  <c r="F50" i="1"/>
  <c r="G50" i="1" s="1"/>
  <c r="H50" i="1" s="1"/>
  <c r="I50" i="1" s="1"/>
  <c r="J50" i="1" s="1"/>
  <c r="K50" i="1" s="1"/>
  <c r="M50" i="1" s="1"/>
  <c r="E50" i="1"/>
  <c r="F49" i="1"/>
  <c r="G49" i="1" s="1"/>
  <c r="H49" i="1" s="1"/>
  <c r="I49" i="1" s="1"/>
  <c r="J49" i="1" s="1"/>
  <c r="K49" i="1" s="1"/>
  <c r="M49" i="1" s="1"/>
  <c r="E49" i="1"/>
  <c r="F48" i="1"/>
  <c r="G48" i="1" s="1"/>
  <c r="H48" i="1" s="1"/>
  <c r="I48" i="1" s="1"/>
  <c r="J48" i="1" s="1"/>
  <c r="K48" i="1" s="1"/>
  <c r="M48" i="1" s="1"/>
  <c r="E48" i="1"/>
  <c r="F47" i="1"/>
  <c r="G47" i="1" s="1"/>
  <c r="H47" i="1" s="1"/>
  <c r="I47" i="1" s="1"/>
  <c r="J47" i="1" s="1"/>
  <c r="K47" i="1" s="1"/>
  <c r="M47" i="1" s="1"/>
  <c r="E47" i="1"/>
  <c r="F46" i="1"/>
  <c r="G46" i="1" s="1"/>
  <c r="H46" i="1" s="1"/>
  <c r="I46" i="1" s="1"/>
  <c r="J46" i="1" s="1"/>
  <c r="K46" i="1" s="1"/>
  <c r="M46" i="1" s="1"/>
  <c r="E46" i="1"/>
  <c r="F45" i="1"/>
  <c r="G45" i="1" s="1"/>
  <c r="H45" i="1" s="1"/>
  <c r="I45" i="1" s="1"/>
  <c r="J45" i="1" s="1"/>
  <c r="K45" i="1" s="1"/>
  <c r="M45" i="1" s="1"/>
  <c r="E45" i="1"/>
  <c r="F44" i="1"/>
  <c r="G44" i="1" s="1"/>
  <c r="H44" i="1" s="1"/>
  <c r="I44" i="1" s="1"/>
  <c r="J44" i="1" s="1"/>
  <c r="K44" i="1" s="1"/>
  <c r="M44" i="1" s="1"/>
  <c r="E44" i="1"/>
  <c r="F43" i="1"/>
  <c r="G43" i="1" s="1"/>
  <c r="H43" i="1" s="1"/>
  <c r="I43" i="1" s="1"/>
  <c r="J43" i="1" s="1"/>
  <c r="K43" i="1" s="1"/>
  <c r="M43" i="1" s="1"/>
  <c r="E43" i="1"/>
  <c r="F42" i="1"/>
  <c r="G42" i="1" s="1"/>
  <c r="H42" i="1" s="1"/>
  <c r="I42" i="1" s="1"/>
  <c r="J42" i="1" s="1"/>
  <c r="K42" i="1" s="1"/>
  <c r="M42" i="1" s="1"/>
  <c r="E42" i="1"/>
  <c r="F41" i="1"/>
  <c r="G41" i="1" s="1"/>
  <c r="H41" i="1" s="1"/>
  <c r="I41" i="1" s="1"/>
  <c r="J41" i="1" s="1"/>
  <c r="K41" i="1" s="1"/>
  <c r="M41" i="1" s="1"/>
  <c r="E41" i="1"/>
  <c r="F40" i="1"/>
  <c r="G40" i="1" s="1"/>
  <c r="H40" i="1" s="1"/>
  <c r="I40" i="1" s="1"/>
  <c r="J40" i="1" s="1"/>
  <c r="K40" i="1" s="1"/>
  <c r="M40" i="1" s="1"/>
  <c r="E40" i="1"/>
  <c r="F39" i="1"/>
  <c r="G39" i="1" s="1"/>
  <c r="H39" i="1" s="1"/>
  <c r="I39" i="1" s="1"/>
  <c r="J39" i="1" s="1"/>
  <c r="K39" i="1" s="1"/>
  <c r="M39" i="1" s="1"/>
  <c r="E39" i="1"/>
  <c r="J38" i="1"/>
  <c r="K38" i="1" s="1"/>
  <c r="M38" i="1" s="1"/>
  <c r="F38" i="1"/>
  <c r="G38" i="1" s="1"/>
  <c r="H38" i="1" s="1"/>
  <c r="I38" i="1" s="1"/>
  <c r="E38" i="1"/>
  <c r="F37" i="1"/>
  <c r="G37" i="1" s="1"/>
  <c r="H37" i="1" s="1"/>
  <c r="I37" i="1" s="1"/>
  <c r="J37" i="1" s="1"/>
  <c r="K37" i="1" s="1"/>
  <c r="M37" i="1" s="1"/>
  <c r="E37" i="1"/>
  <c r="F36" i="1"/>
  <c r="G36" i="1" s="1"/>
  <c r="H36" i="1" s="1"/>
  <c r="I36" i="1" s="1"/>
  <c r="J36" i="1" s="1"/>
  <c r="K36" i="1" s="1"/>
  <c r="M36" i="1" s="1"/>
  <c r="E36" i="1"/>
  <c r="F35" i="1"/>
  <c r="G35" i="1" s="1"/>
  <c r="H35" i="1" s="1"/>
  <c r="I35" i="1" s="1"/>
  <c r="J35" i="1" s="1"/>
  <c r="K35" i="1" s="1"/>
  <c r="M35" i="1" s="1"/>
  <c r="E35" i="1"/>
  <c r="F34" i="1"/>
  <c r="G34" i="1" s="1"/>
  <c r="H34" i="1" s="1"/>
  <c r="I34" i="1" s="1"/>
  <c r="J34" i="1" s="1"/>
  <c r="K34" i="1" s="1"/>
  <c r="M34" i="1" s="1"/>
  <c r="E34" i="1"/>
  <c r="F33" i="1"/>
  <c r="G33" i="1" s="1"/>
  <c r="H33" i="1" s="1"/>
  <c r="I33" i="1" s="1"/>
  <c r="J33" i="1" s="1"/>
  <c r="K33" i="1" s="1"/>
  <c r="M33" i="1" s="1"/>
  <c r="E33" i="1"/>
  <c r="F32" i="1"/>
  <c r="G32" i="1" s="1"/>
  <c r="H32" i="1" s="1"/>
  <c r="I32" i="1" s="1"/>
  <c r="J32" i="1" s="1"/>
  <c r="K32" i="1" s="1"/>
  <c r="M32" i="1" s="1"/>
  <c r="E32" i="1"/>
  <c r="F31" i="1"/>
  <c r="G31" i="1" s="1"/>
  <c r="H31" i="1" s="1"/>
  <c r="I31" i="1" s="1"/>
  <c r="J31" i="1" s="1"/>
  <c r="K31" i="1" s="1"/>
  <c r="M31" i="1" s="1"/>
  <c r="E31" i="1"/>
  <c r="F30" i="1"/>
  <c r="G30" i="1" s="1"/>
  <c r="H30" i="1" s="1"/>
  <c r="I30" i="1" s="1"/>
  <c r="J30" i="1" s="1"/>
  <c r="K30" i="1" s="1"/>
  <c r="M30" i="1" s="1"/>
  <c r="E30" i="1"/>
  <c r="F29" i="1"/>
  <c r="G29" i="1" s="1"/>
  <c r="H29" i="1" s="1"/>
  <c r="I29" i="1" s="1"/>
  <c r="J29" i="1" s="1"/>
  <c r="K29" i="1" s="1"/>
  <c r="M29" i="1" s="1"/>
  <c r="E29" i="1"/>
  <c r="F28" i="1"/>
  <c r="G28" i="1" s="1"/>
  <c r="H28" i="1" s="1"/>
  <c r="I28" i="1" s="1"/>
  <c r="J28" i="1" s="1"/>
  <c r="K28" i="1" s="1"/>
  <c r="M28" i="1" s="1"/>
  <c r="E28" i="1"/>
  <c r="F27" i="1"/>
  <c r="G27" i="1" s="1"/>
  <c r="H27" i="1" s="1"/>
  <c r="I27" i="1" s="1"/>
  <c r="J27" i="1" s="1"/>
  <c r="K27" i="1" s="1"/>
  <c r="M27" i="1" s="1"/>
  <c r="E27" i="1"/>
  <c r="F26" i="1"/>
  <c r="G26" i="1" s="1"/>
  <c r="H26" i="1" s="1"/>
  <c r="I26" i="1" s="1"/>
  <c r="J26" i="1" s="1"/>
  <c r="K26" i="1" s="1"/>
  <c r="M26" i="1" s="1"/>
  <c r="E26" i="1"/>
  <c r="F25" i="1"/>
  <c r="G25" i="1" s="1"/>
  <c r="H25" i="1" s="1"/>
  <c r="I25" i="1" s="1"/>
  <c r="J25" i="1" s="1"/>
  <c r="K25" i="1" s="1"/>
  <c r="M25" i="1" s="1"/>
  <c r="E25" i="1"/>
  <c r="F24" i="1"/>
  <c r="G24" i="1" s="1"/>
  <c r="H24" i="1" s="1"/>
  <c r="I24" i="1" s="1"/>
  <c r="J24" i="1" s="1"/>
  <c r="K24" i="1" s="1"/>
  <c r="M24" i="1" s="1"/>
  <c r="E24" i="1"/>
  <c r="F23" i="1"/>
  <c r="G23" i="1" s="1"/>
  <c r="H23" i="1" s="1"/>
  <c r="I23" i="1" s="1"/>
  <c r="J23" i="1" s="1"/>
  <c r="K23" i="1" s="1"/>
  <c r="M23" i="1" s="1"/>
  <c r="E23" i="1"/>
  <c r="J22" i="1"/>
  <c r="K22" i="1" s="1"/>
  <c r="M22" i="1" s="1"/>
  <c r="F22" i="1"/>
  <c r="G22" i="1" s="1"/>
  <c r="H22" i="1" s="1"/>
  <c r="I22" i="1" s="1"/>
  <c r="E22" i="1"/>
  <c r="F21" i="1"/>
  <c r="G21" i="1" s="1"/>
  <c r="H21" i="1" s="1"/>
  <c r="I21" i="1" s="1"/>
  <c r="J21" i="1" s="1"/>
  <c r="K21" i="1" s="1"/>
  <c r="M21" i="1" s="1"/>
  <c r="E21" i="1"/>
  <c r="F20" i="1"/>
  <c r="G20" i="1" s="1"/>
  <c r="H20" i="1" s="1"/>
  <c r="I20" i="1" s="1"/>
  <c r="J20" i="1" s="1"/>
  <c r="K20" i="1" s="1"/>
  <c r="M20" i="1" s="1"/>
  <c r="E20" i="1"/>
  <c r="F19" i="1"/>
  <c r="G19" i="1" s="1"/>
  <c r="H19" i="1" s="1"/>
  <c r="I19" i="1" s="1"/>
  <c r="J19" i="1" s="1"/>
  <c r="K19" i="1" s="1"/>
  <c r="M19" i="1" s="1"/>
  <c r="E19" i="1"/>
  <c r="F18" i="1"/>
  <c r="G18" i="1" s="1"/>
  <c r="H18" i="1" s="1"/>
  <c r="I18" i="1" s="1"/>
  <c r="J18" i="1" s="1"/>
  <c r="K18" i="1" s="1"/>
  <c r="M18" i="1" s="1"/>
  <c r="E18" i="1"/>
  <c r="G17" i="1"/>
  <c r="H17" i="1" s="1"/>
  <c r="I17" i="1" s="1"/>
  <c r="J17" i="1" s="1"/>
  <c r="K17" i="1" s="1"/>
  <c r="M17" i="1" s="1"/>
  <c r="F17" i="1"/>
  <c r="E17" i="1"/>
  <c r="F16" i="1"/>
  <c r="G16" i="1" s="1"/>
  <c r="H16" i="1" s="1"/>
  <c r="I16" i="1" s="1"/>
  <c r="J16" i="1" s="1"/>
  <c r="K16" i="1" s="1"/>
  <c r="M16" i="1" s="1"/>
  <c r="E16" i="1"/>
  <c r="F15" i="1"/>
  <c r="G15" i="1" s="1"/>
  <c r="H15" i="1" s="1"/>
  <c r="I15" i="1" s="1"/>
  <c r="J15" i="1" s="1"/>
  <c r="K15" i="1" s="1"/>
  <c r="M15" i="1" s="1"/>
  <c r="E15" i="1"/>
  <c r="F14" i="1"/>
  <c r="G14" i="1" s="1"/>
  <c r="H14" i="1" s="1"/>
  <c r="I14" i="1" s="1"/>
  <c r="J14" i="1" s="1"/>
  <c r="K14" i="1" s="1"/>
  <c r="M14" i="1" s="1"/>
  <c r="E14" i="1"/>
  <c r="O13" i="1"/>
  <c r="F11" i="1"/>
  <c r="G11" i="1" s="1"/>
  <c r="H11" i="1" s="1"/>
  <c r="I11" i="1" s="1"/>
  <c r="J11" i="1" s="1"/>
  <c r="K11" i="1" s="1"/>
  <c r="M11" i="1" s="1"/>
  <c r="E11" i="1"/>
  <c r="F10" i="1"/>
  <c r="G10" i="1" s="1"/>
  <c r="H10" i="1" s="1"/>
  <c r="I10" i="1" s="1"/>
  <c r="J10" i="1" s="1"/>
  <c r="K10" i="1" s="1"/>
  <c r="M10" i="1" s="1"/>
  <c r="E10" i="1"/>
  <c r="F9" i="1"/>
  <c r="G9" i="1" s="1"/>
  <c r="H9" i="1" s="1"/>
  <c r="I9" i="1" s="1"/>
  <c r="J9" i="1" s="1"/>
  <c r="K9" i="1" s="1"/>
  <c r="M9" i="1" s="1"/>
  <c r="E9" i="1"/>
  <c r="H8" i="1"/>
  <c r="I8" i="1" s="1"/>
  <c r="J8" i="1" s="1"/>
  <c r="K8" i="1" s="1"/>
  <c r="M8" i="1" s="1"/>
  <c r="F8" i="1"/>
  <c r="G8" i="1" s="1"/>
  <c r="E8" i="1"/>
  <c r="F7" i="1"/>
  <c r="G7" i="1" s="1"/>
  <c r="H7" i="1" s="1"/>
  <c r="I7" i="1" s="1"/>
  <c r="J7" i="1" s="1"/>
  <c r="K7" i="1" s="1"/>
  <c r="M7" i="1" s="1"/>
  <c r="E7" i="1"/>
  <c r="F6" i="1"/>
  <c r="G6" i="1" s="1"/>
  <c r="H6" i="1" s="1"/>
  <c r="I6" i="1" s="1"/>
  <c r="J6" i="1" s="1"/>
  <c r="K6" i="1" s="1"/>
  <c r="M6" i="1" s="1"/>
  <c r="E6" i="1"/>
  <c r="F5" i="1"/>
  <c r="G5" i="1" s="1"/>
  <c r="H5" i="1" s="1"/>
  <c r="I5" i="1" s="1"/>
  <c r="J5" i="1" s="1"/>
  <c r="K5" i="1" s="1"/>
  <c r="M5" i="1" s="1"/>
  <c r="E5" i="1"/>
  <c r="F4" i="1"/>
  <c r="G4" i="1" s="1"/>
  <c r="H4" i="1" s="1"/>
  <c r="I4" i="1" s="1"/>
  <c r="J4" i="1" s="1"/>
  <c r="K4" i="1" s="1"/>
  <c r="E4" i="1"/>
  <c r="O3" i="1"/>
  <c r="R5" i="1" l="1"/>
  <c r="T5" i="1" s="1"/>
  <c r="M4" i="1"/>
  <c r="R6" i="1"/>
  <c r="T6" i="1" s="1"/>
  <c r="R99" i="1"/>
  <c r="T99" i="1" s="1"/>
  <c r="R101" i="1"/>
  <c r="T101" i="1" s="1"/>
  <c r="R17" i="1"/>
  <c r="T17" i="1" s="1"/>
  <c r="R68" i="1"/>
  <c r="T68" i="1" s="1"/>
  <c r="R100" i="1"/>
  <c r="T100" i="1" s="1"/>
  <c r="T102" i="1" s="1"/>
  <c r="M100" i="1"/>
  <c r="R15" i="1"/>
  <c r="T15" i="1" s="1"/>
  <c r="R7" i="1"/>
  <c r="T7" i="1" s="1"/>
  <c r="R67" i="1"/>
  <c r="T67" i="1" s="1"/>
  <c r="T69" i="1" s="1"/>
  <c r="R66" i="1"/>
  <c r="T66" i="1" s="1"/>
  <c r="R65" i="1"/>
  <c r="T65" i="1" s="1"/>
  <c r="R4" i="1"/>
  <c r="T4" i="1" s="1"/>
  <c r="R16" i="1"/>
  <c r="T16" i="1" s="1"/>
  <c r="T18" i="1" s="1"/>
  <c r="R14" i="1"/>
  <c r="T14" i="1" s="1"/>
  <c r="R98" i="1"/>
  <c r="T98" i="1" s="1"/>
  <c r="T8" i="1" l="1"/>
</calcChain>
</file>

<file path=xl/sharedStrings.xml><?xml version="1.0" encoding="utf-8"?>
<sst xmlns="http://schemas.openxmlformats.org/spreadsheetml/2006/main" count="1206" uniqueCount="355">
  <si>
    <t>RAD SEPARATION</t>
    <phoneticPr fontId="2" type="noConversion"/>
  </si>
  <si>
    <t>Length</t>
    <phoneticPr fontId="2" type="noConversion"/>
  </si>
  <si>
    <t>Height</t>
    <phoneticPr fontId="2" type="noConversion"/>
  </si>
  <si>
    <t>Area</t>
    <phoneticPr fontId="2" type="noConversion"/>
  </si>
  <si>
    <t>BF</t>
    <phoneticPr fontId="2" type="noConversion"/>
  </si>
  <si>
    <t>BW-200mm: (6):6 m</t>
  </si>
  <si>
    <t>X</t>
    <phoneticPr fontId="2" type="noConversion"/>
  </si>
  <si>
    <t>CW-200mm</t>
  </si>
  <si>
    <t>FOR CORE</t>
    <phoneticPr fontId="2" type="noConversion"/>
  </si>
  <si>
    <t>CW-200mm: (6+6+6,8):26 m</t>
  </si>
  <si>
    <t>FOR RAD</t>
    <phoneticPr fontId="2" type="noConversion"/>
  </si>
  <si>
    <t>O</t>
    <phoneticPr fontId="2" type="noConversion"/>
  </si>
  <si>
    <t>CW-200mm: (6+6,8+7):29 m</t>
  </si>
  <si>
    <t>X</t>
    <phoneticPr fontId="2" type="noConversion"/>
  </si>
  <si>
    <t>BW-200mm</t>
  </si>
  <si>
    <t>BW-200mm: (8+6+6+6,6):32 m</t>
  </si>
  <si>
    <t>X</t>
    <phoneticPr fontId="2" type="noConversion"/>
  </si>
  <si>
    <t>BW-100mm</t>
  </si>
  <si>
    <t>BW-200mm: (6+6+6,7): 25 m</t>
  </si>
  <si>
    <t>INT PLASTER</t>
    <phoneticPr fontId="2" type="noConversion"/>
  </si>
  <si>
    <t>CW-200mm: (7+7,8+5+8): 25 m</t>
  </si>
  <si>
    <t>BW-200mm: (6+6+6,12+12+8+8):58 m</t>
  </si>
  <si>
    <t>BW-200mm: (6+6+6+6,8+8):40 m</t>
  </si>
  <si>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</si>
  <si>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</si>
  <si>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</si>
  <si>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</si>
  <si>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CW-200mm: (6+6,7):19 m</t>
  </si>
  <si>
    <t>FOR CORE</t>
    <phoneticPr fontId="2" type="noConversion"/>
  </si>
  <si>
    <t>CW-200mm: (7+7+5,7, 5+18):19 m</t>
  </si>
  <si>
    <t>FOR RAD</t>
    <phoneticPr fontId="2" type="noConversion"/>
  </si>
  <si>
    <t>O</t>
    <phoneticPr fontId="2" type="noConversion"/>
  </si>
  <si>
    <t>X</t>
    <phoneticPr fontId="2" type="noConversion"/>
  </si>
  <si>
    <t>BW-200mm: (30,14):44 m</t>
  </si>
  <si>
    <t>X</t>
    <phoneticPr fontId="2" type="noConversion"/>
  </si>
  <si>
    <t>BW-200mm: (6+12,7+7):32 m</t>
  </si>
  <si>
    <t>INT PLASTER</t>
    <phoneticPr fontId="2" type="noConversion"/>
  </si>
  <si>
    <t>CW-200mm: (6,7+7+7):27 m</t>
  </si>
  <si>
    <t>X</t>
    <phoneticPr fontId="2" type="noConversion"/>
  </si>
  <si>
    <t>BW-200mm: (2,7+9):18 m</t>
  </si>
  <si>
    <t>CW-200mm: (1.5+1.5,14):17 m</t>
  </si>
  <si>
    <t>O</t>
    <phoneticPr fontId="2" type="noConversion"/>
  </si>
  <si>
    <t>BW-200mm: (32):32 m</t>
  </si>
  <si>
    <t>CW-200mm: (6+6+6):18 m</t>
  </si>
  <si>
    <t>O</t>
    <phoneticPr fontId="2" type="noConversion"/>
  </si>
  <si>
    <t>BW-200mm: (21+9,7+5):42 m</t>
  </si>
  <si>
    <t>CW-200mm: (8+4+8,7+7):34 m</t>
  </si>
  <si>
    <t>X</t>
    <phoneticPr fontId="2" type="noConversion"/>
  </si>
  <si>
    <t>BW-100mm: (6+4,7+2):19 m</t>
  </si>
  <si>
    <t>X</t>
    <phoneticPr fontId="2" type="noConversion"/>
  </si>
  <si>
    <t>CW-200mm: (1+9+9, 15):34 m</t>
  </si>
  <si>
    <t>BW-200mm: (8,6):14 m</t>
  </si>
  <si>
    <t>X</t>
    <phoneticPr fontId="2" type="noConversion"/>
  </si>
  <si>
    <t>BW-200mm: (12,14):26 m</t>
  </si>
  <si>
    <t>CW-200mm: (9+9, 6+6):30 m</t>
  </si>
  <si>
    <t>BW-200mm: (18,14):32 m</t>
  </si>
  <si>
    <t>BW-200mm: (9+9):18 m</t>
  </si>
  <si>
    <t>CW-200mm: (48m):48 m</t>
  </si>
  <si>
    <t>CW-200mm: (6+6+6,4+4m):26 m</t>
  </si>
  <si>
    <t>BW-200mm: (6,8):14 m</t>
  </si>
  <si>
    <t>X</t>
    <phoneticPr fontId="2" type="noConversion"/>
  </si>
  <si>
    <t>CW-200mm: (18,21+21):60 m</t>
  </si>
  <si>
    <t>O</t>
    <phoneticPr fontId="2" type="noConversion"/>
  </si>
  <si>
    <t>BW-200mm: (12):12 m</t>
  </si>
  <si>
    <t>BW-200mm: (13,18+18):49 m</t>
  </si>
  <si>
    <t>X</t>
    <phoneticPr fontId="2" type="noConversion"/>
  </si>
  <si>
    <t>BW-200mm: (42):42 m</t>
  </si>
  <si>
    <t>X</t>
    <phoneticPr fontId="2" type="noConversion"/>
  </si>
  <si>
    <t>BW-100mm: (12,4+4):20 m</t>
  </si>
  <si>
    <t>CW-200mm: (1+6+20+20+20+12.65+12.65):92.3 m</t>
  </si>
  <si>
    <t>BW-200mm: (4+3,1+1+1+1+24):35 m</t>
  </si>
  <si>
    <t>X</t>
    <phoneticPr fontId="2" type="noConversion"/>
  </si>
  <si>
    <t>CW-200mm: (12):12 m</t>
  </si>
  <si>
    <t>BW-200mm: (10+10+10,10+4+10):54 m</t>
  </si>
  <si>
    <t>BW-200mm: (8+8, 6+6):28 m</t>
  </si>
  <si>
    <t>BW-200mm: (14):14 m</t>
  </si>
  <si>
    <t>BW-200mm: (10,6+6):22 m</t>
  </si>
  <si>
    <t>BW-200mm: (6+6):12 m</t>
  </si>
  <si>
    <t>X</t>
    <phoneticPr fontId="2" type="noConversion"/>
  </si>
  <si>
    <t>BW-200mm: (12.65,5+5):22.65 m</t>
  </si>
  <si>
    <t>BW-100mm: (5):5 m</t>
  </si>
  <si>
    <t>CW-200mm: (6+6+6,6+6):30 m</t>
  </si>
  <si>
    <t>BW-100mm: (6,3+3):12 m</t>
  </si>
  <si>
    <t>X</t>
    <phoneticPr fontId="2" type="noConversion"/>
  </si>
  <si>
    <t>BW-200mm: (36,3+6+6+6):57 m</t>
  </si>
  <si>
    <t>BW-200mm: (4):4 m</t>
  </si>
  <si>
    <t>CW-200mm: (4+7,5+5):21 m</t>
  </si>
  <si>
    <t>X</t>
    <phoneticPr fontId="2" type="noConversion"/>
  </si>
  <si>
    <t>X</t>
    <phoneticPr fontId="2" type="noConversion"/>
  </si>
  <si>
    <t>X</t>
    <phoneticPr fontId="2" type="noConversion"/>
  </si>
  <si>
    <t>Length</t>
    <phoneticPr fontId="2" type="noConversion"/>
  </si>
  <si>
    <t>Height</t>
    <phoneticPr fontId="2" type="noConversion"/>
  </si>
  <si>
    <t>Area</t>
    <phoneticPr fontId="2" type="noConversion"/>
  </si>
  <si>
    <t>1F</t>
    <phoneticPr fontId="2" type="noConversion"/>
  </si>
  <si>
    <t>FOR CORE</t>
    <phoneticPr fontId="2" type="noConversion"/>
  </si>
  <si>
    <t>CW-200mm: (4+4,4+18):30 m</t>
  </si>
  <si>
    <t>O</t>
    <phoneticPr fontId="2" type="noConversion"/>
  </si>
  <si>
    <t>FOR RAD</t>
    <phoneticPr fontId="2" type="noConversion"/>
  </si>
  <si>
    <t>O</t>
    <phoneticPr fontId="2" type="noConversion"/>
  </si>
  <si>
    <t>CW-200mm: (28):28 m</t>
  </si>
  <si>
    <t>X</t>
    <phoneticPr fontId="2" type="noConversion"/>
  </si>
  <si>
    <t>INT PLASTER</t>
    <phoneticPr fontId="2" type="noConversion"/>
  </si>
  <si>
    <t>BW-200mm: (14,7):21 m</t>
  </si>
  <si>
    <t>BW-200mm: (12+14,4+7):37 m</t>
  </si>
  <si>
    <t>X</t>
    <phoneticPr fontId="2" type="noConversion"/>
  </si>
  <si>
    <t>BW-200mm: (19+6,7+7):39 m</t>
  </si>
  <si>
    <t>O</t>
    <phoneticPr fontId="2" type="noConversion"/>
  </si>
  <si>
    <t>CW-200mm: (30):30 m</t>
  </si>
  <si>
    <t>BW-200mm: (12,7+7):26 m</t>
  </si>
  <si>
    <t>X</t>
    <phoneticPr fontId="2" type="noConversion"/>
  </si>
  <si>
    <t>BW-200mm: (3+3+3,18):27 m</t>
  </si>
  <si>
    <t>BW-100mm: (4+4+4,5):17 m</t>
  </si>
  <si>
    <t>X</t>
    <phoneticPr fontId="2" type="noConversion"/>
  </si>
  <si>
    <t>X</t>
    <phoneticPr fontId="2" type="noConversion"/>
  </si>
  <si>
    <t>BW-200mm: (24+24,6+6):60 m</t>
  </si>
  <si>
    <t>BW-200mm: (24):24 m</t>
  </si>
  <si>
    <t>CW-200mm: (6+6,3+3):18 m</t>
  </si>
  <si>
    <t>BW-200mm: (30):30 m</t>
  </si>
  <si>
    <t>X</t>
    <phoneticPr fontId="2" type="noConversion"/>
  </si>
  <si>
    <t>BW-200mm: (48):48 m</t>
  </si>
  <si>
    <t>CW-200mm: (12.65+12.65,24+24):73.3 m</t>
  </si>
  <si>
    <t>BW-200mm: (12+12,3+26):53 m</t>
  </si>
  <si>
    <t>BW-200mm: (20+20,18):58 m</t>
  </si>
  <si>
    <t>BW-200mm: (2):2 m</t>
  </si>
  <si>
    <t>BW-200mm: (16,1+6):23 m</t>
  </si>
  <si>
    <t>CW-200mm: (6,3+3):12 m</t>
  </si>
  <si>
    <t>BW-100mm: (6+4,6+1):17 m</t>
  </si>
  <si>
    <t>BW-200mm: (30,1+6):37 m</t>
  </si>
  <si>
    <t>CW-200mm: (4+7,2+4):17 m</t>
  </si>
  <si>
    <t>BW-200mm: (67,8):75 m</t>
  </si>
  <si>
    <t>X</t>
    <phoneticPr fontId="2" type="noConversion"/>
  </si>
  <si>
    <t>Length</t>
    <phoneticPr fontId="2" type="noConversion"/>
  </si>
  <si>
    <t>Area</t>
    <phoneticPr fontId="2" type="noConversion"/>
  </si>
  <si>
    <t>2F</t>
    <phoneticPr fontId="2" type="noConversion"/>
  </si>
  <si>
    <t>FOR CORE</t>
    <phoneticPr fontId="2" type="noConversion"/>
  </si>
  <si>
    <t>X</t>
    <phoneticPr fontId="2" type="noConversion"/>
  </si>
  <si>
    <t>FOR RAD</t>
    <phoneticPr fontId="2" type="noConversion"/>
  </si>
  <si>
    <t>O</t>
    <phoneticPr fontId="2" type="noConversion"/>
  </si>
  <si>
    <t>BW-200mm: (18+18,6):14 m</t>
  </si>
  <si>
    <t>CW-200mm: (36):36 m</t>
  </si>
  <si>
    <t>BW-200mm: (7+7):14 m</t>
  </si>
  <si>
    <t>BW-200mm: (7):7 m</t>
  </si>
  <si>
    <t>CW-200mm: (8):8 m</t>
  </si>
  <si>
    <t>O</t>
    <phoneticPr fontId="2" type="noConversion"/>
  </si>
  <si>
    <t>BW-200mm: (8+14):22 m</t>
  </si>
  <si>
    <t>CW-200mm: (14):14 m</t>
  </si>
  <si>
    <t>O</t>
    <phoneticPr fontId="2" type="noConversion"/>
  </si>
  <si>
    <t>BW-200mm: (18,8):26 m</t>
  </si>
  <si>
    <t>CW-200mm: (22):22 m</t>
  </si>
  <si>
    <t>BW-200mm: (26):26 m</t>
  </si>
  <si>
    <t>BW-200mm: (12+7):19 m</t>
  </si>
  <si>
    <t>X</t>
    <phoneticPr fontId="2" type="noConversion"/>
  </si>
  <si>
    <t>CW-200mm: (48):48 m</t>
    <phoneticPr fontId="2" type="noConversion"/>
  </si>
  <si>
    <t>BW-200mm: (10):10 m</t>
  </si>
  <si>
    <t>O</t>
    <phoneticPr fontId="2" type="noConversion"/>
  </si>
  <si>
    <t>CW-200mm: (18):18 m</t>
    <phoneticPr fontId="2" type="noConversion"/>
  </si>
  <si>
    <t>CW-200mm: (15):15 m</t>
  </si>
  <si>
    <t>BW-200mm: (18):18 m</t>
  </si>
  <si>
    <t>BW-200mm: (67+2):69 m</t>
  </si>
  <si>
    <t>BW-200mm: (30+1):31 m</t>
  </si>
  <si>
    <t>BW-200mm: (18,1+6):23 m</t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</si>
  <si>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</si>
  <si>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</si>
  <si>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</si>
  <si>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</si>
  <si>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</si>
  <si>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</si>
  <si>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</si>
  <si>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</si>
  <si>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</si>
  <si>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</si>
  <si>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</si>
  <si>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ABOQ 입력</t>
    <phoneticPr fontId="2" type="noConversion"/>
  </si>
  <si>
    <t>BF</t>
  </si>
  <si>
    <t>INT PLASTER</t>
  </si>
  <si>
    <t>GF</t>
  </si>
  <si>
    <t>1F</t>
  </si>
  <si>
    <t>2F</t>
  </si>
  <si>
    <t>Total</t>
    <phoneticPr fontId="2" type="noConversion"/>
  </si>
  <si>
    <t>Total</t>
    <phoneticPr fontId="2" type="noConversion"/>
  </si>
  <si>
    <t>EJ for Wall</t>
    <phoneticPr fontId="2" type="noConversion"/>
  </si>
  <si>
    <t>EJ for Floor</t>
    <phoneticPr fontId="2" type="noConversion"/>
  </si>
  <si>
    <t>EJ for Roof</t>
    <phoneticPr fontId="2" type="noConversion"/>
  </si>
  <si>
    <t>낮은 지붕쪽</t>
    <phoneticPr fontId="2" type="noConversion"/>
  </si>
  <si>
    <t>높은 지붕쪽</t>
    <phoneticPr fontId="2" type="noConversion"/>
  </si>
  <si>
    <t>서측</t>
    <phoneticPr fontId="2" type="noConversion"/>
  </si>
  <si>
    <t>남측</t>
    <phoneticPr fontId="2" type="noConversion"/>
  </si>
  <si>
    <t>남측</t>
    <phoneticPr fontId="2" type="noConversion"/>
  </si>
  <si>
    <t>동측</t>
    <phoneticPr fontId="2" type="noConversion"/>
  </si>
  <si>
    <t>북측</t>
    <phoneticPr fontId="2" type="noConversion"/>
  </si>
  <si>
    <t>그리드 17-18</t>
    <phoneticPr fontId="2" type="noConversion"/>
  </si>
  <si>
    <t>그리드 F-G</t>
    <phoneticPr fontId="2" type="noConversion"/>
  </si>
  <si>
    <t>그리드 6-7</t>
    <phoneticPr fontId="2" type="noConversion"/>
  </si>
  <si>
    <t>1F</t>
    <phoneticPr fontId="2" type="noConversion"/>
  </si>
  <si>
    <t>ROOF</t>
    <phoneticPr fontId="2" type="noConversion"/>
  </si>
  <si>
    <t>EJ for Parapet</t>
    <phoneticPr fontId="2" type="noConversion"/>
  </si>
  <si>
    <t>EJ for int Wall</t>
    <phoneticPr fontId="2" type="noConversion"/>
  </si>
  <si>
    <t>Grid A</t>
    <phoneticPr fontId="2" type="noConversion"/>
  </si>
  <si>
    <t>Grid D</t>
    <phoneticPr fontId="2" type="noConversion"/>
  </si>
  <si>
    <t>양쪽</t>
    <phoneticPr fontId="2" type="noConversion"/>
  </si>
  <si>
    <t>Grid F</t>
    <phoneticPr fontId="2" type="noConversion"/>
  </si>
  <si>
    <t>Grid J</t>
    <phoneticPr fontId="2" type="noConversion"/>
  </si>
  <si>
    <t>Grid E</t>
    <phoneticPr fontId="2" type="noConversion"/>
  </si>
  <si>
    <t>Grid B</t>
    <phoneticPr fontId="2" type="noConversion"/>
  </si>
  <si>
    <t>Grid C</t>
    <phoneticPr fontId="2" type="noConversion"/>
  </si>
  <si>
    <t>Grid K</t>
    <phoneticPr fontId="2" type="noConversion"/>
  </si>
  <si>
    <t>Grid H</t>
    <phoneticPr fontId="2" type="noConversion"/>
  </si>
  <si>
    <t>Grid I</t>
    <phoneticPr fontId="2" type="noConversion"/>
  </si>
  <si>
    <t>LOW</t>
    <phoneticPr fontId="2" type="noConversion"/>
  </si>
  <si>
    <t>HIGH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</si>
  <si>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</si>
  <si>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</si>
  <si>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</si>
  <si>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</si>
  <si>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</si>
  <si>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</si>
  <si>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</si>
  <si>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</si>
  <si>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</si>
  <si>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</si>
  <si>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</si>
  <si>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</si>
  <si>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</si>
  <si>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</si>
  <si>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</si>
  <si>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</si>
  <si>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</si>
  <si>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</si>
  <si>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</si>
  <si>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</si>
  <si>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</si>
  <si>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</si>
  <si>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</si>
  <si>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</si>
  <si>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</si>
  <si>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</si>
  <si>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</si>
  <si>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</si>
  <si>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</si>
  <si>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</si>
  <si>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</si>
  <si>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</si>
  <si>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</si>
  <si>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</si>
  <si>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</si>
  <si>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</si>
  <si>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</si>
  <si>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NSD-1100X2200_G36</t>
  </si>
  <si>
    <t>90FSD-1100X2200_G37</t>
  </si>
  <si>
    <t>NSD-2500X2200_G38</t>
  </si>
  <si>
    <t>90FSD-1100X2200_G39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</si>
  <si>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</si>
  <si>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</si>
  <si>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</si>
  <si>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</si>
  <si>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</si>
  <si>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</si>
  <si>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</si>
  <si>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</si>
  <si>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</si>
  <si>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</si>
  <si>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</si>
  <si>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</si>
  <si>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</si>
  <si>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</si>
  <si>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</si>
  <si>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</si>
  <si>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</si>
  <si>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90FSD-1100X2200_113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</si>
  <si>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</si>
  <si>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</si>
  <si>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</si>
  <si>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</si>
  <si>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</si>
  <si>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</si>
  <si>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</si>
  <si>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</si>
  <si>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</si>
  <si>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</si>
  <si>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</si>
  <si>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</si>
  <si>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</si>
  <si>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</si>
  <si>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NSD-1100X2200_128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</si>
  <si>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</si>
  <si>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</si>
  <si>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</si>
  <si>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</si>
  <si>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</si>
  <si>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</si>
  <si>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</si>
  <si>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</si>
  <si>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</si>
  <si>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</si>
  <si>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</si>
  <si>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</si>
  <si>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</si>
  <si>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</si>
  <si>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</si>
  <si>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</si>
  <si>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</si>
  <si>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</si>
  <si>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</si>
  <si>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</si>
  <si>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</si>
  <si>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</si>
  <si>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</si>
  <si>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</si>
  <si>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</si>
  <si>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</si>
  <si>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</si>
  <si>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</si>
  <si>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</si>
  <si>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</si>
  <si>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</si>
  <si>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</si>
  <si>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</si>
  <si>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</si>
  <si>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</si>
  <si>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</si>
  <si>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</si>
  <si>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</si>
  <si>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</si>
  <si>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</si>
  <si>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</si>
  <si>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</si>
  <si>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</si>
  <si>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</si>
  <si>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</si>
  <si>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shutter_G03</t>
  </si>
  <si>
    <t>45FSD-2500X2200_G04</t>
  </si>
  <si>
    <t>90FSD-1100X2200_G05</t>
  </si>
  <si>
    <t>45FSD-1100X2200_G06</t>
  </si>
  <si>
    <t>NSD-2000X2200_G07</t>
  </si>
  <si>
    <t>90FSD-1100X2200_G08</t>
  </si>
  <si>
    <t>NSD-1100X2200_G09</t>
  </si>
  <si>
    <t>90FSD-1100X2200_G10</t>
  </si>
  <si>
    <t>NSD-2500X2200_G11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</si>
  <si>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</si>
  <si>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</si>
  <si>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</si>
  <si>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</si>
  <si>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</si>
  <si>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Gases Warehouse</t>
    <phoneticPr fontId="2" type="noConversion"/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</si>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</sst>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8" fillId="2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0" borderId="9" xfId="0" applyFont="1" applyBorder="1">
      <alignment vertical="center"/>
    </xf>
    <xf numFmtId="0" fontId="0" fillId="0" borderId="10" xfId="0" applyBorder="1">
      <alignment vertical="center"/>
    </xf>
    <xf numFmtId="0" fontId="6" fillId="0" borderId="4" xfId="0" applyFont="1" applyBorder="1">
      <alignment vertical="center"/>
    </xf>
    <xf numFmtId="0" fontId="0" fillId="3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8"/>
  <sheetViews>
    <sheetView zoomScale="115" zoomScaleNormal="115" workbookViewId="0">
      <selection activeCell="F96" sqref="F96"/>
    </sheetView>
  </sheetViews>
  <sheetFormatPr defaultRowHeight="16.5" x14ac:dyDescent="0.3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 x14ac:dyDescent="0.3">
      <c r="B2" s="10" t="s">
        <v>180</v>
      </c>
      <c r="C2" s="10" t="s">
        <v>161</v>
      </c>
      <c r="D2" s="15">
        <f>SUM(D3:D13)</f>
        <v>76</v>
      </c>
    </row>
    <row r="3" spans="2:6" x14ac:dyDescent="0.3">
      <c r="C3" t="s">
        <v>183</v>
      </c>
      <c r="D3">
        <f>SUM(E4:E6)</f>
        <v>28</v>
      </c>
    </row>
    <row r="4" spans="2:6" x14ac:dyDescent="0.3">
      <c r="E4">
        <f>14</f>
        <v>14</v>
      </c>
      <c r="F4" t="s">
        <v>185</v>
      </c>
    </row>
    <row r="5" spans="2:6" x14ac:dyDescent="0.3">
      <c r="E5">
        <f>14</f>
        <v>14</v>
      </c>
      <c r="F5" t="s">
        <v>186</v>
      </c>
    </row>
    <row r="7" spans="2:6" x14ac:dyDescent="0.3">
      <c r="C7" t="s">
        <v>184</v>
      </c>
      <c r="D7">
        <f>SUM(E8:E11)</f>
        <v>48</v>
      </c>
    </row>
    <row r="8" spans="2:6" x14ac:dyDescent="0.3">
      <c r="E8">
        <f>16</f>
        <v>16</v>
      </c>
      <c r="F8" t="s">
        <v>187</v>
      </c>
    </row>
    <row r="9" spans="2:6" x14ac:dyDescent="0.3">
      <c r="E9">
        <f>16</f>
        <v>16</v>
      </c>
      <c r="F9" t="s">
        <v>188</v>
      </c>
    </row>
    <row r="10" spans="2:6" x14ac:dyDescent="0.3">
      <c r="E10">
        <f>16</f>
        <v>16</v>
      </c>
      <c r="F10" t="s">
        <v>189</v>
      </c>
    </row>
    <row r="15" spans="2:6" x14ac:dyDescent="0.3">
      <c r="B15" s="10" t="s">
        <v>195</v>
      </c>
      <c r="C15" s="10" t="s">
        <v>161</v>
      </c>
      <c r="D15" s="15">
        <f>SUM(D16:D26)</f>
        <v>12</v>
      </c>
    </row>
    <row r="16" spans="2:6" x14ac:dyDescent="0.3">
      <c r="C16" t="s">
        <v>183</v>
      </c>
      <c r="D16">
        <f>SUM(E17:E19)</f>
        <v>4.8</v>
      </c>
    </row>
    <row r="17" spans="2:9" x14ac:dyDescent="0.3">
      <c r="E17">
        <f>1.2*2</f>
        <v>2.4</v>
      </c>
      <c r="F17" t="s">
        <v>185</v>
      </c>
    </row>
    <row r="18" spans="2:9" x14ac:dyDescent="0.3">
      <c r="E18">
        <f>1.2*2</f>
        <v>2.4</v>
      </c>
      <c r="F18" t="s">
        <v>186</v>
      </c>
    </row>
    <row r="20" spans="2:9" x14ac:dyDescent="0.3">
      <c r="C20" t="s">
        <v>184</v>
      </c>
      <c r="D20">
        <f>SUM(E21:E24)</f>
        <v>7.1999999999999993</v>
      </c>
    </row>
    <row r="21" spans="2:9" x14ac:dyDescent="0.3">
      <c r="E21">
        <f>1.2*2</f>
        <v>2.4</v>
      </c>
      <c r="F21" t="s">
        <v>187</v>
      </c>
    </row>
    <row r="22" spans="2:9" x14ac:dyDescent="0.3">
      <c r="E22">
        <f>1.2*2</f>
        <v>2.4</v>
      </c>
      <c r="F22" t="s">
        <v>188</v>
      </c>
    </row>
    <row r="23" spans="2:9" x14ac:dyDescent="0.3">
      <c r="E23">
        <f>1.2*2</f>
        <v>2.4</v>
      </c>
      <c r="F23" t="s">
        <v>189</v>
      </c>
    </row>
    <row r="27" spans="2:9" x14ac:dyDescent="0.3">
      <c r="B27" s="10" t="s">
        <v>196</v>
      </c>
      <c r="C27" s="10" t="s">
        <v>161</v>
      </c>
      <c r="D27" s="15">
        <f>SUM(D28:D67)</f>
        <v>994</v>
      </c>
      <c r="I27">
        <v>7</v>
      </c>
    </row>
    <row r="28" spans="2:9" x14ac:dyDescent="0.3">
      <c r="C28" t="s">
        <v>4</v>
      </c>
      <c r="D28">
        <f>SUM(E29:E31)*$I$27</f>
        <v>196</v>
      </c>
    </row>
    <row r="29" spans="2:9" x14ac:dyDescent="0.3">
      <c r="E29">
        <f>7+7+7+7</f>
        <v>28</v>
      </c>
    </row>
    <row r="32" spans="2:9" x14ac:dyDescent="0.3">
      <c r="C32" t="s">
        <v>26</v>
      </c>
      <c r="D32">
        <f>SUM(E33:E43)*$I$27</f>
        <v>266</v>
      </c>
    </row>
    <row r="33" spans="3:7" x14ac:dyDescent="0.3">
      <c r="E33">
        <v>1</v>
      </c>
      <c r="F33" t="s">
        <v>197</v>
      </c>
    </row>
    <row r="34" spans="3:7" x14ac:dyDescent="0.3">
      <c r="E34">
        <v>2</v>
      </c>
      <c r="F34" t="s">
        <v>203</v>
      </c>
    </row>
    <row r="35" spans="3:7" x14ac:dyDescent="0.3">
      <c r="E35">
        <v>2</v>
      </c>
      <c r="F35" t="s">
        <v>204</v>
      </c>
    </row>
    <row r="36" spans="3:7" x14ac:dyDescent="0.3">
      <c r="E36">
        <v>2</v>
      </c>
      <c r="F36" t="s">
        <v>198</v>
      </c>
      <c r="G36" t="s">
        <v>199</v>
      </c>
    </row>
    <row r="37" spans="3:7" x14ac:dyDescent="0.3">
      <c r="E37">
        <v>2</v>
      </c>
      <c r="F37" t="s">
        <v>202</v>
      </c>
    </row>
    <row r="38" spans="3:7" x14ac:dyDescent="0.3">
      <c r="E38">
        <f>1+2+2+2+1+1+3+2+2+2+2+1</f>
        <v>21</v>
      </c>
      <c r="F38" t="s">
        <v>200</v>
      </c>
    </row>
    <row r="39" spans="3:7" x14ac:dyDescent="0.3">
      <c r="E39">
        <v>2</v>
      </c>
      <c r="F39" t="s">
        <v>206</v>
      </c>
    </row>
    <row r="40" spans="3:7" x14ac:dyDescent="0.3">
      <c r="E40">
        <v>2</v>
      </c>
      <c r="F40" t="s">
        <v>207</v>
      </c>
    </row>
    <row r="41" spans="3:7" x14ac:dyDescent="0.3">
      <c r="E41">
        <v>2</v>
      </c>
      <c r="F41" t="s">
        <v>201</v>
      </c>
    </row>
    <row r="42" spans="3:7" x14ac:dyDescent="0.3">
      <c r="E42">
        <f>1+1</f>
        <v>2</v>
      </c>
      <c r="F42" t="s">
        <v>205</v>
      </c>
    </row>
    <row r="44" spans="3:7" x14ac:dyDescent="0.3">
      <c r="C44" t="s">
        <v>193</v>
      </c>
      <c r="D44">
        <f>SUM(E45:E55)*$I$27</f>
        <v>266</v>
      </c>
    </row>
    <row r="45" spans="3:7" x14ac:dyDescent="0.3">
      <c r="E45">
        <v>1</v>
      </c>
      <c r="F45" t="s">
        <v>197</v>
      </c>
    </row>
    <row r="46" spans="3:7" x14ac:dyDescent="0.3">
      <c r="E46">
        <v>2</v>
      </c>
      <c r="F46" t="s">
        <v>203</v>
      </c>
    </row>
    <row r="47" spans="3:7" x14ac:dyDescent="0.3">
      <c r="E47">
        <v>2</v>
      </c>
      <c r="F47" t="s">
        <v>204</v>
      </c>
    </row>
    <row r="48" spans="3:7" x14ac:dyDescent="0.3">
      <c r="E48">
        <v>2</v>
      </c>
      <c r="F48" t="s">
        <v>198</v>
      </c>
      <c r="G48" t="s">
        <v>199</v>
      </c>
    </row>
    <row r="49" spans="3:7" x14ac:dyDescent="0.3">
      <c r="E49">
        <v>2</v>
      </c>
      <c r="F49" t="s">
        <v>202</v>
      </c>
    </row>
    <row r="50" spans="3:7" x14ac:dyDescent="0.3">
      <c r="E50">
        <f>1+2+2+2+1+1+3+2+2+2+2+1</f>
        <v>21</v>
      </c>
      <c r="F50" t="s">
        <v>200</v>
      </c>
    </row>
    <row r="51" spans="3:7" x14ac:dyDescent="0.3">
      <c r="E51">
        <v>2</v>
      </c>
      <c r="F51" t="s">
        <v>206</v>
      </c>
    </row>
    <row r="52" spans="3:7" x14ac:dyDescent="0.3">
      <c r="E52">
        <v>2</v>
      </c>
      <c r="F52" t="s">
        <v>207</v>
      </c>
    </row>
    <row r="53" spans="3:7" x14ac:dyDescent="0.3">
      <c r="E53">
        <v>2</v>
      </c>
      <c r="F53" t="s">
        <v>201</v>
      </c>
    </row>
    <row r="54" spans="3:7" x14ac:dyDescent="0.3">
      <c r="E54">
        <f>1+1</f>
        <v>2</v>
      </c>
      <c r="F54" t="s">
        <v>205</v>
      </c>
    </row>
    <row r="56" spans="3:7" x14ac:dyDescent="0.3">
      <c r="C56" t="s">
        <v>133</v>
      </c>
      <c r="D56">
        <f>SUM(E57:E67)*$I$27</f>
        <v>266</v>
      </c>
    </row>
    <row r="57" spans="3:7" x14ac:dyDescent="0.3">
      <c r="E57">
        <v>1</v>
      </c>
      <c r="F57" t="s">
        <v>197</v>
      </c>
    </row>
    <row r="58" spans="3:7" x14ac:dyDescent="0.3">
      <c r="E58">
        <v>2</v>
      </c>
      <c r="F58" t="s">
        <v>203</v>
      </c>
    </row>
    <row r="59" spans="3:7" x14ac:dyDescent="0.3">
      <c r="E59">
        <v>2</v>
      </c>
      <c r="F59" t="s">
        <v>204</v>
      </c>
    </row>
    <row r="60" spans="3:7" x14ac:dyDescent="0.3">
      <c r="E60">
        <v>2</v>
      </c>
      <c r="F60" t="s">
        <v>198</v>
      </c>
      <c r="G60" t="s">
        <v>199</v>
      </c>
    </row>
    <row r="61" spans="3:7" x14ac:dyDescent="0.3">
      <c r="E61">
        <v>2</v>
      </c>
      <c r="F61" t="s">
        <v>202</v>
      </c>
    </row>
    <row r="62" spans="3:7" x14ac:dyDescent="0.3">
      <c r="E62">
        <f>1+2+2+2+1+1+3+2+2+2+2+1</f>
        <v>21</v>
      </c>
      <c r="F62" t="s">
        <v>200</v>
      </c>
    </row>
    <row r="63" spans="3:7" x14ac:dyDescent="0.3">
      <c r="E63">
        <v>2</v>
      </c>
      <c r="F63" t="s">
        <v>206</v>
      </c>
    </row>
    <row r="64" spans="3:7" x14ac:dyDescent="0.3">
      <c r="E64">
        <v>2</v>
      </c>
      <c r="F64" t="s">
        <v>207</v>
      </c>
    </row>
    <row r="65" spans="2:6" x14ac:dyDescent="0.3">
      <c r="E65">
        <v>2</v>
      </c>
      <c r="F65" t="s">
        <v>201</v>
      </c>
    </row>
    <row r="66" spans="2:6" x14ac:dyDescent="0.3">
      <c r="E66">
        <f>1+1</f>
        <v>2</v>
      </c>
      <c r="F66" t="s">
        <v>205</v>
      </c>
    </row>
    <row r="69" spans="2:6" x14ac:dyDescent="0.3">
      <c r="B69" s="10" t="s">
        <v>181</v>
      </c>
      <c r="C69" s="10" t="s">
        <v>161</v>
      </c>
      <c r="D69" s="15">
        <f>SUM(D70:D91)</f>
        <v>568.25</v>
      </c>
    </row>
    <row r="70" spans="2:6" x14ac:dyDescent="0.3">
      <c r="C70" t="s">
        <v>4</v>
      </c>
      <c r="D70">
        <f>SUM(E71:E73)</f>
        <v>104.3</v>
      </c>
    </row>
    <row r="71" spans="2:6" x14ac:dyDescent="0.3">
      <c r="E71">
        <v>62.65</v>
      </c>
      <c r="F71" t="s">
        <v>191</v>
      </c>
    </row>
    <row r="72" spans="2:6" x14ac:dyDescent="0.3">
      <c r="E72">
        <v>41.65</v>
      </c>
      <c r="F72" t="s">
        <v>192</v>
      </c>
    </row>
    <row r="74" spans="2:6" x14ac:dyDescent="0.3">
      <c r="C74" t="s">
        <v>26</v>
      </c>
      <c r="D74">
        <f>SUM(E75:E78)</f>
        <v>154.65</v>
      </c>
    </row>
    <row r="75" spans="2:6" x14ac:dyDescent="0.3">
      <c r="E75">
        <v>36</v>
      </c>
      <c r="F75" t="s">
        <v>190</v>
      </c>
    </row>
    <row r="76" spans="2:6" x14ac:dyDescent="0.3">
      <c r="E76">
        <v>92.65</v>
      </c>
      <c r="F76" t="s">
        <v>191</v>
      </c>
    </row>
    <row r="77" spans="2:6" x14ac:dyDescent="0.3">
      <c r="E77">
        <v>26</v>
      </c>
      <c r="F77" t="s">
        <v>192</v>
      </c>
    </row>
    <row r="79" spans="2:6" x14ac:dyDescent="0.3">
      <c r="C79" t="s">
        <v>193</v>
      </c>
      <c r="D79">
        <f>SUM(E80:E83)</f>
        <v>154.65</v>
      </c>
    </row>
    <row r="80" spans="2:6" x14ac:dyDescent="0.3">
      <c r="E80">
        <v>36</v>
      </c>
      <c r="F80" t="s">
        <v>190</v>
      </c>
    </row>
    <row r="81" spans="2:6" x14ac:dyDescent="0.3">
      <c r="E81">
        <v>92.65</v>
      </c>
      <c r="F81" t="s">
        <v>191</v>
      </c>
    </row>
    <row r="82" spans="2:6" x14ac:dyDescent="0.3">
      <c r="E82">
        <v>26</v>
      </c>
      <c r="F82" t="s">
        <v>192</v>
      </c>
    </row>
    <row r="84" spans="2:6" x14ac:dyDescent="0.3">
      <c r="C84" t="s">
        <v>133</v>
      </c>
      <c r="D84">
        <f>SUM(E85:E88)</f>
        <v>154.65</v>
      </c>
    </row>
    <row r="85" spans="2:6" x14ac:dyDescent="0.3">
      <c r="E85">
        <v>36</v>
      </c>
      <c r="F85" t="s">
        <v>190</v>
      </c>
    </row>
    <row r="86" spans="2:6" x14ac:dyDescent="0.3">
      <c r="E86">
        <v>92.65</v>
      </c>
      <c r="F86" t="s">
        <v>191</v>
      </c>
    </row>
    <row r="87" spans="2:6" x14ac:dyDescent="0.3">
      <c r="E87">
        <v>26</v>
      </c>
      <c r="F87" t="s">
        <v>192</v>
      </c>
    </row>
    <row r="93" spans="2:6" x14ac:dyDescent="0.3">
      <c r="B93" s="10" t="s">
        <v>182</v>
      </c>
      <c r="C93" s="10" t="s">
        <v>161</v>
      </c>
      <c r="D93" s="15">
        <f>SUM(D94:D104)</f>
        <v>154.65</v>
      </c>
    </row>
    <row r="95" spans="2:6" x14ac:dyDescent="0.3">
      <c r="C95" t="s">
        <v>194</v>
      </c>
      <c r="D95">
        <f>SUM(E96:E99)</f>
        <v>154.65</v>
      </c>
    </row>
    <row r="96" spans="2:6" x14ac:dyDescent="0.3">
      <c r="E96">
        <v>36</v>
      </c>
      <c r="F96" t="s">
        <v>190</v>
      </c>
    </row>
    <row r="97" spans="5:6" x14ac:dyDescent="0.3">
      <c r="E97">
        <v>92.65</v>
      </c>
      <c r="F97" t="s">
        <v>191</v>
      </c>
    </row>
    <row r="98" spans="5:6" x14ac:dyDescent="0.3">
      <c r="E98">
        <v>26</v>
      </c>
      <c r="F98" t="s">
        <v>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7"/>
  <sheetViews>
    <sheetView workbookViewId="0">
      <selection activeCell="P11" sqref="P11"/>
    </sheetView>
  </sheetViews>
  <sheetFormatPr defaultRowHeight="16.5" x14ac:dyDescent="0.3"/>
  <sheetData>
    <row r="3" spans="2:3" x14ac:dyDescent="0.3">
      <c r="B3" t="s">
        <v>208</v>
      </c>
    </row>
    <row r="4" spans="2:3" x14ac:dyDescent="0.3">
      <c r="C4">
        <v>48</v>
      </c>
    </row>
    <row r="5" spans="2:3" x14ac:dyDescent="0.3">
      <c r="C5">
        <v>37</v>
      </c>
    </row>
    <row r="6" spans="2:3" x14ac:dyDescent="0.3">
      <c r="C6">
        <v>34</v>
      </c>
    </row>
    <row r="7" spans="2:3" x14ac:dyDescent="0.3">
      <c r="C7">
        <v>26</v>
      </c>
    </row>
    <row r="8" spans="2:3" x14ac:dyDescent="0.3">
      <c r="C8">
        <v>82</v>
      </c>
    </row>
    <row r="9" spans="2:3" x14ac:dyDescent="0.3">
      <c r="C9" s="2">
        <f>SUM(C4:C8)</f>
        <v>227</v>
      </c>
    </row>
    <row r="13" spans="2:3" x14ac:dyDescent="0.3">
      <c r="B13" t="s">
        <v>209</v>
      </c>
    </row>
    <row r="14" spans="2:3" x14ac:dyDescent="0.3">
      <c r="C14">
        <v>45</v>
      </c>
    </row>
    <row r="15" spans="2:3" x14ac:dyDescent="0.3">
      <c r="C15">
        <v>63</v>
      </c>
    </row>
    <row r="16" spans="2:3" x14ac:dyDescent="0.3">
      <c r="C16">
        <v>45</v>
      </c>
    </row>
    <row r="17" spans="3:3" x14ac:dyDescent="0.3">
      <c r="C17" s="2">
        <f>SUM(C14:C16)</f>
        <v>153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30"/>
  <sheetViews>
    <sheetView workbookViewId="0">
      <pane ySplit="2" topLeftCell="A3" activePane="bottomLeft" state="frozen"/>
      <selection activeCell="B1" sqref="B1"/>
      <selection pane="bottomLeft" activeCell="C4" sqref="C4"/>
    </sheetView>
  </sheetViews>
  <sheetFormatPr defaultRowHeight="16.5" outlineLevelCol="1" x14ac:dyDescent="0.3"/>
  <cols>
    <col min="3" max="3" width="36.25" customWidth="1"/>
    <col min="4" max="4" width="5.25" customWidth="1"/>
    <col min="5" max="5" width="11.5" style="2" bestFit="1" customWidth="1"/>
    <col min="6" max="6" width="4.375" hidden="1" customWidth="1" outlineLevel="1"/>
    <col min="7" max="9" width="0" hidden="1" customWidth="1" outlineLevel="1"/>
    <col min="10" max="10" width="4.75" style="3" hidden="1" customWidth="1" outlineLevel="1"/>
    <col min="11" max="11" width="9" style="4" collapsed="1"/>
    <col min="13" max="13" width="9" style="5"/>
    <col min="15" max="15" width="16.75" customWidth="1"/>
    <col min="16" max="16" width="9.625" customWidth="1"/>
    <col min="17" max="17" width="5.625" customWidth="1"/>
    <col min="18" max="18" width="11.875" customWidth="1"/>
    <col min="22" max="22" width="12.625" style="20" bestFit="1" customWidth="1"/>
    <col min="23" max="23" width="15.375" style="20" customWidth="1"/>
    <col min="24" max="24" width="12.625" bestFit="1" customWidth="1"/>
    <col min="25" max="25" width="12.625" customWidth="1"/>
    <col min="26" max="26" width="12.625" style="2" customWidth="1"/>
  </cols>
  <sheetData>
    <row r="2" spans="2:36" ht="33.75" x14ac:dyDescent="0.3">
      <c r="D2" s="1" t="s">
        <v>0</v>
      </c>
      <c r="K2" s="4" t="s">
        <v>1</v>
      </c>
      <c r="L2" t="s">
        <v>2</v>
      </c>
      <c r="M2" s="5" t="s">
        <v>3</v>
      </c>
      <c r="V2" s="16" t="s">
        <v>172</v>
      </c>
      <c r="W2" s="16"/>
      <c r="X2" s="10"/>
      <c r="Y2" s="10"/>
      <c r="Z2" s="12"/>
    </row>
    <row r="3" spans="2:36" x14ac:dyDescent="0.3">
      <c r="D3" s="1"/>
      <c r="O3" s="6" t="str">
        <f>B4</f>
        <v>BF</v>
      </c>
      <c r="P3" s="7"/>
      <c r="Q3" s="7"/>
      <c r="R3" s="4" t="s">
        <v>1</v>
      </c>
      <c r="S3" t="s">
        <v>2</v>
      </c>
      <c r="T3" s="5" t="s">
        <v>3</v>
      </c>
      <c r="V3" s="17" t="s">
        <v>178</v>
      </c>
      <c r="W3" s="17"/>
      <c r="X3" s="6" t="s">
        <v>173</v>
      </c>
      <c r="Y3" s="7"/>
      <c r="Z3" s="13"/>
      <c r="AA3" s="11"/>
    </row>
    <row r="4" spans="2:36" x14ac:dyDescent="0.3">
      <c r="B4" t="s">
        <v>4</v>
      </c>
      <c r="C4" t="s">
        <v>5</v>
      </c>
      <c r="D4" t="s">
        <v>6</v>
      </c>
      <c r="E4" s="2" t="str">
        <f>LEFT(C4,FIND(":",C4)-1)</f>
        <v>BW-200mm</v>
      </c>
      <c r="F4" t="str">
        <f>RIGHT(C4,FIND(":",C4)-1)</f>
        <v xml:space="preserve"> (6):6 m</v>
      </c>
      <c r="G4" t="str">
        <f>RIGHT(F4,LEN(F4)-FIND(":",F4))</f>
        <v>6 m</v>
      </c>
      <c r="H4" t="str">
        <f>SUBSTITUTE(G4," ","",1)</f>
        <v>6m</v>
      </c>
      <c r="I4" t="str">
        <f>SUBSTITUTE(H4," ","",1)</f>
        <v>6m</v>
      </c>
      <c r="J4" s="3" t="str">
        <f>LEFT(I4,LEN(I4)-1)</f>
        <v>6</v>
      </c>
      <c r="K4" s="4">
        <f>J4*1</f>
        <v>6</v>
      </c>
      <c r="L4">
        <v>7</v>
      </c>
      <c r="M4" s="5">
        <f>K4*L4</f>
        <v>42</v>
      </c>
      <c r="O4" s="8" t="s">
        <v>7</v>
      </c>
      <c r="P4" s="8" t="s">
        <v>8</v>
      </c>
      <c r="Q4" s="8" t="s">
        <v>6</v>
      </c>
      <c r="R4" s="8">
        <f>SUMIFS($K$4:$K$11,$E$4:$E$11,O4,$D$4:$D$11,Q4)</f>
        <v>80</v>
      </c>
      <c r="S4" s="8">
        <v>7</v>
      </c>
      <c r="T4" s="8">
        <f>R4*S4</f>
        <v>560</v>
      </c>
      <c r="V4" s="17"/>
      <c r="W4" s="17"/>
      <c r="X4" s="8"/>
      <c r="Y4" s="7"/>
      <c r="Z4" s="13"/>
    </row>
    <row r="5" spans="2:36" x14ac:dyDescent="0.3">
      <c r="C5" t="s">
        <v>9</v>
      </c>
      <c r="D5" t="s">
        <v>6</v>
      </c>
      <c r="E5" s="2" t="str">
        <f>LEFT(C5,FIND(":",C5)-1)</f>
        <v>CW-200mm</v>
      </c>
      <c r="F5" t="str">
        <f t="shared" ref="F5:F11" si="0">RIGHT(C5,FIND(":",C5)-1)</f>
        <v>,8):26 m</v>
      </c>
      <c r="G5" t="str">
        <f t="shared" ref="G5:G11" si="1">RIGHT(F5,LEN(F5)-FIND(":",F5))</f>
        <v>26 m</v>
      </c>
      <c r="H5" t="str">
        <f t="shared" ref="H5:I11" si="2">SUBSTITUTE(G5," ","",1)</f>
        <v>26m</v>
      </c>
      <c r="I5" t="str">
        <f t="shared" si="2"/>
        <v>26m</v>
      </c>
      <c r="J5" s="3" t="str">
        <f t="shared" ref="J5:J11" si="3">LEFT(I5,LEN(I5)-1)</f>
        <v>26</v>
      </c>
      <c r="K5" s="4">
        <f t="shared" ref="K5:K11" si="4">J5*1</f>
        <v>26</v>
      </c>
      <c r="L5">
        <v>7</v>
      </c>
      <c r="M5" s="5">
        <f t="shared" ref="M5:M11" si="5">K5*L5</f>
        <v>182</v>
      </c>
      <c r="O5" s="8" t="s">
        <v>7</v>
      </c>
      <c r="P5" s="8" t="s">
        <v>10</v>
      </c>
      <c r="Q5" s="8" t="s">
        <v>11</v>
      </c>
      <c r="R5" s="8">
        <f>SUMIFS($K$4:$K$11,$E$4:$E$11,O5,$D$4:$D$11,Q5)</f>
        <v>0</v>
      </c>
      <c r="S5" s="8">
        <v>7</v>
      </c>
      <c r="T5" s="8">
        <f t="shared" ref="T5:T7" si="6">R5*S5</f>
        <v>0</v>
      </c>
      <c r="V5" s="17"/>
      <c r="W5" s="17"/>
      <c r="X5" s="8"/>
      <c r="Y5" s="7"/>
      <c r="Z5" s="13"/>
    </row>
    <row r="6" spans="2:36" x14ac:dyDescent="0.3">
      <c r="C6" t="s">
        <v>12</v>
      </c>
      <c r="D6" t="s">
        <v>13</v>
      </c>
      <c r="E6" s="2" t="str">
        <f t="shared" ref="E6:E11" si="7">LEFT(C6,FIND(":",C6)-1)</f>
        <v>CW-200mm</v>
      </c>
      <c r="F6" t="str">
        <f t="shared" si="0"/>
        <v>+7):29 m</v>
      </c>
      <c r="G6" t="str">
        <f t="shared" si="1"/>
        <v>29 m</v>
      </c>
      <c r="H6" t="str">
        <f t="shared" si="2"/>
        <v>29m</v>
      </c>
      <c r="I6" t="str">
        <f t="shared" si="2"/>
        <v>29m</v>
      </c>
      <c r="J6" s="3" t="str">
        <f t="shared" si="3"/>
        <v>29</v>
      </c>
      <c r="K6" s="4">
        <f t="shared" si="4"/>
        <v>29</v>
      </c>
      <c r="L6">
        <v>7</v>
      </c>
      <c r="M6" s="5">
        <f t="shared" si="5"/>
        <v>203</v>
      </c>
      <c r="O6" s="8" t="s">
        <v>14</v>
      </c>
      <c r="P6" s="8"/>
      <c r="Q6" s="8"/>
      <c r="R6" s="8">
        <f>SUMIF($E$4:$E$11,O6,$K$4:$K$11)</f>
        <v>161</v>
      </c>
      <c r="S6" s="8">
        <v>7</v>
      </c>
      <c r="T6" s="8">
        <f t="shared" si="6"/>
        <v>1127</v>
      </c>
      <c r="V6" s="18" t="s">
        <v>14</v>
      </c>
      <c r="W6" s="19">
        <f>SUMIF(X:X,V6,Y:Y)</f>
        <v>5366.55</v>
      </c>
      <c r="X6" s="8" t="s">
        <v>14</v>
      </c>
      <c r="Y6" s="7">
        <f>Z6*S6</f>
        <v>732.55000000000007</v>
      </c>
      <c r="Z6" s="13">
        <f>SUM(AA6:AM6)</f>
        <v>104.65</v>
      </c>
      <c r="AA6" s="11">
        <f>6+6+8</f>
        <v>20</v>
      </c>
      <c r="AB6">
        <f>12+12+8</f>
        <v>32</v>
      </c>
      <c r="AC6">
        <f>4+4+6</f>
        <v>14</v>
      </c>
      <c r="AD6">
        <f>12.65+8</f>
        <v>20.65</v>
      </c>
      <c r="AE6">
        <f>18</f>
        <v>18</v>
      </c>
    </row>
    <row r="7" spans="2:36" x14ac:dyDescent="0.3">
      <c r="C7" t="s">
        <v>15</v>
      </c>
      <c r="D7" t="s">
        <v>16</v>
      </c>
      <c r="E7" s="2" t="str">
        <f t="shared" si="7"/>
        <v>BW-200mm</v>
      </c>
      <c r="F7" t="str">
        <f t="shared" si="0"/>
        <v>,6):32 m</v>
      </c>
      <c r="G7" t="str">
        <f t="shared" si="1"/>
        <v>32 m</v>
      </c>
      <c r="H7" t="str">
        <f t="shared" si="2"/>
        <v>32m</v>
      </c>
      <c r="I7" t="str">
        <f t="shared" si="2"/>
        <v>32m</v>
      </c>
      <c r="J7" s="3" t="str">
        <f t="shared" si="3"/>
        <v>32</v>
      </c>
      <c r="K7" s="4">
        <f t="shared" si="4"/>
        <v>32</v>
      </c>
      <c r="L7">
        <v>7</v>
      </c>
      <c r="M7" s="5">
        <f t="shared" si="5"/>
        <v>224</v>
      </c>
      <c r="O7" s="8" t="s">
        <v>17</v>
      </c>
      <c r="P7" s="8"/>
      <c r="Q7" s="8"/>
      <c r="R7" s="8">
        <f>SUMIF($E$4:$E$11,O7,$K$4:$K$11)</f>
        <v>0</v>
      </c>
      <c r="S7" s="8">
        <v>7</v>
      </c>
      <c r="T7" s="8">
        <f t="shared" si="6"/>
        <v>0</v>
      </c>
      <c r="V7" s="18" t="s">
        <v>17</v>
      </c>
      <c r="W7" s="19">
        <f>SUMIF(X:X,V7,Y:Y)</f>
        <v>340</v>
      </c>
      <c r="X7" s="8" t="s">
        <v>17</v>
      </c>
      <c r="Y7" s="7"/>
      <c r="Z7" s="13"/>
    </row>
    <row r="8" spans="2:36" x14ac:dyDescent="0.3">
      <c r="C8" t="s">
        <v>18</v>
      </c>
      <c r="D8" t="s">
        <v>6</v>
      </c>
      <c r="E8" s="2" t="str">
        <f t="shared" si="7"/>
        <v>BW-200mm</v>
      </c>
      <c r="F8" t="str">
        <f t="shared" si="0"/>
        <v>7): 25 m</v>
      </c>
      <c r="G8" t="str">
        <f t="shared" si="1"/>
        <v xml:space="preserve"> 25 m</v>
      </c>
      <c r="H8" t="str">
        <f t="shared" si="2"/>
        <v>25 m</v>
      </c>
      <c r="I8" t="str">
        <f t="shared" si="2"/>
        <v>25m</v>
      </c>
      <c r="J8" s="3" t="str">
        <f t="shared" si="3"/>
        <v>25</v>
      </c>
      <c r="K8" s="4">
        <f t="shared" si="4"/>
        <v>25</v>
      </c>
      <c r="L8">
        <v>7</v>
      </c>
      <c r="M8" s="5">
        <f t="shared" si="5"/>
        <v>175</v>
      </c>
      <c r="O8" s="9" t="s">
        <v>19</v>
      </c>
      <c r="P8" s="8"/>
      <c r="Q8" s="8"/>
      <c r="R8" s="8"/>
      <c r="S8" s="8"/>
      <c r="T8" s="8">
        <f>T6*2+T7*2</f>
        <v>2254</v>
      </c>
      <c r="V8" s="18" t="s">
        <v>174</v>
      </c>
      <c r="W8" s="19">
        <f>W6*2+W7*2</f>
        <v>11413.1</v>
      </c>
      <c r="X8" s="9" t="s">
        <v>174</v>
      </c>
      <c r="Y8" s="11"/>
      <c r="Z8" s="14"/>
    </row>
    <row r="9" spans="2:36" x14ac:dyDescent="0.3">
      <c r="C9" t="s">
        <v>20</v>
      </c>
      <c r="D9" t="s">
        <v>6</v>
      </c>
      <c r="E9" s="2" t="str">
        <f t="shared" si="7"/>
        <v>CW-200mm</v>
      </c>
      <c r="F9" t="str">
        <f t="shared" si="0"/>
        <v>8): 25 m</v>
      </c>
      <c r="G9" t="str">
        <f t="shared" si="1"/>
        <v xml:space="preserve"> 25 m</v>
      </c>
      <c r="H9" t="str">
        <f t="shared" si="2"/>
        <v>25 m</v>
      </c>
      <c r="I9" t="str">
        <f t="shared" si="2"/>
        <v>25m</v>
      </c>
      <c r="J9" s="3" t="str">
        <f t="shared" si="3"/>
        <v>25</v>
      </c>
      <c r="K9" s="4">
        <f t="shared" si="4"/>
        <v>25</v>
      </c>
      <c r="L9">
        <v>7</v>
      </c>
      <c r="M9" s="5">
        <f t="shared" si="5"/>
        <v>175</v>
      </c>
    </row>
    <row r="10" spans="2:36" x14ac:dyDescent="0.3">
      <c r="C10" t="s">
        <v>21</v>
      </c>
      <c r="D10" t="s">
        <v>13</v>
      </c>
      <c r="E10" s="2" t="str">
        <f t="shared" si="7"/>
        <v>BW-200mm</v>
      </c>
      <c r="F10" t="str">
        <f t="shared" si="0"/>
        <v>+8):58 m</v>
      </c>
      <c r="G10" t="str">
        <f t="shared" si="1"/>
        <v>58 m</v>
      </c>
      <c r="H10" t="str">
        <f t="shared" si="2"/>
        <v>58m</v>
      </c>
      <c r="I10" t="str">
        <f t="shared" si="2"/>
        <v>58m</v>
      </c>
      <c r="J10" s="3" t="str">
        <f t="shared" si="3"/>
        <v>58</v>
      </c>
      <c r="K10" s="4">
        <f t="shared" si="4"/>
        <v>58</v>
      </c>
      <c r="L10">
        <v>7</v>
      </c>
      <c r="M10" s="5">
        <f t="shared" si="5"/>
        <v>406</v>
      </c>
    </row>
    <row r="11" spans="2:36" x14ac:dyDescent="0.3">
      <c r="C11" t="s">
        <v>22</v>
      </c>
      <c r="D11" t="s">
        <v>6</v>
      </c>
      <c r="E11" s="2" t="str">
        <f t="shared" si="7"/>
        <v>BW-200mm</v>
      </c>
      <c r="F11" t="str">
        <f t="shared" si="0"/>
        <v>+8):40 m</v>
      </c>
      <c r="G11" t="str">
        <f t="shared" si="1"/>
        <v>40 m</v>
      </c>
      <c r="H11" t="str">
        <f t="shared" si="2"/>
        <v>40m</v>
      </c>
      <c r="I11" t="str">
        <f t="shared" si="2"/>
        <v>40m</v>
      </c>
      <c r="J11" s="3" t="str">
        <f t="shared" si="3"/>
        <v>40</v>
      </c>
      <c r="K11" s="4">
        <f t="shared" si="4"/>
        <v>40</v>
      </c>
      <c r="L11">
        <v>7</v>
      </c>
      <c r="M11" s="5">
        <f t="shared" si="5"/>
        <v>280</v>
      </c>
    </row>
    <row r="13" spans="2:36" x14ac:dyDescent="0.3">
      <c r="O13" s="6" t="str">
        <f>B14</f>
        <v>GF</v>
      </c>
      <c r="P13" s="7"/>
      <c r="Q13" s="7"/>
      <c r="R13" s="4" t="s">
        <v>23</v>
      </c>
      <c r="S13" t="s">
        <v>24</v>
      </c>
      <c r="T13" s="5" t="s">
        <v>25</v>
      </c>
      <c r="X13" s="6" t="s">
        <v>175</v>
      </c>
      <c r="Y13" s="7"/>
    </row>
    <row r="14" spans="2:36" x14ac:dyDescent="0.3">
      <c r="B14" t="s">
        <v>26</v>
      </c>
      <c r="C14" t="s">
        <v>27</v>
      </c>
      <c r="D14" t="s">
        <v>6</v>
      </c>
      <c r="E14" s="2" t="str">
        <f>LEFT(C14,FIND(":",C14)-1)</f>
        <v>CW-200mm</v>
      </c>
      <c r="F14" t="str">
        <f>RIGHT(C14,FIND(":",C14)-1)</f>
        <v>,7):19 m</v>
      </c>
      <c r="G14" t="str">
        <f>RIGHT(F14,LEN(F14)-FIND(":",F14))</f>
        <v>19 m</v>
      </c>
      <c r="H14" t="str">
        <f>SUBSTITUTE(G14," ","",1)</f>
        <v>19m</v>
      </c>
      <c r="I14" t="str">
        <f>SUBSTITUTE(H14," ","",1)</f>
        <v>19m</v>
      </c>
      <c r="J14" s="3" t="str">
        <f>LEFT(I14,LEN(I14)-1)</f>
        <v>19</v>
      </c>
      <c r="K14" s="4">
        <f t="shared" ref="K14:K62" si="8">J14*1</f>
        <v>19</v>
      </c>
      <c r="L14">
        <v>10</v>
      </c>
      <c r="M14" s="5">
        <f t="shared" ref="M14:M62" si="9">K14*L14</f>
        <v>190</v>
      </c>
      <c r="O14" s="8" t="s">
        <v>7</v>
      </c>
      <c r="P14" s="8" t="s">
        <v>28</v>
      </c>
      <c r="Q14" s="8" t="s">
        <v>13</v>
      </c>
      <c r="R14" s="8">
        <f>SUMIFS($K$14:$K$62,$E$14:$E$62,O14,$D$14:$D$62,Q14)</f>
        <v>188</v>
      </c>
      <c r="S14" s="8">
        <v>10</v>
      </c>
      <c r="T14" s="8">
        <f>R14*S14</f>
        <v>1880</v>
      </c>
      <c r="X14" s="8"/>
      <c r="Y14" s="7"/>
    </row>
    <row r="15" spans="2:36" x14ac:dyDescent="0.3">
      <c r="C15" t="s">
        <v>29</v>
      </c>
      <c r="D15" t="s">
        <v>11</v>
      </c>
      <c r="E15" s="2" t="str">
        <f t="shared" ref="E15:E62" si="10">LEFT(C15,FIND(":",C15)-1)</f>
        <v>CW-200mm</v>
      </c>
      <c r="F15" t="str">
        <f t="shared" ref="F15:F62" si="11">RIGHT(C15,FIND(":",C15)-1)</f>
        <v>18):19 m</v>
      </c>
      <c r="G15" t="str">
        <f t="shared" ref="G15:G62" si="12">RIGHT(F15,LEN(F15)-FIND(":",F15))</f>
        <v>19 m</v>
      </c>
      <c r="H15" t="str">
        <f t="shared" ref="H15:I30" si="13">SUBSTITUTE(G15," ","",1)</f>
        <v>19m</v>
      </c>
      <c r="I15" t="str">
        <f t="shared" si="13"/>
        <v>19m</v>
      </c>
      <c r="J15" s="3" t="str">
        <f t="shared" ref="J15:J62" si="14">LEFT(I15,LEN(I15)-1)</f>
        <v>19</v>
      </c>
      <c r="K15" s="4">
        <f t="shared" si="8"/>
        <v>19</v>
      </c>
      <c r="L15">
        <v>10</v>
      </c>
      <c r="M15" s="5">
        <f t="shared" si="9"/>
        <v>190</v>
      </c>
      <c r="O15" s="8" t="s">
        <v>7</v>
      </c>
      <c r="P15" s="8" t="s">
        <v>30</v>
      </c>
      <c r="Q15" s="8" t="s">
        <v>31</v>
      </c>
      <c r="R15" s="8">
        <f>SUMIFS($K$14:$K$62,$E$14:$E$62,O15,$D$14:$D$62,Q15)</f>
        <v>318.3</v>
      </c>
      <c r="S15" s="8">
        <v>10</v>
      </c>
      <c r="T15" s="8">
        <f t="shared" ref="T15:T17" si="15">R15*S15</f>
        <v>3183</v>
      </c>
      <c r="X15" s="8"/>
      <c r="Y15" s="7"/>
    </row>
    <row r="16" spans="2:36" x14ac:dyDescent="0.3">
      <c r="C16" t="s">
        <v>27</v>
      </c>
      <c r="D16" t="s">
        <v>32</v>
      </c>
      <c r="E16" s="2" t="str">
        <f t="shared" si="10"/>
        <v>CW-200mm</v>
      </c>
      <c r="F16" t="str">
        <f t="shared" si="11"/>
        <v>,7):19 m</v>
      </c>
      <c r="G16" t="str">
        <f t="shared" si="12"/>
        <v>19 m</v>
      </c>
      <c r="H16" t="str">
        <f t="shared" si="13"/>
        <v>19m</v>
      </c>
      <c r="I16" t="str">
        <f t="shared" si="13"/>
        <v>19m</v>
      </c>
      <c r="J16" s="3" t="str">
        <f t="shared" si="14"/>
        <v>19</v>
      </c>
      <c r="K16" s="4">
        <f t="shared" si="8"/>
        <v>19</v>
      </c>
      <c r="L16">
        <v>10</v>
      </c>
      <c r="M16" s="5">
        <f t="shared" si="9"/>
        <v>190</v>
      </c>
      <c r="O16" s="8" t="s">
        <v>14</v>
      </c>
      <c r="P16" s="8"/>
      <c r="Q16" s="8"/>
      <c r="R16" s="8">
        <f t="shared" ref="R16:R17" si="16">SUMIF($E$14:$E$62,O16,$K$14:$K$62)</f>
        <v>751.3</v>
      </c>
      <c r="S16" s="8">
        <v>10</v>
      </c>
      <c r="T16" s="8">
        <f t="shared" si="15"/>
        <v>7513</v>
      </c>
      <c r="X16" s="8" t="s">
        <v>14</v>
      </c>
      <c r="Y16" s="7">
        <f t="shared" ref="Y16:Y17" si="17">Z16*S16</f>
        <v>2740</v>
      </c>
      <c r="Z16" s="13">
        <f>SUM(AA16:AM16)</f>
        <v>274</v>
      </c>
      <c r="AA16">
        <f>6+6+3</f>
        <v>15</v>
      </c>
      <c r="AB16">
        <f>6+7</f>
        <v>13</v>
      </c>
      <c r="AC16">
        <f>2+9</f>
        <v>11</v>
      </c>
      <c r="AD16">
        <f>7+20</f>
        <v>27</v>
      </c>
      <c r="AE16">
        <f>9+9+9+9+15</f>
        <v>51</v>
      </c>
      <c r="AF16">
        <f>5.5+5.5+4+4+4+4</f>
        <v>27</v>
      </c>
      <c r="AG16">
        <f>10+4+4</f>
        <v>18</v>
      </c>
      <c r="AH16">
        <f>10+10+6+6+6</f>
        <v>38</v>
      </c>
      <c r="AI16">
        <f>12+4+4</f>
        <v>20</v>
      </c>
      <c r="AJ16">
        <f>30+6+6+6+6</f>
        <v>54</v>
      </c>
    </row>
    <row r="17" spans="3:28" x14ac:dyDescent="0.3">
      <c r="C17" t="s">
        <v>33</v>
      </c>
      <c r="D17" t="s">
        <v>34</v>
      </c>
      <c r="E17" s="2" t="str">
        <f t="shared" si="10"/>
        <v>BW-200mm</v>
      </c>
      <c r="F17" t="str">
        <f t="shared" si="11"/>
        <v>14):44 m</v>
      </c>
      <c r="G17" t="str">
        <f t="shared" si="12"/>
        <v>44 m</v>
      </c>
      <c r="H17" t="str">
        <f t="shared" si="13"/>
        <v>44m</v>
      </c>
      <c r="I17" t="str">
        <f t="shared" si="13"/>
        <v>44m</v>
      </c>
      <c r="J17" s="3" t="str">
        <f t="shared" si="14"/>
        <v>44</v>
      </c>
      <c r="K17" s="4">
        <f t="shared" si="8"/>
        <v>44</v>
      </c>
      <c r="L17">
        <v>10</v>
      </c>
      <c r="M17" s="5">
        <f t="shared" si="9"/>
        <v>440</v>
      </c>
      <c r="O17" s="8" t="s">
        <v>17</v>
      </c>
      <c r="P17" s="8"/>
      <c r="Q17" s="8"/>
      <c r="R17" s="8">
        <f t="shared" si="16"/>
        <v>73</v>
      </c>
      <c r="S17" s="8">
        <v>10</v>
      </c>
      <c r="T17" s="8">
        <f t="shared" si="15"/>
        <v>730</v>
      </c>
      <c r="X17" s="8" t="s">
        <v>17</v>
      </c>
      <c r="Y17" s="7">
        <f t="shared" si="17"/>
        <v>200</v>
      </c>
      <c r="Z17" s="13">
        <f>SUM(AA17:AM17)</f>
        <v>20</v>
      </c>
      <c r="AA17">
        <f>5+5</f>
        <v>10</v>
      </c>
      <c r="AB17">
        <f>5+5</f>
        <v>10</v>
      </c>
    </row>
    <row r="18" spans="3:28" x14ac:dyDescent="0.3">
      <c r="C18" t="s">
        <v>35</v>
      </c>
      <c r="D18" t="s">
        <v>6</v>
      </c>
      <c r="E18" s="2" t="str">
        <f t="shared" si="10"/>
        <v>BW-200mm</v>
      </c>
      <c r="F18" t="str">
        <f t="shared" si="11"/>
        <v>+7):32 m</v>
      </c>
      <c r="G18" t="str">
        <f t="shared" si="12"/>
        <v>32 m</v>
      </c>
      <c r="H18" t="str">
        <f t="shared" si="13"/>
        <v>32m</v>
      </c>
      <c r="I18" t="str">
        <f t="shared" si="13"/>
        <v>32m</v>
      </c>
      <c r="J18" s="3" t="str">
        <f t="shared" si="14"/>
        <v>32</v>
      </c>
      <c r="K18" s="4">
        <f t="shared" si="8"/>
        <v>32</v>
      </c>
      <c r="L18">
        <v>10</v>
      </c>
      <c r="M18" s="5">
        <f t="shared" si="9"/>
        <v>320</v>
      </c>
      <c r="O18" s="9" t="s">
        <v>36</v>
      </c>
      <c r="P18" s="8"/>
      <c r="Q18" s="8"/>
      <c r="R18" s="8"/>
      <c r="S18" s="8"/>
      <c r="T18" s="8">
        <f>T16*2+T17*2</f>
        <v>16486</v>
      </c>
      <c r="X18" s="9" t="s">
        <v>174</v>
      </c>
      <c r="Y18" s="11"/>
    </row>
    <row r="19" spans="3:28" x14ac:dyDescent="0.3">
      <c r="C19" t="s">
        <v>37</v>
      </c>
      <c r="D19" t="s">
        <v>38</v>
      </c>
      <c r="E19" s="2" t="str">
        <f t="shared" si="10"/>
        <v>CW-200mm</v>
      </c>
      <c r="F19" t="str">
        <f t="shared" si="11"/>
        <v>+7):27 m</v>
      </c>
      <c r="G19" t="str">
        <f t="shared" si="12"/>
        <v>27 m</v>
      </c>
      <c r="H19" t="str">
        <f t="shared" si="13"/>
        <v>27m</v>
      </c>
      <c r="I19" t="str">
        <f t="shared" si="13"/>
        <v>27m</v>
      </c>
      <c r="J19" s="3" t="str">
        <f t="shared" si="14"/>
        <v>27</v>
      </c>
      <c r="K19" s="4">
        <f t="shared" si="8"/>
        <v>27</v>
      </c>
      <c r="L19">
        <v>10</v>
      </c>
      <c r="M19" s="5">
        <f t="shared" si="9"/>
        <v>270</v>
      </c>
    </row>
    <row r="20" spans="3:28" x14ac:dyDescent="0.3">
      <c r="C20" t="s">
        <v>39</v>
      </c>
      <c r="D20" t="s">
        <v>6</v>
      </c>
      <c r="E20" s="2" t="str">
        <f t="shared" si="10"/>
        <v>BW-200mm</v>
      </c>
      <c r="F20" t="str">
        <f t="shared" si="11"/>
        <v>+9):18 m</v>
      </c>
      <c r="G20" t="str">
        <f t="shared" si="12"/>
        <v>18 m</v>
      </c>
      <c r="H20" t="str">
        <f t="shared" si="13"/>
        <v>18m</v>
      </c>
      <c r="I20" t="str">
        <f t="shared" si="13"/>
        <v>18m</v>
      </c>
      <c r="J20" s="3" t="str">
        <f t="shared" si="14"/>
        <v>18</v>
      </c>
      <c r="K20" s="4">
        <f t="shared" si="8"/>
        <v>18</v>
      </c>
      <c r="L20">
        <v>10</v>
      </c>
      <c r="M20" s="5">
        <f t="shared" si="9"/>
        <v>180</v>
      </c>
    </row>
    <row r="21" spans="3:28" x14ac:dyDescent="0.3">
      <c r="C21" t="s">
        <v>40</v>
      </c>
      <c r="D21" t="s">
        <v>41</v>
      </c>
      <c r="E21" s="2" t="str">
        <f t="shared" si="10"/>
        <v>CW-200mm</v>
      </c>
      <c r="F21" t="str">
        <f t="shared" si="11"/>
        <v>14):17 m</v>
      </c>
      <c r="G21" t="str">
        <f t="shared" si="12"/>
        <v>17 m</v>
      </c>
      <c r="H21" t="str">
        <f t="shared" si="13"/>
        <v>17m</v>
      </c>
      <c r="I21" t="str">
        <f t="shared" si="13"/>
        <v>17m</v>
      </c>
      <c r="J21" s="3" t="str">
        <f t="shared" si="14"/>
        <v>17</v>
      </c>
      <c r="K21" s="4">
        <f t="shared" si="8"/>
        <v>17</v>
      </c>
      <c r="L21">
        <v>10</v>
      </c>
      <c r="M21" s="5">
        <f t="shared" si="9"/>
        <v>170</v>
      </c>
    </row>
    <row r="22" spans="3:28" x14ac:dyDescent="0.3">
      <c r="C22" t="s">
        <v>42</v>
      </c>
      <c r="D22" t="s">
        <v>6</v>
      </c>
      <c r="E22" s="2" t="str">
        <f t="shared" si="10"/>
        <v>BW-200mm</v>
      </c>
      <c r="F22" t="str">
        <f t="shared" si="11"/>
        <v>32):32 m</v>
      </c>
      <c r="G22" t="str">
        <f t="shared" si="12"/>
        <v>32 m</v>
      </c>
      <c r="H22" t="str">
        <f t="shared" si="13"/>
        <v>32m</v>
      </c>
      <c r="I22" t="str">
        <f t="shared" si="13"/>
        <v>32m</v>
      </c>
      <c r="J22" s="3" t="str">
        <f t="shared" si="14"/>
        <v>32</v>
      </c>
      <c r="K22" s="4">
        <f t="shared" si="8"/>
        <v>32</v>
      </c>
      <c r="L22">
        <v>10</v>
      </c>
      <c r="M22" s="5">
        <f t="shared" si="9"/>
        <v>320</v>
      </c>
    </row>
    <row r="23" spans="3:28" x14ac:dyDescent="0.3">
      <c r="C23" t="s">
        <v>43</v>
      </c>
      <c r="D23" t="s">
        <v>44</v>
      </c>
      <c r="E23" s="2" t="str">
        <f t="shared" si="10"/>
        <v>CW-200mm</v>
      </c>
      <c r="F23" t="str">
        <f t="shared" si="11"/>
        <v>+6):18 m</v>
      </c>
      <c r="G23" t="str">
        <f t="shared" si="12"/>
        <v>18 m</v>
      </c>
      <c r="H23" t="str">
        <f t="shared" si="13"/>
        <v>18m</v>
      </c>
      <c r="I23" t="str">
        <f t="shared" si="13"/>
        <v>18m</v>
      </c>
      <c r="J23" s="3" t="str">
        <f t="shared" si="14"/>
        <v>18</v>
      </c>
      <c r="K23" s="4">
        <f t="shared" si="8"/>
        <v>18</v>
      </c>
      <c r="L23">
        <v>10</v>
      </c>
      <c r="M23" s="5">
        <f t="shared" si="9"/>
        <v>180</v>
      </c>
    </row>
    <row r="24" spans="3:28" x14ac:dyDescent="0.3">
      <c r="C24" t="s">
        <v>45</v>
      </c>
      <c r="D24" t="s">
        <v>6</v>
      </c>
      <c r="E24" s="2" t="str">
        <f t="shared" si="10"/>
        <v>BW-200mm</v>
      </c>
      <c r="F24" t="str">
        <f t="shared" si="11"/>
        <v>+5):42 m</v>
      </c>
      <c r="G24" t="str">
        <f t="shared" si="12"/>
        <v>42 m</v>
      </c>
      <c r="H24" t="str">
        <f t="shared" si="13"/>
        <v>42m</v>
      </c>
      <c r="I24" t="str">
        <f t="shared" si="13"/>
        <v>42m</v>
      </c>
      <c r="J24" s="3" t="str">
        <f t="shared" si="14"/>
        <v>42</v>
      </c>
      <c r="K24" s="4">
        <f t="shared" si="8"/>
        <v>42</v>
      </c>
      <c r="L24">
        <v>10</v>
      </c>
      <c r="M24" s="5">
        <f t="shared" si="9"/>
        <v>420</v>
      </c>
    </row>
    <row r="25" spans="3:28" x14ac:dyDescent="0.3">
      <c r="C25" t="s">
        <v>46</v>
      </c>
      <c r="D25" t="s">
        <v>47</v>
      </c>
      <c r="E25" s="2" t="str">
        <f t="shared" si="10"/>
        <v>CW-200mm</v>
      </c>
      <c r="F25" t="str">
        <f t="shared" si="11"/>
        <v>+7):34 m</v>
      </c>
      <c r="G25" t="str">
        <f t="shared" si="12"/>
        <v>34 m</v>
      </c>
      <c r="H25" t="str">
        <f t="shared" si="13"/>
        <v>34m</v>
      </c>
      <c r="I25" t="str">
        <f t="shared" si="13"/>
        <v>34m</v>
      </c>
      <c r="J25" s="3" t="str">
        <f t="shared" si="14"/>
        <v>34</v>
      </c>
      <c r="K25" s="4">
        <f t="shared" si="8"/>
        <v>34</v>
      </c>
      <c r="L25">
        <v>10</v>
      </c>
      <c r="M25" s="5">
        <f t="shared" si="9"/>
        <v>340</v>
      </c>
    </row>
    <row r="26" spans="3:28" x14ac:dyDescent="0.3">
      <c r="C26" t="s">
        <v>48</v>
      </c>
      <c r="D26" t="s">
        <v>49</v>
      </c>
      <c r="E26" s="2" t="str">
        <f t="shared" si="10"/>
        <v>BW-100mm</v>
      </c>
      <c r="F26" t="str">
        <f t="shared" si="11"/>
        <v>+2):19 m</v>
      </c>
      <c r="G26" t="str">
        <f t="shared" si="12"/>
        <v>19 m</v>
      </c>
      <c r="H26" t="str">
        <f t="shared" si="13"/>
        <v>19m</v>
      </c>
      <c r="I26" t="str">
        <f t="shared" si="13"/>
        <v>19m</v>
      </c>
      <c r="J26" s="3" t="str">
        <f t="shared" si="14"/>
        <v>19</v>
      </c>
      <c r="K26" s="4">
        <f t="shared" si="8"/>
        <v>19</v>
      </c>
      <c r="L26">
        <v>10</v>
      </c>
      <c r="M26" s="5">
        <f t="shared" si="9"/>
        <v>190</v>
      </c>
    </row>
    <row r="27" spans="3:28" x14ac:dyDescent="0.3">
      <c r="C27" t="s">
        <v>50</v>
      </c>
      <c r="D27" t="s">
        <v>31</v>
      </c>
      <c r="E27" s="2" t="str">
        <f t="shared" si="10"/>
        <v>CW-200mm</v>
      </c>
      <c r="F27" t="str">
        <f t="shared" si="11"/>
        <v>15):34 m</v>
      </c>
      <c r="G27" t="str">
        <f t="shared" si="12"/>
        <v>34 m</v>
      </c>
      <c r="H27" t="str">
        <f t="shared" si="13"/>
        <v>34m</v>
      </c>
      <c r="I27" t="str">
        <f t="shared" si="13"/>
        <v>34m</v>
      </c>
      <c r="J27" s="3" t="str">
        <f t="shared" si="14"/>
        <v>34</v>
      </c>
      <c r="K27" s="4">
        <f t="shared" si="8"/>
        <v>34</v>
      </c>
      <c r="L27">
        <v>10</v>
      </c>
      <c r="M27" s="5">
        <f t="shared" si="9"/>
        <v>340</v>
      </c>
    </row>
    <row r="28" spans="3:28" x14ac:dyDescent="0.3">
      <c r="C28" t="s">
        <v>51</v>
      </c>
      <c r="D28" t="s">
        <v>52</v>
      </c>
      <c r="E28" s="2" t="str">
        <f t="shared" si="10"/>
        <v>BW-200mm</v>
      </c>
      <c r="F28" t="str">
        <f t="shared" si="11"/>
        <v>,6):14 m</v>
      </c>
      <c r="G28" t="str">
        <f t="shared" si="12"/>
        <v>14 m</v>
      </c>
      <c r="H28" t="str">
        <f t="shared" si="13"/>
        <v>14m</v>
      </c>
      <c r="I28" t="str">
        <f t="shared" si="13"/>
        <v>14m</v>
      </c>
      <c r="J28" s="3" t="str">
        <f t="shared" si="14"/>
        <v>14</v>
      </c>
      <c r="K28" s="4">
        <f t="shared" si="8"/>
        <v>14</v>
      </c>
      <c r="L28">
        <v>10</v>
      </c>
      <c r="M28" s="5">
        <f t="shared" si="9"/>
        <v>140</v>
      </c>
    </row>
    <row r="29" spans="3:28" x14ac:dyDescent="0.3">
      <c r="C29" t="s">
        <v>53</v>
      </c>
      <c r="D29" t="s">
        <v>6</v>
      </c>
      <c r="E29" s="2" t="str">
        <f t="shared" si="10"/>
        <v>BW-200mm</v>
      </c>
      <c r="F29" t="str">
        <f t="shared" si="11"/>
        <v>14):26 m</v>
      </c>
      <c r="G29" t="str">
        <f t="shared" si="12"/>
        <v>26 m</v>
      </c>
      <c r="H29" t="str">
        <f t="shared" si="13"/>
        <v>26m</v>
      </c>
      <c r="I29" t="str">
        <f t="shared" si="13"/>
        <v>26m</v>
      </c>
      <c r="J29" s="3" t="str">
        <f t="shared" si="14"/>
        <v>26</v>
      </c>
      <c r="K29" s="4">
        <f t="shared" si="8"/>
        <v>26</v>
      </c>
      <c r="L29">
        <v>10</v>
      </c>
      <c r="M29" s="5">
        <f t="shared" si="9"/>
        <v>260</v>
      </c>
    </row>
    <row r="30" spans="3:28" x14ac:dyDescent="0.3">
      <c r="C30" t="s">
        <v>54</v>
      </c>
      <c r="D30" t="s">
        <v>11</v>
      </c>
      <c r="E30" s="2" t="str">
        <f t="shared" si="10"/>
        <v>CW-200mm</v>
      </c>
      <c r="F30" t="str">
        <f t="shared" si="11"/>
        <v>+6):30 m</v>
      </c>
      <c r="G30" t="str">
        <f t="shared" si="12"/>
        <v>30 m</v>
      </c>
      <c r="H30" t="str">
        <f t="shared" si="13"/>
        <v>30m</v>
      </c>
      <c r="I30" t="str">
        <f t="shared" si="13"/>
        <v>30m</v>
      </c>
      <c r="J30" s="3" t="str">
        <f t="shared" si="14"/>
        <v>30</v>
      </c>
      <c r="K30" s="4">
        <f t="shared" si="8"/>
        <v>30</v>
      </c>
      <c r="L30">
        <v>10</v>
      </c>
      <c r="M30" s="5">
        <f t="shared" si="9"/>
        <v>300</v>
      </c>
    </row>
    <row r="31" spans="3:28" x14ac:dyDescent="0.3">
      <c r="C31" t="s">
        <v>55</v>
      </c>
      <c r="D31" t="s">
        <v>47</v>
      </c>
      <c r="E31" s="2" t="str">
        <f t="shared" si="10"/>
        <v>BW-200mm</v>
      </c>
      <c r="F31" t="str">
        <f t="shared" si="11"/>
        <v>14):32 m</v>
      </c>
      <c r="G31" t="str">
        <f t="shared" si="12"/>
        <v>32 m</v>
      </c>
      <c r="H31" t="str">
        <f t="shared" ref="H31:I46" si="18">SUBSTITUTE(G31," ","",1)</f>
        <v>32m</v>
      </c>
      <c r="I31" t="str">
        <f t="shared" si="18"/>
        <v>32m</v>
      </c>
      <c r="J31" s="3" t="str">
        <f t="shared" si="14"/>
        <v>32</v>
      </c>
      <c r="K31" s="4">
        <f t="shared" si="8"/>
        <v>32</v>
      </c>
      <c r="L31">
        <v>10</v>
      </c>
      <c r="M31" s="5">
        <f t="shared" si="9"/>
        <v>320</v>
      </c>
    </row>
    <row r="32" spans="3:28" x14ac:dyDescent="0.3">
      <c r="C32" t="s">
        <v>56</v>
      </c>
      <c r="D32" t="s">
        <v>52</v>
      </c>
      <c r="E32" s="2" t="str">
        <f t="shared" si="10"/>
        <v>BW-200mm</v>
      </c>
      <c r="F32" t="str">
        <f t="shared" si="11"/>
        <v>+9):18 m</v>
      </c>
      <c r="G32" t="str">
        <f t="shared" si="12"/>
        <v>18 m</v>
      </c>
      <c r="H32" t="str">
        <f t="shared" si="18"/>
        <v>18m</v>
      </c>
      <c r="I32" t="str">
        <f t="shared" si="18"/>
        <v>18m</v>
      </c>
      <c r="J32" s="3" t="str">
        <f t="shared" si="14"/>
        <v>18</v>
      </c>
      <c r="K32" s="4">
        <f t="shared" si="8"/>
        <v>18</v>
      </c>
      <c r="L32">
        <v>10</v>
      </c>
      <c r="M32" s="5">
        <f t="shared" si="9"/>
        <v>180</v>
      </c>
    </row>
    <row r="33" spans="3:13" x14ac:dyDescent="0.3">
      <c r="C33" t="s">
        <v>57</v>
      </c>
      <c r="D33" t="s">
        <v>31</v>
      </c>
      <c r="E33" s="2" t="str">
        <f t="shared" si="10"/>
        <v>CW-200mm</v>
      </c>
      <c r="F33" t="str">
        <f t="shared" si="11"/>
        <v>8m):48 m</v>
      </c>
      <c r="G33" t="str">
        <f t="shared" si="12"/>
        <v>48 m</v>
      </c>
      <c r="H33" t="str">
        <f t="shared" si="18"/>
        <v>48m</v>
      </c>
      <c r="I33" t="str">
        <f t="shared" si="18"/>
        <v>48m</v>
      </c>
      <c r="J33" s="3" t="str">
        <f t="shared" si="14"/>
        <v>48</v>
      </c>
      <c r="K33" s="4">
        <f t="shared" si="8"/>
        <v>48</v>
      </c>
      <c r="L33">
        <v>10</v>
      </c>
      <c r="M33" s="5">
        <f t="shared" si="9"/>
        <v>480</v>
      </c>
    </row>
    <row r="34" spans="3:13" x14ac:dyDescent="0.3">
      <c r="C34" t="s">
        <v>58</v>
      </c>
      <c r="D34" t="s">
        <v>13</v>
      </c>
      <c r="E34" s="2" t="str">
        <f t="shared" si="10"/>
        <v>CW-200mm</v>
      </c>
      <c r="F34" t="str">
        <f t="shared" si="11"/>
        <v>4m):26 m</v>
      </c>
      <c r="G34" t="str">
        <f t="shared" si="12"/>
        <v>26 m</v>
      </c>
      <c r="H34" t="str">
        <f t="shared" si="18"/>
        <v>26m</v>
      </c>
      <c r="I34" t="str">
        <f t="shared" si="18"/>
        <v>26m</v>
      </c>
      <c r="J34" s="3" t="str">
        <f t="shared" si="14"/>
        <v>26</v>
      </c>
      <c r="K34" s="4">
        <f t="shared" si="8"/>
        <v>26</v>
      </c>
      <c r="L34">
        <v>10</v>
      </c>
      <c r="M34" s="5">
        <f t="shared" si="9"/>
        <v>260</v>
      </c>
    </row>
    <row r="35" spans="3:13" x14ac:dyDescent="0.3">
      <c r="C35" t="s">
        <v>59</v>
      </c>
      <c r="D35" t="s">
        <v>60</v>
      </c>
      <c r="E35" s="2" t="str">
        <f t="shared" si="10"/>
        <v>BW-200mm</v>
      </c>
      <c r="F35" t="str">
        <f t="shared" si="11"/>
        <v>,8):14 m</v>
      </c>
      <c r="G35" t="str">
        <f t="shared" si="12"/>
        <v>14 m</v>
      </c>
      <c r="H35" t="str">
        <f t="shared" si="18"/>
        <v>14m</v>
      </c>
      <c r="I35" t="str">
        <f t="shared" si="18"/>
        <v>14m</v>
      </c>
      <c r="J35" s="3" t="str">
        <f t="shared" si="14"/>
        <v>14</v>
      </c>
      <c r="K35" s="4">
        <f t="shared" si="8"/>
        <v>14</v>
      </c>
      <c r="L35">
        <v>10</v>
      </c>
      <c r="M35" s="5">
        <f t="shared" si="9"/>
        <v>140</v>
      </c>
    </row>
    <row r="36" spans="3:13" x14ac:dyDescent="0.3">
      <c r="C36" t="s">
        <v>61</v>
      </c>
      <c r="D36" t="s">
        <v>62</v>
      </c>
      <c r="E36" s="2" t="str">
        <f t="shared" si="10"/>
        <v>CW-200mm</v>
      </c>
      <c r="F36" t="str">
        <f t="shared" si="11"/>
        <v>21):60 m</v>
      </c>
      <c r="G36" t="str">
        <f t="shared" si="12"/>
        <v>60 m</v>
      </c>
      <c r="H36" t="str">
        <f t="shared" si="18"/>
        <v>60m</v>
      </c>
      <c r="I36" t="str">
        <f t="shared" si="18"/>
        <v>60m</v>
      </c>
      <c r="J36" s="3" t="str">
        <f t="shared" si="14"/>
        <v>60</v>
      </c>
      <c r="K36" s="4">
        <f t="shared" si="8"/>
        <v>60</v>
      </c>
      <c r="L36">
        <v>10</v>
      </c>
      <c r="M36" s="5">
        <f t="shared" si="9"/>
        <v>600</v>
      </c>
    </row>
    <row r="37" spans="3:13" x14ac:dyDescent="0.3">
      <c r="C37" t="s">
        <v>63</v>
      </c>
      <c r="D37" t="s">
        <v>13</v>
      </c>
      <c r="E37" s="2" t="str">
        <f t="shared" si="10"/>
        <v>BW-200mm</v>
      </c>
      <c r="F37" t="str">
        <f t="shared" si="11"/>
        <v>12):12 m</v>
      </c>
      <c r="G37" t="str">
        <f t="shared" si="12"/>
        <v>12 m</v>
      </c>
      <c r="H37" t="str">
        <f t="shared" si="18"/>
        <v>12m</v>
      </c>
      <c r="I37" t="str">
        <f t="shared" si="18"/>
        <v>12m</v>
      </c>
      <c r="J37" s="3" t="str">
        <f t="shared" si="14"/>
        <v>12</v>
      </c>
      <c r="K37" s="4">
        <f t="shared" si="8"/>
        <v>12</v>
      </c>
      <c r="L37">
        <v>10</v>
      </c>
      <c r="M37" s="5">
        <f t="shared" si="9"/>
        <v>120</v>
      </c>
    </row>
    <row r="38" spans="3:13" x14ac:dyDescent="0.3">
      <c r="C38" t="s">
        <v>64</v>
      </c>
      <c r="D38" t="s">
        <v>65</v>
      </c>
      <c r="E38" s="2" t="str">
        <f t="shared" si="10"/>
        <v>BW-200mm</v>
      </c>
      <c r="F38" t="str">
        <f t="shared" si="11"/>
        <v>18):49 m</v>
      </c>
      <c r="G38" t="str">
        <f t="shared" si="12"/>
        <v>49 m</v>
      </c>
      <c r="H38" t="str">
        <f t="shared" si="18"/>
        <v>49m</v>
      </c>
      <c r="I38" t="str">
        <f t="shared" si="18"/>
        <v>49m</v>
      </c>
      <c r="J38" s="3" t="str">
        <f t="shared" si="14"/>
        <v>49</v>
      </c>
      <c r="K38" s="4">
        <f t="shared" si="8"/>
        <v>49</v>
      </c>
      <c r="L38">
        <v>10</v>
      </c>
      <c r="M38" s="5">
        <f t="shared" si="9"/>
        <v>490</v>
      </c>
    </row>
    <row r="39" spans="3:13" x14ac:dyDescent="0.3">
      <c r="C39" t="s">
        <v>66</v>
      </c>
      <c r="D39" t="s">
        <v>67</v>
      </c>
      <c r="E39" s="2" t="str">
        <f t="shared" si="10"/>
        <v>BW-200mm</v>
      </c>
      <c r="F39" t="str">
        <f t="shared" si="11"/>
        <v>42):42 m</v>
      </c>
      <c r="G39" t="str">
        <f t="shared" si="12"/>
        <v>42 m</v>
      </c>
      <c r="H39" t="str">
        <f t="shared" si="18"/>
        <v>42m</v>
      </c>
      <c r="I39" t="str">
        <f t="shared" si="18"/>
        <v>42m</v>
      </c>
      <c r="J39" s="3" t="str">
        <f t="shared" si="14"/>
        <v>42</v>
      </c>
      <c r="K39" s="4">
        <f t="shared" si="8"/>
        <v>42</v>
      </c>
      <c r="L39">
        <v>10</v>
      </c>
      <c r="M39" s="5">
        <f t="shared" si="9"/>
        <v>420</v>
      </c>
    </row>
    <row r="40" spans="3:13" x14ac:dyDescent="0.3">
      <c r="C40" t="s">
        <v>68</v>
      </c>
      <c r="D40" t="s">
        <v>47</v>
      </c>
      <c r="E40" s="2" t="str">
        <f t="shared" si="10"/>
        <v>BW-100mm</v>
      </c>
      <c r="F40" t="str">
        <f t="shared" si="11"/>
        <v>+4):20 m</v>
      </c>
      <c r="G40" t="str">
        <f t="shared" si="12"/>
        <v>20 m</v>
      </c>
      <c r="H40" t="str">
        <f t="shared" si="18"/>
        <v>20m</v>
      </c>
      <c r="I40" t="str">
        <f t="shared" si="18"/>
        <v>20m</v>
      </c>
      <c r="J40" s="3" t="str">
        <f t="shared" si="14"/>
        <v>20</v>
      </c>
      <c r="K40" s="4">
        <f t="shared" si="8"/>
        <v>20</v>
      </c>
      <c r="L40">
        <v>10</v>
      </c>
      <c r="M40" s="5">
        <f t="shared" si="9"/>
        <v>200</v>
      </c>
    </row>
    <row r="41" spans="3:13" x14ac:dyDescent="0.3">
      <c r="C41" t="s">
        <v>69</v>
      </c>
      <c r="D41" t="s">
        <v>31</v>
      </c>
      <c r="E41" s="2" t="str">
        <f t="shared" si="10"/>
        <v>CW-200mm</v>
      </c>
      <c r="F41" t="str">
        <f t="shared" si="11"/>
        <v>):92.3 m</v>
      </c>
      <c r="G41" t="str">
        <f t="shared" si="12"/>
        <v>92.3 m</v>
      </c>
      <c r="H41" t="str">
        <f t="shared" si="18"/>
        <v>92.3m</v>
      </c>
      <c r="I41" t="str">
        <f t="shared" si="18"/>
        <v>92.3m</v>
      </c>
      <c r="J41" s="3" t="str">
        <f t="shared" si="14"/>
        <v>92.3</v>
      </c>
      <c r="K41" s="4">
        <f t="shared" si="8"/>
        <v>92.3</v>
      </c>
      <c r="L41">
        <v>10</v>
      </c>
      <c r="M41" s="5">
        <f t="shared" si="9"/>
        <v>923</v>
      </c>
    </row>
    <row r="42" spans="3:13" x14ac:dyDescent="0.3">
      <c r="C42" t="s">
        <v>70</v>
      </c>
      <c r="D42" t="s">
        <v>71</v>
      </c>
      <c r="E42" s="2" t="str">
        <f t="shared" si="10"/>
        <v>BW-200mm</v>
      </c>
      <c r="F42" t="str">
        <f t="shared" si="11"/>
        <v>24):35 m</v>
      </c>
      <c r="G42" t="str">
        <f t="shared" si="12"/>
        <v>35 m</v>
      </c>
      <c r="H42" t="str">
        <f t="shared" si="18"/>
        <v>35m</v>
      </c>
      <c r="I42" t="str">
        <f t="shared" si="18"/>
        <v>35m</v>
      </c>
      <c r="J42" s="3" t="str">
        <f t="shared" si="14"/>
        <v>35</v>
      </c>
      <c r="K42" s="4">
        <f t="shared" si="8"/>
        <v>35</v>
      </c>
      <c r="L42">
        <v>10</v>
      </c>
      <c r="M42" s="5">
        <f t="shared" si="9"/>
        <v>350</v>
      </c>
    </row>
    <row r="43" spans="3:13" x14ac:dyDescent="0.3">
      <c r="C43" t="s">
        <v>72</v>
      </c>
      <c r="D43" t="s">
        <v>13</v>
      </c>
      <c r="E43" s="2" t="str">
        <f t="shared" si="10"/>
        <v>CW-200mm</v>
      </c>
      <c r="F43" t="str">
        <f t="shared" si="11"/>
        <v>12):12 m</v>
      </c>
      <c r="G43" t="str">
        <f t="shared" si="12"/>
        <v>12 m</v>
      </c>
      <c r="H43" t="str">
        <f t="shared" si="18"/>
        <v>12m</v>
      </c>
      <c r="I43" t="str">
        <f t="shared" si="18"/>
        <v>12m</v>
      </c>
      <c r="J43" s="3" t="str">
        <f t="shared" si="14"/>
        <v>12</v>
      </c>
      <c r="K43" s="4">
        <f t="shared" si="8"/>
        <v>12</v>
      </c>
      <c r="L43">
        <v>10</v>
      </c>
      <c r="M43" s="5">
        <f t="shared" si="9"/>
        <v>120</v>
      </c>
    </row>
    <row r="44" spans="3:13" x14ac:dyDescent="0.3">
      <c r="C44" t="s">
        <v>73</v>
      </c>
      <c r="D44" t="s">
        <v>52</v>
      </c>
      <c r="E44" s="2" t="str">
        <f t="shared" si="10"/>
        <v>BW-200mm</v>
      </c>
      <c r="F44" t="str">
        <f t="shared" si="11"/>
        <v>10):54 m</v>
      </c>
      <c r="G44" t="str">
        <f t="shared" si="12"/>
        <v>54 m</v>
      </c>
      <c r="H44" t="str">
        <f t="shared" si="18"/>
        <v>54m</v>
      </c>
      <c r="I44" t="str">
        <f t="shared" si="18"/>
        <v>54m</v>
      </c>
      <c r="J44" s="3" t="str">
        <f t="shared" si="14"/>
        <v>54</v>
      </c>
      <c r="K44" s="4">
        <f t="shared" si="8"/>
        <v>54</v>
      </c>
      <c r="L44">
        <v>10</v>
      </c>
      <c r="M44" s="5">
        <f t="shared" si="9"/>
        <v>540</v>
      </c>
    </row>
    <row r="45" spans="3:13" x14ac:dyDescent="0.3">
      <c r="C45" t="s">
        <v>74</v>
      </c>
      <c r="D45" t="s">
        <v>6</v>
      </c>
      <c r="E45" s="2" t="str">
        <f t="shared" si="10"/>
        <v>BW-200mm</v>
      </c>
      <c r="F45" t="str">
        <f t="shared" si="11"/>
        <v>+6):28 m</v>
      </c>
      <c r="G45" t="str">
        <f t="shared" si="12"/>
        <v>28 m</v>
      </c>
      <c r="H45" t="str">
        <f t="shared" si="18"/>
        <v>28m</v>
      </c>
      <c r="I45" t="str">
        <f t="shared" si="18"/>
        <v>28m</v>
      </c>
      <c r="J45" s="3" t="str">
        <f t="shared" si="14"/>
        <v>28</v>
      </c>
      <c r="K45" s="4">
        <f t="shared" si="8"/>
        <v>28</v>
      </c>
      <c r="L45">
        <v>10</v>
      </c>
      <c r="M45" s="5">
        <f t="shared" si="9"/>
        <v>280</v>
      </c>
    </row>
    <row r="46" spans="3:13" x14ac:dyDescent="0.3">
      <c r="C46" t="s">
        <v>75</v>
      </c>
      <c r="D46" t="s">
        <v>6</v>
      </c>
      <c r="E46" s="2" t="str">
        <f t="shared" si="10"/>
        <v>BW-200mm</v>
      </c>
      <c r="F46" t="str">
        <f t="shared" si="11"/>
        <v>14):14 m</v>
      </c>
      <c r="G46" t="str">
        <f t="shared" si="12"/>
        <v>14 m</v>
      </c>
      <c r="H46" t="str">
        <f t="shared" si="18"/>
        <v>14m</v>
      </c>
      <c r="I46" t="str">
        <f t="shared" si="18"/>
        <v>14m</v>
      </c>
      <c r="J46" s="3" t="str">
        <f t="shared" si="14"/>
        <v>14</v>
      </c>
      <c r="K46" s="4">
        <f t="shared" si="8"/>
        <v>14</v>
      </c>
      <c r="L46">
        <v>10</v>
      </c>
      <c r="M46" s="5">
        <f t="shared" si="9"/>
        <v>140</v>
      </c>
    </row>
    <row r="47" spans="3:13" x14ac:dyDescent="0.3">
      <c r="C47" t="s">
        <v>76</v>
      </c>
      <c r="D47" t="s">
        <v>6</v>
      </c>
      <c r="E47" s="2" t="str">
        <f t="shared" si="10"/>
        <v>BW-200mm</v>
      </c>
      <c r="F47" t="str">
        <f t="shared" si="11"/>
        <v>+6):22 m</v>
      </c>
      <c r="G47" t="str">
        <f t="shared" si="12"/>
        <v>22 m</v>
      </c>
      <c r="H47" t="str">
        <f t="shared" ref="H47:I62" si="19">SUBSTITUTE(G47," ","",1)</f>
        <v>22m</v>
      </c>
      <c r="I47" t="str">
        <f t="shared" si="19"/>
        <v>22m</v>
      </c>
      <c r="J47" s="3" t="str">
        <f t="shared" si="14"/>
        <v>22</v>
      </c>
      <c r="K47" s="4">
        <f t="shared" si="8"/>
        <v>22</v>
      </c>
      <c r="L47">
        <v>10</v>
      </c>
      <c r="M47" s="5">
        <f t="shared" si="9"/>
        <v>220</v>
      </c>
    </row>
    <row r="48" spans="3:13" x14ac:dyDescent="0.3">
      <c r="C48" t="s">
        <v>77</v>
      </c>
      <c r="D48" t="s">
        <v>78</v>
      </c>
      <c r="E48" s="2" t="str">
        <f t="shared" si="10"/>
        <v>BW-200mm</v>
      </c>
      <c r="F48" t="str">
        <f t="shared" si="11"/>
        <v>+6):12 m</v>
      </c>
      <c r="G48" t="str">
        <f t="shared" si="12"/>
        <v>12 m</v>
      </c>
      <c r="H48" t="str">
        <f t="shared" si="19"/>
        <v>12m</v>
      </c>
      <c r="I48" t="str">
        <f t="shared" si="19"/>
        <v>12m</v>
      </c>
      <c r="J48" s="3" t="str">
        <f t="shared" si="14"/>
        <v>12</v>
      </c>
      <c r="K48" s="4">
        <f t="shared" si="8"/>
        <v>12</v>
      </c>
      <c r="L48">
        <v>10</v>
      </c>
      <c r="M48" s="5">
        <f t="shared" si="9"/>
        <v>120</v>
      </c>
    </row>
    <row r="49" spans="3:25" x14ac:dyDescent="0.3">
      <c r="C49" t="s">
        <v>79</v>
      </c>
      <c r="D49" t="s">
        <v>78</v>
      </c>
      <c r="E49" s="2" t="str">
        <f t="shared" si="10"/>
        <v>BW-200mm</v>
      </c>
      <c r="F49" t="str">
        <f t="shared" si="11"/>
        <v>:22.65 m</v>
      </c>
      <c r="G49" t="str">
        <f t="shared" si="12"/>
        <v>22.65 m</v>
      </c>
      <c r="H49" t="str">
        <f t="shared" si="19"/>
        <v>22.65m</v>
      </c>
      <c r="I49" t="str">
        <f t="shared" si="19"/>
        <v>22.65m</v>
      </c>
      <c r="J49" s="3" t="str">
        <f t="shared" si="14"/>
        <v>22.65</v>
      </c>
      <c r="K49" s="4">
        <f t="shared" si="8"/>
        <v>22.65</v>
      </c>
      <c r="L49">
        <v>10</v>
      </c>
      <c r="M49" s="5">
        <f t="shared" si="9"/>
        <v>226.5</v>
      </c>
    </row>
    <row r="50" spans="3:25" x14ac:dyDescent="0.3">
      <c r="C50" t="s">
        <v>80</v>
      </c>
      <c r="D50" t="s">
        <v>13</v>
      </c>
      <c r="E50" s="2" t="str">
        <f t="shared" si="10"/>
        <v>BW-100mm</v>
      </c>
      <c r="F50" t="str">
        <f t="shared" si="11"/>
        <v xml:space="preserve"> (5):5 m</v>
      </c>
      <c r="G50" t="str">
        <f t="shared" si="12"/>
        <v>5 m</v>
      </c>
      <c r="H50" t="str">
        <f t="shared" si="19"/>
        <v>5m</v>
      </c>
      <c r="I50" t="str">
        <f t="shared" si="19"/>
        <v>5m</v>
      </c>
      <c r="J50" s="3" t="str">
        <f t="shared" si="14"/>
        <v>5</v>
      </c>
      <c r="K50" s="4">
        <f t="shared" si="8"/>
        <v>5</v>
      </c>
      <c r="L50">
        <v>10</v>
      </c>
      <c r="M50" s="5">
        <f t="shared" si="9"/>
        <v>50</v>
      </c>
    </row>
    <row r="51" spans="3:25" x14ac:dyDescent="0.3">
      <c r="C51" t="s">
        <v>81</v>
      </c>
      <c r="D51" t="s">
        <v>52</v>
      </c>
      <c r="E51" s="2" t="str">
        <f t="shared" si="10"/>
        <v>CW-200mm</v>
      </c>
      <c r="F51" t="str">
        <f t="shared" si="11"/>
        <v>+6):30 m</v>
      </c>
      <c r="G51" t="str">
        <f t="shared" si="12"/>
        <v>30 m</v>
      </c>
      <c r="H51" t="str">
        <f t="shared" si="19"/>
        <v>30m</v>
      </c>
      <c r="I51" t="str">
        <f t="shared" si="19"/>
        <v>30m</v>
      </c>
      <c r="J51" s="3" t="str">
        <f t="shared" si="14"/>
        <v>30</v>
      </c>
      <c r="K51" s="4">
        <f t="shared" si="8"/>
        <v>30</v>
      </c>
      <c r="L51">
        <v>10</v>
      </c>
      <c r="M51" s="5">
        <f t="shared" si="9"/>
        <v>300</v>
      </c>
    </row>
    <row r="52" spans="3:25" x14ac:dyDescent="0.3">
      <c r="C52" t="s">
        <v>82</v>
      </c>
      <c r="D52" t="s">
        <v>83</v>
      </c>
      <c r="E52" s="2" t="str">
        <f t="shared" si="10"/>
        <v>BW-100mm</v>
      </c>
      <c r="F52" t="str">
        <f t="shared" si="11"/>
        <v>+3):12 m</v>
      </c>
      <c r="G52" t="str">
        <f t="shared" si="12"/>
        <v>12 m</v>
      </c>
      <c r="H52" t="str">
        <f t="shared" si="19"/>
        <v>12m</v>
      </c>
      <c r="I52" t="str">
        <f t="shared" si="19"/>
        <v>12m</v>
      </c>
      <c r="J52" s="3" t="str">
        <f t="shared" si="14"/>
        <v>12</v>
      </c>
      <c r="K52" s="4">
        <f t="shared" si="8"/>
        <v>12</v>
      </c>
      <c r="L52">
        <v>10</v>
      </c>
      <c r="M52" s="5">
        <f t="shared" si="9"/>
        <v>120</v>
      </c>
    </row>
    <row r="53" spans="3:25" x14ac:dyDescent="0.3">
      <c r="C53" t="s">
        <v>84</v>
      </c>
      <c r="D53" t="s">
        <v>65</v>
      </c>
      <c r="E53" s="2" t="str">
        <f t="shared" si="10"/>
        <v>BW-200mm</v>
      </c>
      <c r="F53" t="str">
        <f t="shared" si="11"/>
        <v>+6):57 m</v>
      </c>
      <c r="G53" t="str">
        <f t="shared" si="12"/>
        <v>57 m</v>
      </c>
      <c r="H53" t="str">
        <f t="shared" si="19"/>
        <v>57m</v>
      </c>
      <c r="I53" t="str">
        <f t="shared" si="19"/>
        <v>57m</v>
      </c>
      <c r="J53" s="3" t="str">
        <f t="shared" si="14"/>
        <v>57</v>
      </c>
      <c r="K53" s="4">
        <f t="shared" si="8"/>
        <v>57</v>
      </c>
      <c r="L53">
        <v>10</v>
      </c>
      <c r="M53" s="5">
        <f t="shared" si="9"/>
        <v>570</v>
      </c>
    </row>
    <row r="54" spans="3:25" x14ac:dyDescent="0.3">
      <c r="C54" t="s">
        <v>85</v>
      </c>
      <c r="D54" t="s">
        <v>13</v>
      </c>
      <c r="E54" s="2" t="str">
        <f t="shared" si="10"/>
        <v>BW-200mm</v>
      </c>
      <c r="F54" t="str">
        <f t="shared" si="11"/>
        <v xml:space="preserve"> (4):4 m</v>
      </c>
      <c r="G54" t="str">
        <f t="shared" si="12"/>
        <v>4 m</v>
      </c>
      <c r="H54" t="str">
        <f t="shared" si="19"/>
        <v>4m</v>
      </c>
      <c r="I54" t="str">
        <f t="shared" si="19"/>
        <v>4m</v>
      </c>
      <c r="J54" s="3" t="str">
        <f t="shared" si="14"/>
        <v>4</v>
      </c>
      <c r="K54" s="4">
        <f t="shared" si="8"/>
        <v>4</v>
      </c>
      <c r="L54">
        <v>10</v>
      </c>
      <c r="M54" s="5">
        <f t="shared" si="9"/>
        <v>40</v>
      </c>
    </row>
    <row r="55" spans="3:25" x14ac:dyDescent="0.3">
      <c r="C55" t="s">
        <v>86</v>
      </c>
      <c r="D55" t="s">
        <v>87</v>
      </c>
      <c r="E55" s="2" t="str">
        <f t="shared" si="10"/>
        <v>CW-200mm</v>
      </c>
      <c r="F55" t="str">
        <f t="shared" si="11"/>
        <v>+5):21 m</v>
      </c>
      <c r="G55" t="str">
        <f t="shared" si="12"/>
        <v>21 m</v>
      </c>
      <c r="H55" t="str">
        <f t="shared" si="19"/>
        <v>21m</v>
      </c>
      <c r="I55" t="str">
        <f t="shared" si="19"/>
        <v>21m</v>
      </c>
      <c r="J55" s="3" t="str">
        <f t="shared" si="14"/>
        <v>21</v>
      </c>
      <c r="K55" s="4">
        <f t="shared" si="8"/>
        <v>21</v>
      </c>
      <c r="L55">
        <v>10</v>
      </c>
      <c r="M55" s="5">
        <f t="shared" si="9"/>
        <v>210</v>
      </c>
    </row>
    <row r="56" spans="3:25" x14ac:dyDescent="0.3">
      <c r="C56" t="s">
        <v>84</v>
      </c>
      <c r="D56" t="s">
        <v>6</v>
      </c>
      <c r="E56" s="2" t="str">
        <f t="shared" si="10"/>
        <v>BW-200mm</v>
      </c>
      <c r="F56" t="str">
        <f t="shared" si="11"/>
        <v>+6):57 m</v>
      </c>
      <c r="G56" t="str">
        <f t="shared" si="12"/>
        <v>57 m</v>
      </c>
      <c r="H56" t="str">
        <f t="shared" si="19"/>
        <v>57m</v>
      </c>
      <c r="I56" t="str">
        <f t="shared" si="19"/>
        <v>57m</v>
      </c>
      <c r="J56" s="3" t="str">
        <f t="shared" si="14"/>
        <v>57</v>
      </c>
      <c r="K56" s="4">
        <f t="shared" si="8"/>
        <v>57</v>
      </c>
      <c r="L56">
        <v>10</v>
      </c>
      <c r="M56" s="5">
        <f t="shared" si="9"/>
        <v>570</v>
      </c>
    </row>
    <row r="57" spans="3:25" x14ac:dyDescent="0.3">
      <c r="C57" t="s">
        <v>82</v>
      </c>
      <c r="D57" t="s">
        <v>34</v>
      </c>
      <c r="E57" s="2" t="str">
        <f t="shared" si="10"/>
        <v>BW-100mm</v>
      </c>
      <c r="F57" t="str">
        <f t="shared" si="11"/>
        <v>+3):12 m</v>
      </c>
      <c r="G57" t="str">
        <f t="shared" si="12"/>
        <v>12 m</v>
      </c>
      <c r="H57" t="str">
        <f t="shared" si="19"/>
        <v>12m</v>
      </c>
      <c r="I57" t="str">
        <f t="shared" si="19"/>
        <v>12m</v>
      </c>
      <c r="J57" s="3" t="str">
        <f t="shared" si="14"/>
        <v>12</v>
      </c>
      <c r="K57" s="4">
        <f t="shared" si="8"/>
        <v>12</v>
      </c>
      <c r="L57">
        <v>10</v>
      </c>
      <c r="M57" s="5">
        <f t="shared" si="9"/>
        <v>120</v>
      </c>
    </row>
    <row r="58" spans="3:25" x14ac:dyDescent="0.3">
      <c r="C58" t="s">
        <v>80</v>
      </c>
      <c r="D58" t="s">
        <v>88</v>
      </c>
      <c r="E58" s="2" t="str">
        <f t="shared" si="10"/>
        <v>BW-100mm</v>
      </c>
      <c r="F58" t="str">
        <f t="shared" si="11"/>
        <v xml:space="preserve"> (5):5 m</v>
      </c>
      <c r="G58" t="str">
        <f t="shared" si="12"/>
        <v>5 m</v>
      </c>
      <c r="H58" t="str">
        <f t="shared" si="19"/>
        <v>5m</v>
      </c>
      <c r="I58" t="str">
        <f t="shared" si="19"/>
        <v>5m</v>
      </c>
      <c r="J58" s="3" t="str">
        <f t="shared" si="14"/>
        <v>5</v>
      </c>
      <c r="K58" s="4">
        <f t="shared" si="8"/>
        <v>5</v>
      </c>
      <c r="L58">
        <v>10</v>
      </c>
      <c r="M58" s="5">
        <f t="shared" si="9"/>
        <v>50</v>
      </c>
    </row>
    <row r="59" spans="3:25" x14ac:dyDescent="0.3">
      <c r="C59" t="s">
        <v>79</v>
      </c>
      <c r="D59" t="s">
        <v>78</v>
      </c>
      <c r="E59" s="2" t="str">
        <f t="shared" si="10"/>
        <v>BW-200mm</v>
      </c>
      <c r="F59" t="str">
        <f t="shared" si="11"/>
        <v>:22.65 m</v>
      </c>
      <c r="G59" t="str">
        <f t="shared" si="12"/>
        <v>22.65 m</v>
      </c>
      <c r="H59" t="str">
        <f t="shared" si="19"/>
        <v>22.65m</v>
      </c>
      <c r="I59" t="str">
        <f t="shared" si="19"/>
        <v>22.65m</v>
      </c>
      <c r="J59" s="3" t="str">
        <f t="shared" si="14"/>
        <v>22.65</v>
      </c>
      <c r="K59" s="4">
        <f t="shared" si="8"/>
        <v>22.65</v>
      </c>
      <c r="L59">
        <v>10</v>
      </c>
      <c r="M59" s="5">
        <f t="shared" si="9"/>
        <v>226.5</v>
      </c>
    </row>
    <row r="60" spans="3:25" x14ac:dyDescent="0.3">
      <c r="C60" t="s">
        <v>77</v>
      </c>
      <c r="D60" t="s">
        <v>89</v>
      </c>
      <c r="E60" s="2" t="str">
        <f t="shared" si="10"/>
        <v>BW-200mm</v>
      </c>
      <c r="F60" t="str">
        <f t="shared" si="11"/>
        <v>+6):12 m</v>
      </c>
      <c r="G60" t="str">
        <f t="shared" si="12"/>
        <v>12 m</v>
      </c>
      <c r="H60" t="str">
        <f t="shared" si="19"/>
        <v>12m</v>
      </c>
      <c r="I60" t="str">
        <f t="shared" si="19"/>
        <v>12m</v>
      </c>
      <c r="J60" s="3" t="str">
        <f t="shared" si="14"/>
        <v>12</v>
      </c>
      <c r="K60" s="4">
        <f t="shared" si="8"/>
        <v>12</v>
      </c>
      <c r="L60">
        <v>10</v>
      </c>
      <c r="M60" s="5">
        <f t="shared" si="9"/>
        <v>120</v>
      </c>
    </row>
    <row r="61" spans="3:25" x14ac:dyDescent="0.3">
      <c r="C61" t="s">
        <v>76</v>
      </c>
      <c r="D61" t="s">
        <v>52</v>
      </c>
      <c r="E61" s="2" t="str">
        <f t="shared" si="10"/>
        <v>BW-200mm</v>
      </c>
      <c r="F61" t="str">
        <f t="shared" si="11"/>
        <v>+6):22 m</v>
      </c>
      <c r="G61" t="str">
        <f t="shared" si="12"/>
        <v>22 m</v>
      </c>
      <c r="H61" t="str">
        <f t="shared" si="19"/>
        <v>22m</v>
      </c>
      <c r="I61" t="str">
        <f t="shared" si="19"/>
        <v>22m</v>
      </c>
      <c r="J61" s="3" t="str">
        <f t="shared" si="14"/>
        <v>22</v>
      </c>
      <c r="K61" s="4">
        <f t="shared" si="8"/>
        <v>22</v>
      </c>
      <c r="L61">
        <v>10</v>
      </c>
      <c r="M61" s="5">
        <f t="shared" si="9"/>
        <v>220</v>
      </c>
    </row>
    <row r="62" spans="3:25" x14ac:dyDescent="0.3">
      <c r="C62" t="s">
        <v>75</v>
      </c>
      <c r="D62" t="s">
        <v>6</v>
      </c>
      <c r="E62" s="2" t="str">
        <f t="shared" si="10"/>
        <v>BW-200mm</v>
      </c>
      <c r="F62" t="str">
        <f t="shared" si="11"/>
        <v>14):14 m</v>
      </c>
      <c r="G62" t="str">
        <f t="shared" si="12"/>
        <v>14 m</v>
      </c>
      <c r="H62" t="str">
        <f t="shared" si="19"/>
        <v>14m</v>
      </c>
      <c r="I62" t="str">
        <f t="shared" si="19"/>
        <v>14m</v>
      </c>
      <c r="J62" s="3" t="str">
        <f t="shared" si="14"/>
        <v>14</v>
      </c>
      <c r="K62" s="4">
        <f t="shared" si="8"/>
        <v>14</v>
      </c>
      <c r="L62">
        <v>10</v>
      </c>
      <c r="M62" s="5">
        <f t="shared" si="9"/>
        <v>140</v>
      </c>
    </row>
    <row r="64" spans="3:25" x14ac:dyDescent="0.3">
      <c r="O64" s="6" t="str">
        <f>B65</f>
        <v>1F</v>
      </c>
      <c r="P64" s="7"/>
      <c r="Q64" s="7"/>
      <c r="R64" s="4" t="s">
        <v>90</v>
      </c>
      <c r="S64" t="s">
        <v>91</v>
      </c>
      <c r="T64" s="5" t="s">
        <v>92</v>
      </c>
      <c r="X64" s="6" t="s">
        <v>176</v>
      </c>
      <c r="Y64" s="7"/>
    </row>
    <row r="65" spans="2:34" x14ac:dyDescent="0.3">
      <c r="B65" t="s">
        <v>93</v>
      </c>
      <c r="C65" t="s">
        <v>27</v>
      </c>
      <c r="D65" t="s">
        <v>13</v>
      </c>
      <c r="E65" s="2" t="str">
        <f t="shared" ref="E65:E95" si="20">LEFT(C65,FIND(":",C65)-1)</f>
        <v>CW-200mm</v>
      </c>
      <c r="F65" t="str">
        <f t="shared" ref="F65:F95" si="21">RIGHT(C65,FIND(":",C65)-1)</f>
        <v>,7):19 m</v>
      </c>
      <c r="G65" t="str">
        <f t="shared" ref="G65:G95" si="22">RIGHT(F65,LEN(F65)-FIND(":",F65))</f>
        <v>19 m</v>
      </c>
      <c r="H65" t="str">
        <f t="shared" ref="H65:I80" si="23">SUBSTITUTE(G65," ","",1)</f>
        <v>19m</v>
      </c>
      <c r="I65" t="str">
        <f t="shared" si="23"/>
        <v>19m</v>
      </c>
      <c r="J65" s="3" t="str">
        <f t="shared" ref="J65:J95" si="24">LEFT(I65,LEN(I65)-1)</f>
        <v>19</v>
      </c>
      <c r="K65" s="4">
        <f t="shared" ref="K65:K95" si="25">J65*1</f>
        <v>19</v>
      </c>
      <c r="L65">
        <v>4</v>
      </c>
      <c r="M65" s="5">
        <f t="shared" ref="M65:M95" si="26">K65*L65</f>
        <v>76</v>
      </c>
      <c r="O65" s="8" t="s">
        <v>7</v>
      </c>
      <c r="P65" s="8" t="s">
        <v>94</v>
      </c>
      <c r="Q65" s="8" t="s">
        <v>6</v>
      </c>
      <c r="R65" s="8">
        <f>SUMIFS($K$65:$K$95,$E$65:$E$95,O65,$D$65:$D$95,Q65)</f>
        <v>146</v>
      </c>
      <c r="S65" s="8">
        <v>4</v>
      </c>
      <c r="T65" s="8">
        <f t="shared" ref="T65:T68" si="27">R65*S65</f>
        <v>584</v>
      </c>
      <c r="X65" s="8"/>
      <c r="Y65" s="7"/>
    </row>
    <row r="66" spans="2:34" x14ac:dyDescent="0.3">
      <c r="C66" t="s">
        <v>95</v>
      </c>
      <c r="D66" t="s">
        <v>96</v>
      </c>
      <c r="E66" s="2" t="str">
        <f t="shared" si="20"/>
        <v>CW-200mm</v>
      </c>
      <c r="F66" t="str">
        <f t="shared" si="21"/>
        <v>18):30 m</v>
      </c>
      <c r="G66" t="str">
        <f t="shared" si="22"/>
        <v>30 m</v>
      </c>
      <c r="H66" t="str">
        <f t="shared" si="23"/>
        <v>30m</v>
      </c>
      <c r="I66" t="str">
        <f t="shared" si="23"/>
        <v>30m</v>
      </c>
      <c r="J66" s="3" t="str">
        <f t="shared" si="24"/>
        <v>30</v>
      </c>
      <c r="K66" s="4">
        <f t="shared" si="25"/>
        <v>30</v>
      </c>
      <c r="L66">
        <v>4</v>
      </c>
      <c r="M66" s="5">
        <f t="shared" si="26"/>
        <v>120</v>
      </c>
      <c r="O66" s="8" t="s">
        <v>7</v>
      </c>
      <c r="P66" s="8" t="s">
        <v>97</v>
      </c>
      <c r="Q66" s="8" t="s">
        <v>98</v>
      </c>
      <c r="R66" s="8">
        <f>SUMIFS($K$65:$K$95,$E$65:$E$95,O66,$D$65:$D$95,Q66)</f>
        <v>233.3</v>
      </c>
      <c r="S66" s="8">
        <v>4</v>
      </c>
      <c r="T66" s="8">
        <f t="shared" si="27"/>
        <v>933.2</v>
      </c>
      <c r="X66" s="8"/>
      <c r="Y66" s="7"/>
    </row>
    <row r="67" spans="2:34" x14ac:dyDescent="0.3">
      <c r="C67" t="s">
        <v>27</v>
      </c>
      <c r="D67" t="s">
        <v>13</v>
      </c>
      <c r="E67" s="2" t="str">
        <f t="shared" si="20"/>
        <v>CW-200mm</v>
      </c>
      <c r="F67" t="str">
        <f t="shared" si="21"/>
        <v>,7):19 m</v>
      </c>
      <c r="G67" t="str">
        <f t="shared" si="22"/>
        <v>19 m</v>
      </c>
      <c r="H67" t="str">
        <f t="shared" si="23"/>
        <v>19m</v>
      </c>
      <c r="I67" t="str">
        <f t="shared" si="23"/>
        <v>19m</v>
      </c>
      <c r="J67" s="3" t="str">
        <f t="shared" si="24"/>
        <v>19</v>
      </c>
      <c r="K67" s="4">
        <f t="shared" si="25"/>
        <v>19</v>
      </c>
      <c r="L67">
        <v>4</v>
      </c>
      <c r="M67" s="5">
        <f t="shared" si="26"/>
        <v>76</v>
      </c>
      <c r="O67" s="8" t="s">
        <v>14</v>
      </c>
      <c r="P67" s="8"/>
      <c r="Q67" s="8"/>
      <c r="R67" s="8">
        <f t="shared" ref="R67:R68" si="28">SUMIF($E$65:$E$95,O67,$K$65:$K$95)</f>
        <v>586</v>
      </c>
      <c r="S67" s="8">
        <v>4</v>
      </c>
      <c r="T67" s="8">
        <f t="shared" si="27"/>
        <v>2344</v>
      </c>
      <c r="X67" s="8" t="s">
        <v>14</v>
      </c>
      <c r="Y67" s="7">
        <f t="shared" ref="Y67:Y68" si="29">Z67*S67</f>
        <v>898</v>
      </c>
      <c r="Z67" s="13">
        <f>SUM(AA67:AM67)</f>
        <v>224.5</v>
      </c>
      <c r="AA67">
        <f>60</f>
        <v>60</v>
      </c>
      <c r="AB67">
        <f>25</f>
        <v>25</v>
      </c>
      <c r="AC67">
        <v>30</v>
      </c>
      <c r="AD67">
        <f>15+5+5</f>
        <v>25</v>
      </c>
      <c r="AE67">
        <f>3+20</f>
        <v>23</v>
      </c>
      <c r="AF67">
        <f>3+3+3+18</f>
        <v>27</v>
      </c>
      <c r="AG67">
        <f>12+12+3.5</f>
        <v>27.5</v>
      </c>
      <c r="AH67">
        <v>7</v>
      </c>
    </row>
    <row r="68" spans="2:34" x14ac:dyDescent="0.3">
      <c r="C68" t="s">
        <v>99</v>
      </c>
      <c r="D68" t="s">
        <v>31</v>
      </c>
      <c r="E68" s="2" t="str">
        <f t="shared" si="20"/>
        <v>CW-200mm</v>
      </c>
      <c r="F68" t="str">
        <f t="shared" si="21"/>
        <v>28):28 m</v>
      </c>
      <c r="G68" t="str">
        <f t="shared" si="22"/>
        <v>28 m</v>
      </c>
      <c r="H68" t="str">
        <f t="shared" si="23"/>
        <v>28m</v>
      </c>
      <c r="I68" t="str">
        <f t="shared" si="23"/>
        <v>28m</v>
      </c>
      <c r="J68" s="3" t="str">
        <f t="shared" si="24"/>
        <v>28</v>
      </c>
      <c r="K68" s="4">
        <f t="shared" si="25"/>
        <v>28</v>
      </c>
      <c r="L68">
        <v>4</v>
      </c>
      <c r="M68" s="5">
        <f t="shared" si="26"/>
        <v>112</v>
      </c>
      <c r="O68" s="8" t="s">
        <v>17</v>
      </c>
      <c r="P68" s="8"/>
      <c r="Q68" s="8"/>
      <c r="R68" s="8">
        <f t="shared" si="28"/>
        <v>34</v>
      </c>
      <c r="S68" s="8">
        <v>4</v>
      </c>
      <c r="T68" s="8">
        <f t="shared" si="27"/>
        <v>136</v>
      </c>
      <c r="X68" s="8" t="s">
        <v>17</v>
      </c>
      <c r="Y68" s="7">
        <f t="shared" si="29"/>
        <v>80</v>
      </c>
      <c r="Z68" s="13">
        <f>SUM(AA68:AM68)</f>
        <v>20</v>
      </c>
      <c r="AA68">
        <f>5+5</f>
        <v>10</v>
      </c>
      <c r="AB68">
        <f>5+5</f>
        <v>10</v>
      </c>
    </row>
    <row r="69" spans="2:34" x14ac:dyDescent="0.3">
      <c r="C69" t="s">
        <v>37</v>
      </c>
      <c r="D69" t="s">
        <v>100</v>
      </c>
      <c r="E69" s="2" t="str">
        <f t="shared" si="20"/>
        <v>CW-200mm</v>
      </c>
      <c r="F69" t="str">
        <f t="shared" si="21"/>
        <v>+7):27 m</v>
      </c>
      <c r="G69" t="str">
        <f t="shared" si="22"/>
        <v>27 m</v>
      </c>
      <c r="H69" t="str">
        <f t="shared" si="23"/>
        <v>27m</v>
      </c>
      <c r="I69" t="str">
        <f t="shared" si="23"/>
        <v>27m</v>
      </c>
      <c r="J69" s="3" t="str">
        <f t="shared" si="24"/>
        <v>27</v>
      </c>
      <c r="K69" s="4">
        <f t="shared" si="25"/>
        <v>27</v>
      </c>
      <c r="L69">
        <v>4</v>
      </c>
      <c r="M69" s="5">
        <f t="shared" si="26"/>
        <v>108</v>
      </c>
      <c r="O69" s="9" t="s">
        <v>101</v>
      </c>
      <c r="P69" s="8"/>
      <c r="Q69" s="8"/>
      <c r="R69" s="8"/>
      <c r="S69" s="8"/>
      <c r="T69" s="8">
        <f>T67*2+T68*2</f>
        <v>4960</v>
      </c>
      <c r="X69" s="9" t="s">
        <v>174</v>
      </c>
      <c r="Y69" s="11"/>
    </row>
    <row r="70" spans="2:34" x14ac:dyDescent="0.3">
      <c r="C70" t="s">
        <v>102</v>
      </c>
      <c r="D70" t="s">
        <v>6</v>
      </c>
      <c r="E70" s="2" t="str">
        <f t="shared" si="20"/>
        <v>BW-200mm</v>
      </c>
      <c r="F70" t="str">
        <f t="shared" si="21"/>
        <v>,7):21 m</v>
      </c>
      <c r="G70" t="str">
        <f t="shared" si="22"/>
        <v>21 m</v>
      </c>
      <c r="H70" t="str">
        <f t="shared" si="23"/>
        <v>21m</v>
      </c>
      <c r="I70" t="str">
        <f t="shared" si="23"/>
        <v>21m</v>
      </c>
      <c r="J70" s="3" t="str">
        <f t="shared" si="24"/>
        <v>21</v>
      </c>
      <c r="K70" s="4">
        <f t="shared" si="25"/>
        <v>21</v>
      </c>
      <c r="L70">
        <v>4</v>
      </c>
      <c r="M70" s="5">
        <f t="shared" si="26"/>
        <v>84</v>
      </c>
    </row>
    <row r="71" spans="2:34" x14ac:dyDescent="0.3">
      <c r="C71" t="s">
        <v>103</v>
      </c>
      <c r="D71" t="s">
        <v>104</v>
      </c>
      <c r="E71" s="2" t="str">
        <f t="shared" si="20"/>
        <v>BW-200mm</v>
      </c>
      <c r="F71" t="str">
        <f t="shared" si="21"/>
        <v>+7):37 m</v>
      </c>
      <c r="G71" t="str">
        <f t="shared" si="22"/>
        <v>37 m</v>
      </c>
      <c r="H71" t="str">
        <f t="shared" si="23"/>
        <v>37m</v>
      </c>
      <c r="I71" t="str">
        <f t="shared" si="23"/>
        <v>37m</v>
      </c>
      <c r="J71" s="3" t="str">
        <f t="shared" si="24"/>
        <v>37</v>
      </c>
      <c r="K71" s="4">
        <f t="shared" si="25"/>
        <v>37</v>
      </c>
      <c r="L71">
        <v>4</v>
      </c>
      <c r="M71" s="5">
        <f t="shared" si="26"/>
        <v>148</v>
      </c>
    </row>
    <row r="72" spans="2:34" x14ac:dyDescent="0.3">
      <c r="C72" t="s">
        <v>105</v>
      </c>
      <c r="D72" t="s">
        <v>47</v>
      </c>
      <c r="E72" s="2" t="str">
        <f t="shared" si="20"/>
        <v>BW-200mm</v>
      </c>
      <c r="F72" t="str">
        <f t="shared" si="21"/>
        <v>+7):39 m</v>
      </c>
      <c r="G72" t="str">
        <f t="shared" si="22"/>
        <v>39 m</v>
      </c>
      <c r="H72" t="str">
        <f t="shared" si="23"/>
        <v>39m</v>
      </c>
      <c r="I72" t="str">
        <f t="shared" si="23"/>
        <v>39m</v>
      </c>
      <c r="J72" s="3" t="str">
        <f t="shared" si="24"/>
        <v>39</v>
      </c>
      <c r="K72" s="4">
        <f t="shared" si="25"/>
        <v>39</v>
      </c>
      <c r="L72">
        <v>4</v>
      </c>
      <c r="M72" s="5">
        <f t="shared" si="26"/>
        <v>156</v>
      </c>
    </row>
    <row r="73" spans="2:34" x14ac:dyDescent="0.3">
      <c r="C73" t="s">
        <v>53</v>
      </c>
      <c r="D73" t="s">
        <v>47</v>
      </c>
      <c r="E73" s="2" t="str">
        <f t="shared" si="20"/>
        <v>BW-200mm</v>
      </c>
      <c r="F73" t="str">
        <f t="shared" si="21"/>
        <v>14):26 m</v>
      </c>
      <c r="G73" t="str">
        <f t="shared" si="22"/>
        <v>26 m</v>
      </c>
      <c r="H73" t="str">
        <f t="shared" si="23"/>
        <v>26m</v>
      </c>
      <c r="I73" t="str">
        <f t="shared" si="23"/>
        <v>26m</v>
      </c>
      <c r="J73" s="3" t="str">
        <f t="shared" si="24"/>
        <v>26</v>
      </c>
      <c r="K73" s="4">
        <f t="shared" si="25"/>
        <v>26</v>
      </c>
      <c r="L73">
        <v>4</v>
      </c>
      <c r="M73" s="5">
        <f t="shared" si="26"/>
        <v>104</v>
      </c>
    </row>
    <row r="74" spans="2:34" x14ac:dyDescent="0.3">
      <c r="C74" t="s">
        <v>72</v>
      </c>
      <c r="D74" t="s">
        <v>106</v>
      </c>
      <c r="E74" s="2" t="str">
        <f t="shared" si="20"/>
        <v>CW-200mm</v>
      </c>
      <c r="F74" t="str">
        <f t="shared" si="21"/>
        <v>12):12 m</v>
      </c>
      <c r="G74" t="str">
        <f t="shared" si="22"/>
        <v>12 m</v>
      </c>
      <c r="H74" t="str">
        <f t="shared" si="23"/>
        <v>12m</v>
      </c>
      <c r="I74" t="str">
        <f t="shared" si="23"/>
        <v>12m</v>
      </c>
      <c r="J74" s="3" t="str">
        <f t="shared" si="24"/>
        <v>12</v>
      </c>
      <c r="K74" s="4">
        <f t="shared" si="25"/>
        <v>12</v>
      </c>
      <c r="L74">
        <v>4</v>
      </c>
      <c r="M74" s="5">
        <f t="shared" si="26"/>
        <v>48</v>
      </c>
    </row>
    <row r="75" spans="2:34" x14ac:dyDescent="0.3">
      <c r="C75" t="s">
        <v>61</v>
      </c>
      <c r="D75" t="s">
        <v>11</v>
      </c>
      <c r="E75" s="2" t="str">
        <f t="shared" si="20"/>
        <v>CW-200mm</v>
      </c>
      <c r="F75" t="str">
        <f t="shared" si="21"/>
        <v>21):60 m</v>
      </c>
      <c r="G75" t="str">
        <f t="shared" si="22"/>
        <v>60 m</v>
      </c>
      <c r="H75" t="str">
        <f t="shared" si="23"/>
        <v>60m</v>
      </c>
      <c r="I75" t="str">
        <f t="shared" si="23"/>
        <v>60m</v>
      </c>
      <c r="J75" s="3" t="str">
        <f t="shared" si="24"/>
        <v>60</v>
      </c>
      <c r="K75" s="4">
        <f t="shared" si="25"/>
        <v>60</v>
      </c>
      <c r="L75">
        <v>4</v>
      </c>
      <c r="M75" s="5">
        <f t="shared" si="26"/>
        <v>240</v>
      </c>
    </row>
    <row r="76" spans="2:34" x14ac:dyDescent="0.3">
      <c r="C76" t="s">
        <v>107</v>
      </c>
      <c r="D76" t="s">
        <v>11</v>
      </c>
      <c r="E76" s="2" t="str">
        <f t="shared" si="20"/>
        <v>CW-200mm</v>
      </c>
      <c r="F76" t="str">
        <f t="shared" si="21"/>
        <v>30):30 m</v>
      </c>
      <c r="G76" t="str">
        <f t="shared" si="22"/>
        <v>30 m</v>
      </c>
      <c r="H76" t="str">
        <f t="shared" si="23"/>
        <v>30m</v>
      </c>
      <c r="I76" t="str">
        <f t="shared" si="23"/>
        <v>30m</v>
      </c>
      <c r="J76" s="3" t="str">
        <f t="shared" si="24"/>
        <v>30</v>
      </c>
      <c r="K76" s="4">
        <f t="shared" si="25"/>
        <v>30</v>
      </c>
      <c r="L76">
        <v>4</v>
      </c>
      <c r="M76" s="5">
        <f t="shared" si="26"/>
        <v>120</v>
      </c>
    </row>
    <row r="77" spans="2:34" x14ac:dyDescent="0.3">
      <c r="C77" t="s">
        <v>108</v>
      </c>
      <c r="D77" t="s">
        <v>109</v>
      </c>
      <c r="E77" s="2" t="str">
        <f t="shared" si="20"/>
        <v>BW-200mm</v>
      </c>
      <c r="F77" t="str">
        <f t="shared" si="21"/>
        <v>+7):26 m</v>
      </c>
      <c r="G77" t="str">
        <f t="shared" si="22"/>
        <v>26 m</v>
      </c>
      <c r="H77" t="str">
        <f t="shared" si="23"/>
        <v>26m</v>
      </c>
      <c r="I77" t="str">
        <f t="shared" si="23"/>
        <v>26m</v>
      </c>
      <c r="J77" s="3" t="str">
        <f t="shared" si="24"/>
        <v>26</v>
      </c>
      <c r="K77" s="4">
        <f t="shared" si="25"/>
        <v>26</v>
      </c>
      <c r="L77">
        <v>4</v>
      </c>
      <c r="M77" s="5">
        <f t="shared" si="26"/>
        <v>104</v>
      </c>
    </row>
    <row r="78" spans="2:34" x14ac:dyDescent="0.3">
      <c r="C78" t="s">
        <v>110</v>
      </c>
      <c r="D78" t="s">
        <v>100</v>
      </c>
      <c r="E78" s="2" t="str">
        <f t="shared" si="20"/>
        <v>BW-200mm</v>
      </c>
      <c r="F78" t="str">
        <f t="shared" si="21"/>
        <v>18):27 m</v>
      </c>
      <c r="G78" t="str">
        <f t="shared" si="22"/>
        <v>27 m</v>
      </c>
      <c r="H78" t="str">
        <f t="shared" si="23"/>
        <v>27m</v>
      </c>
      <c r="I78" t="str">
        <f t="shared" si="23"/>
        <v>27m</v>
      </c>
      <c r="J78" s="3" t="str">
        <f t="shared" si="24"/>
        <v>27</v>
      </c>
      <c r="K78" s="4">
        <f t="shared" si="25"/>
        <v>27</v>
      </c>
      <c r="L78">
        <v>4</v>
      </c>
      <c r="M78" s="5">
        <f t="shared" si="26"/>
        <v>108</v>
      </c>
    </row>
    <row r="79" spans="2:34" x14ac:dyDescent="0.3">
      <c r="C79" t="s">
        <v>111</v>
      </c>
      <c r="D79" t="s">
        <v>112</v>
      </c>
      <c r="E79" s="2" t="str">
        <f t="shared" si="20"/>
        <v>BW-100mm</v>
      </c>
      <c r="F79" t="str">
        <f t="shared" si="21"/>
        <v>,5):17 m</v>
      </c>
      <c r="G79" t="str">
        <f t="shared" si="22"/>
        <v>17 m</v>
      </c>
      <c r="H79" t="str">
        <f t="shared" si="23"/>
        <v>17m</v>
      </c>
      <c r="I79" t="str">
        <f t="shared" si="23"/>
        <v>17m</v>
      </c>
      <c r="J79" s="3" t="str">
        <f t="shared" si="24"/>
        <v>17</v>
      </c>
      <c r="K79" s="4">
        <f t="shared" si="25"/>
        <v>17</v>
      </c>
      <c r="L79">
        <v>4</v>
      </c>
      <c r="M79" s="5">
        <f t="shared" si="26"/>
        <v>68</v>
      </c>
    </row>
    <row r="80" spans="2:34" x14ac:dyDescent="0.3">
      <c r="C80" t="s">
        <v>46</v>
      </c>
      <c r="D80" t="s">
        <v>113</v>
      </c>
      <c r="E80" s="2" t="str">
        <f t="shared" si="20"/>
        <v>CW-200mm</v>
      </c>
      <c r="F80" t="str">
        <f t="shared" si="21"/>
        <v>+7):34 m</v>
      </c>
      <c r="G80" t="str">
        <f t="shared" si="22"/>
        <v>34 m</v>
      </c>
      <c r="H80" t="str">
        <f t="shared" si="23"/>
        <v>34m</v>
      </c>
      <c r="I80" t="str">
        <f t="shared" si="23"/>
        <v>34m</v>
      </c>
      <c r="J80" s="3" t="str">
        <f t="shared" si="24"/>
        <v>34</v>
      </c>
      <c r="K80" s="4">
        <f t="shared" si="25"/>
        <v>34</v>
      </c>
      <c r="L80">
        <v>4</v>
      </c>
      <c r="M80" s="5">
        <f t="shared" si="26"/>
        <v>136</v>
      </c>
    </row>
    <row r="81" spans="3:13" x14ac:dyDescent="0.3">
      <c r="C81" t="s">
        <v>114</v>
      </c>
      <c r="D81" t="s">
        <v>71</v>
      </c>
      <c r="E81" s="2" t="str">
        <f t="shared" si="20"/>
        <v>BW-200mm</v>
      </c>
      <c r="F81" t="str">
        <f t="shared" si="21"/>
        <v>+6):60 m</v>
      </c>
      <c r="G81" t="str">
        <f t="shared" si="22"/>
        <v>60 m</v>
      </c>
      <c r="H81" t="str">
        <f t="shared" ref="H81:I95" si="30">SUBSTITUTE(G81," ","",1)</f>
        <v>60m</v>
      </c>
      <c r="I81" t="str">
        <f t="shared" si="30"/>
        <v>60m</v>
      </c>
      <c r="J81" s="3" t="str">
        <f t="shared" si="24"/>
        <v>60</v>
      </c>
      <c r="K81" s="4">
        <f t="shared" si="25"/>
        <v>60</v>
      </c>
      <c r="L81">
        <v>4</v>
      </c>
      <c r="M81" s="5">
        <f t="shared" si="26"/>
        <v>240</v>
      </c>
    </row>
    <row r="82" spans="3:13" x14ac:dyDescent="0.3">
      <c r="C82" t="s">
        <v>115</v>
      </c>
      <c r="D82" t="s">
        <v>104</v>
      </c>
      <c r="E82" s="2" t="str">
        <f t="shared" si="20"/>
        <v>BW-200mm</v>
      </c>
      <c r="F82" t="str">
        <f t="shared" si="21"/>
        <v>24):24 m</v>
      </c>
      <c r="G82" t="str">
        <f t="shared" si="22"/>
        <v>24 m</v>
      </c>
      <c r="H82" t="str">
        <f t="shared" si="30"/>
        <v>24m</v>
      </c>
      <c r="I82" t="str">
        <f t="shared" si="30"/>
        <v>24m</v>
      </c>
      <c r="J82" s="3" t="str">
        <f t="shared" si="24"/>
        <v>24</v>
      </c>
      <c r="K82" s="4">
        <f t="shared" si="25"/>
        <v>24</v>
      </c>
      <c r="L82">
        <v>4</v>
      </c>
      <c r="M82" s="5">
        <f t="shared" si="26"/>
        <v>96</v>
      </c>
    </row>
    <row r="83" spans="3:13" x14ac:dyDescent="0.3">
      <c r="C83" t="s">
        <v>116</v>
      </c>
      <c r="D83" t="s">
        <v>104</v>
      </c>
      <c r="E83" s="2" t="str">
        <f t="shared" si="20"/>
        <v>CW-200mm</v>
      </c>
      <c r="F83" t="str">
        <f t="shared" si="21"/>
        <v>+3):18 m</v>
      </c>
      <c r="G83" t="str">
        <f t="shared" si="22"/>
        <v>18 m</v>
      </c>
      <c r="H83" t="str">
        <f t="shared" si="30"/>
        <v>18m</v>
      </c>
      <c r="I83" t="str">
        <f t="shared" si="30"/>
        <v>18m</v>
      </c>
      <c r="J83" s="3" t="str">
        <f t="shared" si="24"/>
        <v>18</v>
      </c>
      <c r="K83" s="4">
        <f t="shared" si="25"/>
        <v>18</v>
      </c>
      <c r="L83">
        <v>4</v>
      </c>
      <c r="M83" s="5">
        <f t="shared" si="26"/>
        <v>72</v>
      </c>
    </row>
    <row r="84" spans="3:13" x14ac:dyDescent="0.3">
      <c r="C84" t="s">
        <v>117</v>
      </c>
      <c r="D84" t="s">
        <v>118</v>
      </c>
      <c r="E84" s="2" t="str">
        <f t="shared" si="20"/>
        <v>BW-200mm</v>
      </c>
      <c r="F84" t="str">
        <f t="shared" si="21"/>
        <v>30):30 m</v>
      </c>
      <c r="G84" t="str">
        <f t="shared" si="22"/>
        <v>30 m</v>
      </c>
      <c r="H84" t="str">
        <f t="shared" si="30"/>
        <v>30m</v>
      </c>
      <c r="I84" t="str">
        <f t="shared" si="30"/>
        <v>30m</v>
      </c>
      <c r="J84" s="3" t="str">
        <f t="shared" si="24"/>
        <v>30</v>
      </c>
      <c r="K84" s="4">
        <f t="shared" si="25"/>
        <v>30</v>
      </c>
      <c r="L84">
        <v>4</v>
      </c>
      <c r="M84" s="5">
        <f t="shared" si="26"/>
        <v>120</v>
      </c>
    </row>
    <row r="85" spans="3:13" x14ac:dyDescent="0.3">
      <c r="C85" t="s">
        <v>119</v>
      </c>
      <c r="D85" t="s">
        <v>109</v>
      </c>
      <c r="E85" s="2" t="str">
        <f t="shared" si="20"/>
        <v>BW-200mm</v>
      </c>
      <c r="F85" t="str">
        <f t="shared" si="21"/>
        <v>48):48 m</v>
      </c>
      <c r="G85" t="str">
        <f t="shared" si="22"/>
        <v>48 m</v>
      </c>
      <c r="H85" t="str">
        <f t="shared" si="30"/>
        <v>48m</v>
      </c>
      <c r="I85" t="str">
        <f t="shared" si="30"/>
        <v>48m</v>
      </c>
      <c r="J85" s="3" t="str">
        <f t="shared" si="24"/>
        <v>48</v>
      </c>
      <c r="K85" s="4">
        <f t="shared" si="25"/>
        <v>48</v>
      </c>
      <c r="L85">
        <v>4</v>
      </c>
      <c r="M85" s="5">
        <f t="shared" si="26"/>
        <v>192</v>
      </c>
    </row>
    <row r="86" spans="3:13" x14ac:dyDescent="0.3">
      <c r="C86" t="s">
        <v>120</v>
      </c>
      <c r="D86" t="s">
        <v>44</v>
      </c>
      <c r="E86" s="2" t="str">
        <f t="shared" si="20"/>
        <v>CW-200mm</v>
      </c>
      <c r="F86" t="str">
        <f t="shared" si="21"/>
        <v>):73.3 m</v>
      </c>
      <c r="G86" t="str">
        <f t="shared" si="22"/>
        <v>73.3 m</v>
      </c>
      <c r="H86" t="str">
        <f t="shared" si="30"/>
        <v>73.3m</v>
      </c>
      <c r="I86" t="str">
        <f t="shared" si="30"/>
        <v>73.3m</v>
      </c>
      <c r="J86" s="3" t="str">
        <f t="shared" si="24"/>
        <v>73.3</v>
      </c>
      <c r="K86" s="4">
        <f t="shared" si="25"/>
        <v>73.3</v>
      </c>
      <c r="L86">
        <v>4</v>
      </c>
      <c r="M86" s="5">
        <f t="shared" si="26"/>
        <v>293.2</v>
      </c>
    </row>
    <row r="87" spans="3:13" x14ac:dyDescent="0.3">
      <c r="C87" t="s">
        <v>121</v>
      </c>
      <c r="D87" t="s">
        <v>78</v>
      </c>
      <c r="E87" s="2" t="str">
        <f t="shared" si="20"/>
        <v>BW-200mm</v>
      </c>
      <c r="F87" t="str">
        <f t="shared" si="21"/>
        <v>26):53 m</v>
      </c>
      <c r="G87" t="str">
        <f t="shared" si="22"/>
        <v>53 m</v>
      </c>
      <c r="H87" t="str">
        <f t="shared" si="30"/>
        <v>53m</v>
      </c>
      <c r="I87" t="str">
        <f t="shared" si="30"/>
        <v>53m</v>
      </c>
      <c r="J87" s="3" t="str">
        <f t="shared" si="24"/>
        <v>53</v>
      </c>
      <c r="K87" s="4">
        <f t="shared" si="25"/>
        <v>53</v>
      </c>
      <c r="L87">
        <v>4</v>
      </c>
      <c r="M87" s="5">
        <f t="shared" si="26"/>
        <v>212</v>
      </c>
    </row>
    <row r="88" spans="3:13" x14ac:dyDescent="0.3">
      <c r="C88" t="s">
        <v>122</v>
      </c>
      <c r="D88" t="s">
        <v>113</v>
      </c>
      <c r="E88" s="2" t="str">
        <f t="shared" si="20"/>
        <v>BW-200mm</v>
      </c>
      <c r="F88" t="str">
        <f t="shared" si="21"/>
        <v>18):58 m</v>
      </c>
      <c r="G88" t="str">
        <f t="shared" si="22"/>
        <v>58 m</v>
      </c>
      <c r="H88" t="str">
        <f t="shared" si="30"/>
        <v>58m</v>
      </c>
      <c r="I88" t="str">
        <f t="shared" si="30"/>
        <v>58m</v>
      </c>
      <c r="J88" s="3" t="str">
        <f t="shared" si="24"/>
        <v>58</v>
      </c>
      <c r="K88" s="4">
        <f t="shared" si="25"/>
        <v>58</v>
      </c>
      <c r="L88">
        <v>4</v>
      </c>
      <c r="M88" s="5">
        <f t="shared" si="26"/>
        <v>232</v>
      </c>
    </row>
    <row r="89" spans="3:13" x14ac:dyDescent="0.3">
      <c r="C89" t="s">
        <v>123</v>
      </c>
      <c r="D89" t="s">
        <v>13</v>
      </c>
      <c r="E89" s="2" t="str">
        <f t="shared" si="20"/>
        <v>BW-200mm</v>
      </c>
      <c r="F89" t="str">
        <f t="shared" si="21"/>
        <v xml:space="preserve"> (2):2 m</v>
      </c>
      <c r="G89" t="str">
        <f t="shared" si="22"/>
        <v>2 m</v>
      </c>
      <c r="H89" t="str">
        <f t="shared" si="30"/>
        <v>2m</v>
      </c>
      <c r="I89" t="str">
        <f t="shared" si="30"/>
        <v>2m</v>
      </c>
      <c r="J89" s="3" t="str">
        <f t="shared" si="24"/>
        <v>2</v>
      </c>
      <c r="K89" s="4">
        <f t="shared" si="25"/>
        <v>2</v>
      </c>
      <c r="L89">
        <v>4</v>
      </c>
      <c r="M89" s="5">
        <f t="shared" si="26"/>
        <v>8</v>
      </c>
    </row>
    <row r="90" spans="3:13" x14ac:dyDescent="0.3">
      <c r="C90" t="s">
        <v>124</v>
      </c>
      <c r="D90" t="s">
        <v>6</v>
      </c>
      <c r="E90" s="2" t="str">
        <f t="shared" si="20"/>
        <v>BW-200mm</v>
      </c>
      <c r="F90" t="str">
        <f t="shared" si="21"/>
        <v>+6):23 m</v>
      </c>
      <c r="G90" t="str">
        <f t="shared" si="22"/>
        <v>23 m</v>
      </c>
      <c r="H90" t="str">
        <f t="shared" si="30"/>
        <v>23m</v>
      </c>
      <c r="I90" t="str">
        <f t="shared" si="30"/>
        <v>23m</v>
      </c>
      <c r="J90" s="3" t="str">
        <f t="shared" si="24"/>
        <v>23</v>
      </c>
      <c r="K90" s="4">
        <f t="shared" si="25"/>
        <v>23</v>
      </c>
      <c r="L90">
        <v>4</v>
      </c>
      <c r="M90" s="5">
        <f t="shared" si="26"/>
        <v>92</v>
      </c>
    </row>
    <row r="91" spans="3:13" x14ac:dyDescent="0.3">
      <c r="C91" t="s">
        <v>125</v>
      </c>
      <c r="D91" t="s">
        <v>13</v>
      </c>
      <c r="E91" s="2" t="str">
        <f t="shared" si="20"/>
        <v>CW-200mm</v>
      </c>
      <c r="F91" t="str">
        <f t="shared" si="21"/>
        <v>+3):12 m</v>
      </c>
      <c r="G91" t="str">
        <f t="shared" si="22"/>
        <v>12 m</v>
      </c>
      <c r="H91" t="str">
        <f t="shared" si="30"/>
        <v>12m</v>
      </c>
      <c r="I91" t="str">
        <f t="shared" si="30"/>
        <v>12m</v>
      </c>
      <c r="J91" s="3" t="str">
        <f t="shared" si="24"/>
        <v>12</v>
      </c>
      <c r="K91" s="4">
        <f t="shared" si="25"/>
        <v>12</v>
      </c>
      <c r="L91">
        <v>4</v>
      </c>
      <c r="M91" s="5">
        <f t="shared" si="26"/>
        <v>48</v>
      </c>
    </row>
    <row r="92" spans="3:13" x14ac:dyDescent="0.3">
      <c r="C92" t="s">
        <v>126</v>
      </c>
      <c r="D92" t="s">
        <v>78</v>
      </c>
      <c r="E92" s="2" t="str">
        <f t="shared" si="20"/>
        <v>BW-100mm</v>
      </c>
      <c r="F92" t="str">
        <f t="shared" si="21"/>
        <v>+1):17 m</v>
      </c>
      <c r="G92" t="str">
        <f t="shared" si="22"/>
        <v>17 m</v>
      </c>
      <c r="H92" t="str">
        <f t="shared" si="30"/>
        <v>17m</v>
      </c>
      <c r="I92" t="str">
        <f t="shared" si="30"/>
        <v>17m</v>
      </c>
      <c r="J92" s="3" t="str">
        <f t="shared" si="24"/>
        <v>17</v>
      </c>
      <c r="K92" s="4">
        <f t="shared" si="25"/>
        <v>17</v>
      </c>
      <c r="L92">
        <v>4</v>
      </c>
      <c r="M92" s="5">
        <f t="shared" si="26"/>
        <v>68</v>
      </c>
    </row>
    <row r="93" spans="3:13" x14ac:dyDescent="0.3">
      <c r="C93" t="s">
        <v>127</v>
      </c>
      <c r="D93" t="s">
        <v>13</v>
      </c>
      <c r="E93" s="2" t="str">
        <f t="shared" si="20"/>
        <v>BW-200mm</v>
      </c>
      <c r="F93" t="str">
        <f t="shared" si="21"/>
        <v>+6):37 m</v>
      </c>
      <c r="G93" t="str">
        <f t="shared" si="22"/>
        <v>37 m</v>
      </c>
      <c r="H93" t="str">
        <f t="shared" si="30"/>
        <v>37m</v>
      </c>
      <c r="I93" t="str">
        <f t="shared" si="30"/>
        <v>37m</v>
      </c>
      <c r="J93" s="3" t="str">
        <f t="shared" si="24"/>
        <v>37</v>
      </c>
      <c r="K93" s="4">
        <f t="shared" si="25"/>
        <v>37</v>
      </c>
      <c r="L93">
        <v>4</v>
      </c>
      <c r="M93" s="5">
        <f t="shared" si="26"/>
        <v>148</v>
      </c>
    </row>
    <row r="94" spans="3:13" x14ac:dyDescent="0.3">
      <c r="C94" t="s">
        <v>128</v>
      </c>
      <c r="D94" t="s">
        <v>13</v>
      </c>
      <c r="E94" s="2" t="str">
        <f t="shared" si="20"/>
        <v>CW-200mm</v>
      </c>
      <c r="F94" t="str">
        <f t="shared" si="21"/>
        <v>+4):17 m</v>
      </c>
      <c r="G94" t="str">
        <f t="shared" si="22"/>
        <v>17 m</v>
      </c>
      <c r="H94" t="str">
        <f t="shared" si="30"/>
        <v>17m</v>
      </c>
      <c r="I94" t="str">
        <f t="shared" si="30"/>
        <v>17m</v>
      </c>
      <c r="J94" s="3" t="str">
        <f t="shared" si="24"/>
        <v>17</v>
      </c>
      <c r="K94" s="4">
        <f t="shared" si="25"/>
        <v>17</v>
      </c>
      <c r="L94">
        <v>4</v>
      </c>
      <c r="M94" s="5">
        <f t="shared" si="26"/>
        <v>68</v>
      </c>
    </row>
    <row r="95" spans="3:13" x14ac:dyDescent="0.3">
      <c r="C95" t="s">
        <v>129</v>
      </c>
      <c r="D95" t="s">
        <v>130</v>
      </c>
      <c r="E95" s="2" t="str">
        <f t="shared" si="20"/>
        <v>BW-200mm</v>
      </c>
      <c r="F95" t="str">
        <f t="shared" si="21"/>
        <v>,8):75 m</v>
      </c>
      <c r="G95" t="str">
        <f t="shared" si="22"/>
        <v>75 m</v>
      </c>
      <c r="H95" t="str">
        <f t="shared" si="30"/>
        <v>75m</v>
      </c>
      <c r="I95" t="str">
        <f t="shared" si="30"/>
        <v>75m</v>
      </c>
      <c r="J95" s="3" t="str">
        <f t="shared" si="24"/>
        <v>75</v>
      </c>
      <c r="K95" s="4">
        <f t="shared" si="25"/>
        <v>75</v>
      </c>
      <c r="L95">
        <v>4</v>
      </c>
      <c r="M95" s="5">
        <f t="shared" si="26"/>
        <v>300</v>
      </c>
    </row>
    <row r="97" spans="2:32" x14ac:dyDescent="0.3">
      <c r="O97" s="6" t="str">
        <f>B98</f>
        <v>2F</v>
      </c>
      <c r="P97" s="7"/>
      <c r="Q97" s="7"/>
      <c r="R97" s="4" t="s">
        <v>131</v>
      </c>
      <c r="S97" t="s">
        <v>24</v>
      </c>
      <c r="T97" s="5" t="s">
        <v>132</v>
      </c>
      <c r="X97" s="6" t="s">
        <v>177</v>
      </c>
      <c r="Y97" s="7"/>
    </row>
    <row r="98" spans="2:32" x14ac:dyDescent="0.3">
      <c r="B98" t="s">
        <v>133</v>
      </c>
      <c r="C98" t="s">
        <v>27</v>
      </c>
      <c r="D98" t="s">
        <v>13</v>
      </c>
      <c r="E98" s="2" t="str">
        <f t="shared" ref="E98:E130" si="31">LEFT(C98,FIND(":",C98)-1)</f>
        <v>CW-200mm</v>
      </c>
      <c r="F98" t="str">
        <f t="shared" ref="F98:F130" si="32">RIGHT(C98,FIND(":",C98)-1)</f>
        <v>,7):19 m</v>
      </c>
      <c r="G98" t="str">
        <f t="shared" ref="G98:G130" si="33">RIGHT(F98,LEN(F98)-FIND(":",F98))</f>
        <v>19 m</v>
      </c>
      <c r="H98" t="str">
        <f t="shared" ref="H98:I113" si="34">SUBSTITUTE(G98," ","",1)</f>
        <v>19m</v>
      </c>
      <c r="I98" t="str">
        <f t="shared" si="34"/>
        <v>19m</v>
      </c>
      <c r="J98" s="3" t="str">
        <f t="shared" ref="J98:J130" si="35">LEFT(I98,LEN(I98)-1)</f>
        <v>19</v>
      </c>
      <c r="K98" s="4">
        <f t="shared" ref="K98:K130" si="36">J98*1</f>
        <v>19</v>
      </c>
      <c r="L98">
        <v>6</v>
      </c>
      <c r="M98" s="5">
        <f t="shared" ref="M98:M130" si="37">K98*L98</f>
        <v>114</v>
      </c>
      <c r="O98" s="8" t="s">
        <v>7</v>
      </c>
      <c r="P98" s="8" t="s">
        <v>134</v>
      </c>
      <c r="Q98" s="8" t="s">
        <v>113</v>
      </c>
      <c r="R98" s="8">
        <f>SUMIFS($K$98:$K$130,$E$98:$E$130,O98,$D$98:$D$130,Q98)</f>
        <v>197</v>
      </c>
      <c r="S98" s="8">
        <v>6</v>
      </c>
      <c r="T98" s="8">
        <f t="shared" ref="T98:T101" si="38">R98*S98</f>
        <v>1182</v>
      </c>
      <c r="X98" s="8"/>
      <c r="Y98" s="7"/>
    </row>
    <row r="99" spans="2:32" x14ac:dyDescent="0.3">
      <c r="C99" t="s">
        <v>95</v>
      </c>
      <c r="D99" t="s">
        <v>135</v>
      </c>
      <c r="E99" s="2" t="str">
        <f t="shared" si="31"/>
        <v>CW-200mm</v>
      </c>
      <c r="F99" t="str">
        <f t="shared" si="32"/>
        <v>18):30 m</v>
      </c>
      <c r="G99" t="str">
        <f t="shared" si="33"/>
        <v>30 m</v>
      </c>
      <c r="H99" t="str">
        <f t="shared" si="34"/>
        <v>30m</v>
      </c>
      <c r="I99" t="str">
        <f t="shared" si="34"/>
        <v>30m</v>
      </c>
      <c r="J99" s="3" t="str">
        <f t="shared" si="35"/>
        <v>30</v>
      </c>
      <c r="K99" s="4">
        <f t="shared" si="36"/>
        <v>30</v>
      </c>
      <c r="L99">
        <v>6</v>
      </c>
      <c r="M99" s="5">
        <f t="shared" si="37"/>
        <v>180</v>
      </c>
      <c r="O99" s="8" t="s">
        <v>7</v>
      </c>
      <c r="P99" s="8" t="s">
        <v>136</v>
      </c>
      <c r="Q99" s="8" t="s">
        <v>137</v>
      </c>
      <c r="R99" s="8">
        <f>SUMIFS($K$14:$K$62,$E$14:$E$62,O99,$D$14:$D$62,Q99)</f>
        <v>318.3</v>
      </c>
      <c r="S99" s="8">
        <v>6</v>
      </c>
      <c r="T99" s="8">
        <f t="shared" si="38"/>
        <v>1909.8000000000002</v>
      </c>
      <c r="X99" s="8"/>
      <c r="Y99" s="7"/>
    </row>
    <row r="100" spans="2:32" x14ac:dyDescent="0.3">
      <c r="C100" t="s">
        <v>138</v>
      </c>
      <c r="D100" t="s">
        <v>52</v>
      </c>
      <c r="E100" s="2" t="str">
        <f t="shared" si="31"/>
        <v>BW-200mm</v>
      </c>
      <c r="F100" t="str">
        <f t="shared" si="32"/>
        <v>,6):14 m</v>
      </c>
      <c r="G100" t="str">
        <f t="shared" si="33"/>
        <v>14 m</v>
      </c>
      <c r="H100" t="str">
        <f t="shared" si="34"/>
        <v>14m</v>
      </c>
      <c r="I100" t="str">
        <f t="shared" si="34"/>
        <v>14m</v>
      </c>
      <c r="J100" s="3" t="str">
        <f t="shared" si="35"/>
        <v>14</v>
      </c>
      <c r="K100" s="4">
        <f t="shared" si="36"/>
        <v>14</v>
      </c>
      <c r="L100">
        <v>6</v>
      </c>
      <c r="M100" s="5">
        <f t="shared" si="37"/>
        <v>84</v>
      </c>
      <c r="O100" s="8" t="s">
        <v>14</v>
      </c>
      <c r="P100" s="8"/>
      <c r="Q100" s="8"/>
      <c r="R100" s="8">
        <f t="shared" ref="R100:R101" si="39">SUMIF($E$98:$E$130,O100,$K$98:$K$130)</f>
        <v>300</v>
      </c>
      <c r="S100" s="8">
        <v>6</v>
      </c>
      <c r="T100" s="8">
        <f t="shared" si="38"/>
        <v>1800</v>
      </c>
      <c r="X100" s="8" t="s">
        <v>14</v>
      </c>
      <c r="Y100" s="7">
        <f t="shared" ref="Y100:Y101" si="40">Z100*S100</f>
        <v>996</v>
      </c>
      <c r="Z100" s="13">
        <f>SUM(AA100:AM100)</f>
        <v>166</v>
      </c>
      <c r="AA100">
        <v>30</v>
      </c>
      <c r="AB100">
        <v>18</v>
      </c>
      <c r="AC100">
        <f>15+27+4</f>
        <v>46</v>
      </c>
      <c r="AD100">
        <f>18+4</f>
        <v>22</v>
      </c>
      <c r="AE100">
        <v>36</v>
      </c>
      <c r="AF100">
        <f>2+7+5</f>
        <v>14</v>
      </c>
    </row>
    <row r="101" spans="2:32" x14ac:dyDescent="0.3">
      <c r="C101" t="s">
        <v>27</v>
      </c>
      <c r="D101" t="s">
        <v>13</v>
      </c>
      <c r="E101" s="2" t="str">
        <f t="shared" si="31"/>
        <v>CW-200mm</v>
      </c>
      <c r="F101" t="str">
        <f t="shared" si="32"/>
        <v>,7):19 m</v>
      </c>
      <c r="G101" t="str">
        <f t="shared" si="33"/>
        <v>19 m</v>
      </c>
      <c r="H101" t="str">
        <f t="shared" si="34"/>
        <v>19m</v>
      </c>
      <c r="I101" t="str">
        <f t="shared" si="34"/>
        <v>19m</v>
      </c>
      <c r="J101" s="3" t="str">
        <f t="shared" si="35"/>
        <v>19</v>
      </c>
      <c r="K101" s="4">
        <f t="shared" si="36"/>
        <v>19</v>
      </c>
      <c r="L101">
        <v>6</v>
      </c>
      <c r="M101" s="5">
        <f t="shared" si="37"/>
        <v>114</v>
      </c>
      <c r="O101" s="8" t="s">
        <v>17</v>
      </c>
      <c r="P101" s="8"/>
      <c r="Q101" s="8"/>
      <c r="R101" s="8">
        <f t="shared" si="39"/>
        <v>17</v>
      </c>
      <c r="S101" s="8">
        <v>6</v>
      </c>
      <c r="T101" s="8">
        <f t="shared" si="38"/>
        <v>102</v>
      </c>
      <c r="X101" s="8" t="s">
        <v>17</v>
      </c>
      <c r="Y101" s="7">
        <f t="shared" si="40"/>
        <v>60</v>
      </c>
      <c r="Z101" s="13">
        <f>SUM(AA101:AM101)</f>
        <v>10</v>
      </c>
      <c r="AA101">
        <f>5+5</f>
        <v>10</v>
      </c>
    </row>
    <row r="102" spans="2:32" x14ac:dyDescent="0.3">
      <c r="C102" t="s">
        <v>139</v>
      </c>
      <c r="D102" t="s">
        <v>11</v>
      </c>
      <c r="E102" s="2" t="str">
        <f t="shared" si="31"/>
        <v>CW-200mm</v>
      </c>
      <c r="F102" t="str">
        <f t="shared" si="32"/>
        <v>36):36 m</v>
      </c>
      <c r="G102" t="str">
        <f t="shared" si="33"/>
        <v>36 m</v>
      </c>
      <c r="H102" t="str">
        <f t="shared" si="34"/>
        <v>36m</v>
      </c>
      <c r="I102" t="str">
        <f t="shared" si="34"/>
        <v>36m</v>
      </c>
      <c r="J102" s="3" t="str">
        <f t="shared" si="35"/>
        <v>36</v>
      </c>
      <c r="K102" s="4">
        <f t="shared" si="36"/>
        <v>36</v>
      </c>
      <c r="L102">
        <v>6</v>
      </c>
      <c r="M102" s="5">
        <f t="shared" si="37"/>
        <v>216</v>
      </c>
      <c r="O102" s="9" t="s">
        <v>36</v>
      </c>
      <c r="P102" s="8"/>
      <c r="Q102" s="8"/>
      <c r="R102" s="8"/>
      <c r="S102" s="8"/>
      <c r="T102" s="8">
        <f>T100*2+T101*2</f>
        <v>3804</v>
      </c>
      <c r="X102" s="9" t="s">
        <v>174</v>
      </c>
      <c r="Y102" s="11"/>
    </row>
    <row r="103" spans="2:32" x14ac:dyDescent="0.3">
      <c r="C103" t="s">
        <v>37</v>
      </c>
      <c r="D103" t="s">
        <v>44</v>
      </c>
      <c r="E103" s="2" t="str">
        <f t="shared" si="31"/>
        <v>CW-200mm</v>
      </c>
      <c r="F103" t="str">
        <f t="shared" si="32"/>
        <v>+7):27 m</v>
      </c>
      <c r="G103" t="str">
        <f t="shared" si="33"/>
        <v>27 m</v>
      </c>
      <c r="H103" t="str">
        <f t="shared" si="34"/>
        <v>27m</v>
      </c>
      <c r="I103" t="str">
        <f t="shared" si="34"/>
        <v>27m</v>
      </c>
      <c r="J103" s="3" t="str">
        <f t="shared" si="35"/>
        <v>27</v>
      </c>
      <c r="K103" s="4">
        <f t="shared" si="36"/>
        <v>27</v>
      </c>
      <c r="L103">
        <v>6</v>
      </c>
      <c r="M103" s="5">
        <f t="shared" si="37"/>
        <v>162</v>
      </c>
    </row>
    <row r="104" spans="2:32" x14ac:dyDescent="0.3">
      <c r="C104" t="s">
        <v>140</v>
      </c>
      <c r="D104" t="s">
        <v>6</v>
      </c>
      <c r="E104" s="2" t="str">
        <f t="shared" si="31"/>
        <v>BW-200mm</v>
      </c>
      <c r="F104" t="str">
        <f t="shared" si="32"/>
        <v>+7):14 m</v>
      </c>
      <c r="G104" t="str">
        <f t="shared" si="33"/>
        <v>14 m</v>
      </c>
      <c r="H104" t="str">
        <f t="shared" si="34"/>
        <v>14m</v>
      </c>
      <c r="I104" t="str">
        <f t="shared" si="34"/>
        <v>14m</v>
      </c>
      <c r="J104" s="3" t="str">
        <f t="shared" si="35"/>
        <v>14</v>
      </c>
      <c r="K104" s="4">
        <f t="shared" si="36"/>
        <v>14</v>
      </c>
      <c r="L104">
        <v>6</v>
      </c>
      <c r="M104" s="5">
        <f t="shared" si="37"/>
        <v>84</v>
      </c>
    </row>
    <row r="105" spans="2:32" x14ac:dyDescent="0.3">
      <c r="C105" t="s">
        <v>141</v>
      </c>
      <c r="D105" t="s">
        <v>109</v>
      </c>
      <c r="E105" s="2" t="str">
        <f t="shared" si="31"/>
        <v>BW-200mm</v>
      </c>
      <c r="F105" t="str">
        <f t="shared" si="32"/>
        <v xml:space="preserve"> (7):7 m</v>
      </c>
      <c r="G105" t="str">
        <f t="shared" si="33"/>
        <v>7 m</v>
      </c>
      <c r="H105" t="str">
        <f t="shared" si="34"/>
        <v>7m</v>
      </c>
      <c r="I105" t="str">
        <f t="shared" si="34"/>
        <v>7m</v>
      </c>
      <c r="J105" s="3" t="str">
        <f t="shared" si="35"/>
        <v>7</v>
      </c>
      <c r="K105" s="4">
        <f t="shared" si="36"/>
        <v>7</v>
      </c>
      <c r="L105">
        <v>6</v>
      </c>
      <c r="M105" s="5">
        <f t="shared" si="37"/>
        <v>42</v>
      </c>
    </row>
    <row r="106" spans="2:32" x14ac:dyDescent="0.3">
      <c r="C106" t="s">
        <v>142</v>
      </c>
      <c r="D106" t="s">
        <v>143</v>
      </c>
      <c r="E106" s="2" t="str">
        <f t="shared" si="31"/>
        <v>CW-200mm</v>
      </c>
      <c r="F106" t="str">
        <f t="shared" si="32"/>
        <v xml:space="preserve"> (8):8 m</v>
      </c>
      <c r="G106" t="str">
        <f t="shared" si="33"/>
        <v>8 m</v>
      </c>
      <c r="H106" t="str">
        <f t="shared" si="34"/>
        <v>8m</v>
      </c>
      <c r="I106" t="str">
        <f t="shared" si="34"/>
        <v>8m</v>
      </c>
      <c r="J106" s="3" t="str">
        <f t="shared" si="35"/>
        <v>8</v>
      </c>
      <c r="K106" s="4">
        <f t="shared" si="36"/>
        <v>8</v>
      </c>
      <c r="L106">
        <v>6</v>
      </c>
      <c r="M106" s="5">
        <f t="shared" si="37"/>
        <v>48</v>
      </c>
    </row>
    <row r="107" spans="2:32" x14ac:dyDescent="0.3">
      <c r="C107" t="s">
        <v>144</v>
      </c>
      <c r="D107" t="s">
        <v>52</v>
      </c>
      <c r="E107" s="2" t="str">
        <f t="shared" si="31"/>
        <v>BW-200mm</v>
      </c>
      <c r="F107" t="str">
        <f t="shared" si="32"/>
        <v>14):22 m</v>
      </c>
      <c r="G107" t="str">
        <f t="shared" si="33"/>
        <v>22 m</v>
      </c>
      <c r="H107" t="str">
        <f t="shared" si="34"/>
        <v>22m</v>
      </c>
      <c r="I107" t="str">
        <f t="shared" si="34"/>
        <v>22m</v>
      </c>
      <c r="J107" s="3" t="str">
        <f t="shared" si="35"/>
        <v>22</v>
      </c>
      <c r="K107" s="4">
        <f t="shared" si="36"/>
        <v>22</v>
      </c>
      <c r="L107">
        <v>6</v>
      </c>
      <c r="M107" s="5">
        <f t="shared" si="37"/>
        <v>132</v>
      </c>
    </row>
    <row r="108" spans="2:32" x14ac:dyDescent="0.3">
      <c r="C108" t="s">
        <v>145</v>
      </c>
      <c r="D108" t="s">
        <v>44</v>
      </c>
      <c r="E108" s="2" t="str">
        <f t="shared" si="31"/>
        <v>CW-200mm</v>
      </c>
      <c r="F108" t="str">
        <f t="shared" si="32"/>
        <v>14):14 m</v>
      </c>
      <c r="G108" t="str">
        <f t="shared" si="33"/>
        <v>14 m</v>
      </c>
      <c r="H108" t="str">
        <f t="shared" si="34"/>
        <v>14m</v>
      </c>
      <c r="I108" t="str">
        <f t="shared" si="34"/>
        <v>14m</v>
      </c>
      <c r="J108" s="3" t="str">
        <f t="shared" si="35"/>
        <v>14</v>
      </c>
      <c r="K108" s="4">
        <f t="shared" si="36"/>
        <v>14</v>
      </c>
      <c r="L108">
        <v>6</v>
      </c>
      <c r="M108" s="5">
        <f t="shared" si="37"/>
        <v>84</v>
      </c>
    </row>
    <row r="109" spans="2:32" x14ac:dyDescent="0.3">
      <c r="C109" t="s">
        <v>46</v>
      </c>
      <c r="D109" t="s">
        <v>52</v>
      </c>
      <c r="E109" s="2" t="str">
        <f t="shared" si="31"/>
        <v>CW-200mm</v>
      </c>
      <c r="F109" t="str">
        <f t="shared" si="32"/>
        <v>+7):34 m</v>
      </c>
      <c r="G109" t="str">
        <f t="shared" si="33"/>
        <v>34 m</v>
      </c>
      <c r="H109" t="str">
        <f t="shared" si="34"/>
        <v>34m</v>
      </c>
      <c r="I109" t="str">
        <f t="shared" si="34"/>
        <v>34m</v>
      </c>
      <c r="J109" s="3" t="str">
        <f t="shared" si="35"/>
        <v>34</v>
      </c>
      <c r="K109" s="4">
        <f t="shared" si="36"/>
        <v>34</v>
      </c>
      <c r="L109">
        <v>6</v>
      </c>
      <c r="M109" s="5">
        <f t="shared" si="37"/>
        <v>204</v>
      </c>
    </row>
    <row r="110" spans="2:32" x14ac:dyDescent="0.3">
      <c r="C110" t="s">
        <v>139</v>
      </c>
      <c r="D110" t="s">
        <v>146</v>
      </c>
      <c r="E110" s="2" t="str">
        <f t="shared" si="31"/>
        <v>CW-200mm</v>
      </c>
      <c r="F110" t="str">
        <f t="shared" si="32"/>
        <v>36):36 m</v>
      </c>
      <c r="G110" t="str">
        <f t="shared" si="33"/>
        <v>36 m</v>
      </c>
      <c r="H110" t="str">
        <f t="shared" si="34"/>
        <v>36m</v>
      </c>
      <c r="I110" t="str">
        <f t="shared" si="34"/>
        <v>36m</v>
      </c>
      <c r="J110" s="3" t="str">
        <f t="shared" si="35"/>
        <v>36</v>
      </c>
      <c r="K110" s="4">
        <f t="shared" si="36"/>
        <v>36</v>
      </c>
      <c r="L110">
        <v>6</v>
      </c>
      <c r="M110" s="5">
        <f t="shared" si="37"/>
        <v>216</v>
      </c>
    </row>
    <row r="111" spans="2:32" x14ac:dyDescent="0.3">
      <c r="C111" t="s">
        <v>147</v>
      </c>
      <c r="D111" t="s">
        <v>52</v>
      </c>
      <c r="E111" s="2" t="str">
        <f t="shared" si="31"/>
        <v>BW-200mm</v>
      </c>
      <c r="F111" t="str">
        <f t="shared" si="32"/>
        <v>,8):26 m</v>
      </c>
      <c r="G111" t="str">
        <f t="shared" si="33"/>
        <v>26 m</v>
      </c>
      <c r="H111" t="str">
        <f t="shared" si="34"/>
        <v>26m</v>
      </c>
      <c r="I111" t="str">
        <f t="shared" si="34"/>
        <v>26m</v>
      </c>
      <c r="J111" s="3" t="str">
        <f t="shared" si="35"/>
        <v>26</v>
      </c>
      <c r="K111" s="4">
        <f t="shared" si="36"/>
        <v>26</v>
      </c>
      <c r="L111">
        <v>6</v>
      </c>
      <c r="M111" s="5">
        <f t="shared" si="37"/>
        <v>156</v>
      </c>
    </row>
    <row r="112" spans="2:32" x14ac:dyDescent="0.3">
      <c r="C112" t="s">
        <v>148</v>
      </c>
      <c r="D112" t="s">
        <v>44</v>
      </c>
      <c r="E112" s="2" t="str">
        <f t="shared" si="31"/>
        <v>CW-200mm</v>
      </c>
      <c r="F112" t="str">
        <f t="shared" si="32"/>
        <v>22):22 m</v>
      </c>
      <c r="G112" t="str">
        <f t="shared" si="33"/>
        <v>22 m</v>
      </c>
      <c r="H112" t="str">
        <f t="shared" si="34"/>
        <v>22m</v>
      </c>
      <c r="I112" t="str">
        <f t="shared" si="34"/>
        <v>22m</v>
      </c>
      <c r="J112" s="3" t="str">
        <f t="shared" si="35"/>
        <v>22</v>
      </c>
      <c r="K112" s="4">
        <f t="shared" si="36"/>
        <v>22</v>
      </c>
      <c r="L112">
        <v>6</v>
      </c>
      <c r="M112" s="5">
        <f t="shared" si="37"/>
        <v>132</v>
      </c>
    </row>
    <row r="113" spans="3:13" x14ac:dyDescent="0.3">
      <c r="C113" t="s">
        <v>149</v>
      </c>
      <c r="D113" t="s">
        <v>52</v>
      </c>
      <c r="E113" s="2" t="str">
        <f t="shared" si="31"/>
        <v>BW-200mm</v>
      </c>
      <c r="F113" t="str">
        <f t="shared" si="32"/>
        <v>26):26 m</v>
      </c>
      <c r="G113" t="str">
        <f t="shared" si="33"/>
        <v>26 m</v>
      </c>
      <c r="H113" t="str">
        <f t="shared" si="34"/>
        <v>26m</v>
      </c>
      <c r="I113" t="str">
        <f t="shared" si="34"/>
        <v>26m</v>
      </c>
      <c r="J113" s="3" t="str">
        <f t="shared" si="35"/>
        <v>26</v>
      </c>
      <c r="K113" s="4">
        <f t="shared" si="36"/>
        <v>26</v>
      </c>
      <c r="L113">
        <v>6</v>
      </c>
      <c r="M113" s="5">
        <f t="shared" si="37"/>
        <v>156</v>
      </c>
    </row>
    <row r="114" spans="3:13" x14ac:dyDescent="0.3">
      <c r="C114" t="s">
        <v>75</v>
      </c>
      <c r="D114" t="s">
        <v>6</v>
      </c>
      <c r="E114" s="2" t="str">
        <f t="shared" si="31"/>
        <v>BW-200mm</v>
      </c>
      <c r="F114" t="str">
        <f t="shared" si="32"/>
        <v>14):14 m</v>
      </c>
      <c r="G114" t="str">
        <f t="shared" si="33"/>
        <v>14 m</v>
      </c>
      <c r="H114" t="str">
        <f t="shared" ref="H114:I129" si="41">SUBSTITUTE(G114," ","",1)</f>
        <v>14m</v>
      </c>
      <c r="I114" t="str">
        <f t="shared" si="41"/>
        <v>14m</v>
      </c>
      <c r="J114" s="3" t="str">
        <f t="shared" si="35"/>
        <v>14</v>
      </c>
      <c r="K114" s="4">
        <f t="shared" si="36"/>
        <v>14</v>
      </c>
      <c r="L114">
        <v>6</v>
      </c>
      <c r="M114" s="5">
        <f t="shared" si="37"/>
        <v>84</v>
      </c>
    </row>
    <row r="115" spans="3:13" x14ac:dyDescent="0.3">
      <c r="C115" t="s">
        <v>150</v>
      </c>
      <c r="D115" t="s">
        <v>151</v>
      </c>
      <c r="E115" s="2" t="str">
        <f t="shared" si="31"/>
        <v>BW-200mm</v>
      </c>
      <c r="F115" t="str">
        <f t="shared" si="32"/>
        <v>+7):19 m</v>
      </c>
      <c r="G115" t="str">
        <f t="shared" si="33"/>
        <v>19 m</v>
      </c>
      <c r="H115" t="str">
        <f t="shared" si="41"/>
        <v>19m</v>
      </c>
      <c r="I115" t="str">
        <f t="shared" si="41"/>
        <v>19m</v>
      </c>
      <c r="J115" s="3" t="str">
        <f t="shared" si="35"/>
        <v>19</v>
      </c>
      <c r="K115" s="4">
        <f t="shared" si="36"/>
        <v>19</v>
      </c>
      <c r="L115">
        <v>6</v>
      </c>
      <c r="M115" s="5">
        <f t="shared" si="37"/>
        <v>114</v>
      </c>
    </row>
    <row r="116" spans="3:13" x14ac:dyDescent="0.3">
      <c r="C116" t="s">
        <v>152</v>
      </c>
      <c r="D116" t="s">
        <v>112</v>
      </c>
      <c r="E116" s="2" t="str">
        <f t="shared" si="31"/>
        <v>CW-200mm</v>
      </c>
      <c r="F116" t="str">
        <f t="shared" si="32"/>
        <v>48):48 m</v>
      </c>
      <c r="G116" t="str">
        <f t="shared" si="33"/>
        <v>48 m</v>
      </c>
      <c r="H116" t="str">
        <f t="shared" si="41"/>
        <v>48m</v>
      </c>
      <c r="I116" t="str">
        <f t="shared" si="41"/>
        <v>48m</v>
      </c>
      <c r="J116" s="3" t="str">
        <f t="shared" si="35"/>
        <v>48</v>
      </c>
      <c r="K116" s="4">
        <f t="shared" si="36"/>
        <v>48</v>
      </c>
      <c r="L116">
        <v>6</v>
      </c>
      <c r="M116" s="5">
        <f t="shared" si="37"/>
        <v>288</v>
      </c>
    </row>
    <row r="117" spans="3:13" x14ac:dyDescent="0.3">
      <c r="C117" t="s">
        <v>116</v>
      </c>
      <c r="D117" t="s">
        <v>13</v>
      </c>
      <c r="E117" s="2" t="str">
        <f t="shared" si="31"/>
        <v>CW-200mm</v>
      </c>
      <c r="F117" t="str">
        <f t="shared" si="32"/>
        <v>+3):18 m</v>
      </c>
      <c r="G117" t="str">
        <f t="shared" si="33"/>
        <v>18 m</v>
      </c>
      <c r="H117" t="str">
        <f t="shared" si="41"/>
        <v>18m</v>
      </c>
      <c r="I117" t="str">
        <f t="shared" si="41"/>
        <v>18m</v>
      </c>
      <c r="J117" s="3" t="str">
        <f t="shared" si="35"/>
        <v>18</v>
      </c>
      <c r="K117" s="4">
        <f t="shared" si="36"/>
        <v>18</v>
      </c>
      <c r="L117">
        <v>6</v>
      </c>
      <c r="M117" s="5">
        <f t="shared" si="37"/>
        <v>108</v>
      </c>
    </row>
    <row r="118" spans="3:13" x14ac:dyDescent="0.3">
      <c r="C118" t="s">
        <v>153</v>
      </c>
      <c r="D118" t="s">
        <v>6</v>
      </c>
      <c r="E118" s="2" t="str">
        <f t="shared" si="31"/>
        <v>BW-200mm</v>
      </c>
      <c r="F118" t="str">
        <f t="shared" si="32"/>
        <v>10):10 m</v>
      </c>
      <c r="G118" t="str">
        <f t="shared" si="33"/>
        <v>10 m</v>
      </c>
      <c r="H118" t="str">
        <f t="shared" si="41"/>
        <v>10m</v>
      </c>
      <c r="I118" t="str">
        <f t="shared" si="41"/>
        <v>10m</v>
      </c>
      <c r="J118" s="3" t="str">
        <f t="shared" si="35"/>
        <v>10</v>
      </c>
      <c r="K118" s="4">
        <f t="shared" si="36"/>
        <v>10</v>
      </c>
      <c r="L118">
        <v>6</v>
      </c>
      <c r="M118" s="5">
        <f t="shared" si="37"/>
        <v>60</v>
      </c>
    </row>
    <row r="119" spans="3:13" x14ac:dyDescent="0.3">
      <c r="C119" t="s">
        <v>139</v>
      </c>
      <c r="D119" t="s">
        <v>154</v>
      </c>
      <c r="E119" s="2" t="str">
        <f t="shared" si="31"/>
        <v>CW-200mm</v>
      </c>
      <c r="F119" t="str">
        <f t="shared" si="32"/>
        <v>36):36 m</v>
      </c>
      <c r="G119" t="str">
        <f t="shared" si="33"/>
        <v>36 m</v>
      </c>
      <c r="H119" t="str">
        <f t="shared" si="41"/>
        <v>36m</v>
      </c>
      <c r="I119" t="str">
        <f t="shared" si="41"/>
        <v>36m</v>
      </c>
      <c r="J119" s="3" t="str">
        <f t="shared" si="35"/>
        <v>36</v>
      </c>
      <c r="K119" s="4">
        <f t="shared" si="36"/>
        <v>36</v>
      </c>
      <c r="L119">
        <v>6</v>
      </c>
      <c r="M119" s="5">
        <f t="shared" si="37"/>
        <v>216</v>
      </c>
    </row>
    <row r="120" spans="3:13" x14ac:dyDescent="0.3">
      <c r="C120" t="s">
        <v>155</v>
      </c>
      <c r="D120" t="s">
        <v>44</v>
      </c>
      <c r="E120" s="2" t="str">
        <f t="shared" si="31"/>
        <v>CW-200mm</v>
      </c>
      <c r="F120" t="str">
        <f t="shared" si="32"/>
        <v>18):18 m</v>
      </c>
      <c r="G120" t="str">
        <f t="shared" si="33"/>
        <v>18 m</v>
      </c>
      <c r="H120" t="str">
        <f t="shared" si="41"/>
        <v>18m</v>
      </c>
      <c r="I120" t="str">
        <f t="shared" si="41"/>
        <v>18m</v>
      </c>
      <c r="J120" s="3" t="str">
        <f t="shared" si="35"/>
        <v>18</v>
      </c>
      <c r="K120" s="4">
        <f t="shared" si="36"/>
        <v>18</v>
      </c>
      <c r="L120">
        <v>6</v>
      </c>
      <c r="M120" s="5">
        <f t="shared" si="37"/>
        <v>108</v>
      </c>
    </row>
    <row r="121" spans="3:13" x14ac:dyDescent="0.3">
      <c r="C121" t="s">
        <v>139</v>
      </c>
      <c r="D121" t="s">
        <v>44</v>
      </c>
      <c r="E121" s="2" t="str">
        <f t="shared" si="31"/>
        <v>CW-200mm</v>
      </c>
      <c r="F121" t="str">
        <f t="shared" si="32"/>
        <v>36):36 m</v>
      </c>
      <c r="G121" t="str">
        <f t="shared" si="33"/>
        <v>36 m</v>
      </c>
      <c r="H121" t="str">
        <f t="shared" si="41"/>
        <v>36m</v>
      </c>
      <c r="I121" t="str">
        <f t="shared" si="41"/>
        <v>36m</v>
      </c>
      <c r="J121" s="3" t="str">
        <f t="shared" si="35"/>
        <v>36</v>
      </c>
      <c r="K121" s="4">
        <f t="shared" si="36"/>
        <v>36</v>
      </c>
      <c r="L121">
        <v>6</v>
      </c>
      <c r="M121" s="5">
        <f t="shared" si="37"/>
        <v>216</v>
      </c>
    </row>
    <row r="122" spans="3:13" x14ac:dyDescent="0.3">
      <c r="C122" t="s">
        <v>156</v>
      </c>
      <c r="D122" t="s">
        <v>44</v>
      </c>
      <c r="E122" s="2" t="str">
        <f t="shared" si="31"/>
        <v>CW-200mm</v>
      </c>
      <c r="F122" t="str">
        <f t="shared" si="32"/>
        <v>15):15 m</v>
      </c>
      <c r="G122" t="str">
        <f t="shared" si="33"/>
        <v>15 m</v>
      </c>
      <c r="H122" t="str">
        <f t="shared" si="41"/>
        <v>15m</v>
      </c>
      <c r="I122" t="str">
        <f t="shared" si="41"/>
        <v>15m</v>
      </c>
      <c r="J122" s="3" t="str">
        <f t="shared" si="35"/>
        <v>15</v>
      </c>
      <c r="K122" s="4">
        <f t="shared" si="36"/>
        <v>15</v>
      </c>
      <c r="L122">
        <v>6</v>
      </c>
      <c r="M122" s="5">
        <f t="shared" si="37"/>
        <v>90</v>
      </c>
    </row>
    <row r="123" spans="3:13" x14ac:dyDescent="0.3">
      <c r="C123" t="s">
        <v>141</v>
      </c>
      <c r="D123" t="s">
        <v>52</v>
      </c>
      <c r="E123" s="2" t="str">
        <f t="shared" si="31"/>
        <v>BW-200mm</v>
      </c>
      <c r="F123" t="str">
        <f t="shared" si="32"/>
        <v xml:space="preserve"> (7):7 m</v>
      </c>
      <c r="G123" t="str">
        <f t="shared" si="33"/>
        <v>7 m</v>
      </c>
      <c r="H123" t="str">
        <f t="shared" si="41"/>
        <v>7m</v>
      </c>
      <c r="I123" t="str">
        <f t="shared" si="41"/>
        <v>7m</v>
      </c>
      <c r="J123" s="3" t="str">
        <f t="shared" si="35"/>
        <v>7</v>
      </c>
      <c r="K123" s="4">
        <f t="shared" si="36"/>
        <v>7</v>
      </c>
      <c r="L123">
        <v>6</v>
      </c>
      <c r="M123" s="5">
        <f t="shared" si="37"/>
        <v>42</v>
      </c>
    </row>
    <row r="124" spans="3:13" x14ac:dyDescent="0.3">
      <c r="C124" t="s">
        <v>157</v>
      </c>
      <c r="D124" t="s">
        <v>52</v>
      </c>
      <c r="E124" s="2" t="str">
        <f t="shared" si="31"/>
        <v>BW-200mm</v>
      </c>
      <c r="F124" t="str">
        <f t="shared" si="32"/>
        <v>18):18 m</v>
      </c>
      <c r="G124" t="str">
        <f t="shared" si="33"/>
        <v>18 m</v>
      </c>
      <c r="H124" t="str">
        <f t="shared" si="41"/>
        <v>18m</v>
      </c>
      <c r="I124" t="str">
        <f t="shared" si="41"/>
        <v>18m</v>
      </c>
      <c r="J124" s="3" t="str">
        <f t="shared" si="35"/>
        <v>18</v>
      </c>
      <c r="K124" s="4">
        <f t="shared" si="36"/>
        <v>18</v>
      </c>
      <c r="L124">
        <v>6</v>
      </c>
      <c r="M124" s="5">
        <f t="shared" si="37"/>
        <v>108</v>
      </c>
    </row>
    <row r="125" spans="3:13" x14ac:dyDescent="0.3">
      <c r="C125" t="s">
        <v>158</v>
      </c>
      <c r="D125" t="s">
        <v>6</v>
      </c>
      <c r="E125" s="2" t="str">
        <f t="shared" si="31"/>
        <v>BW-200mm</v>
      </c>
      <c r="F125" t="str">
        <f t="shared" si="32"/>
        <v>+2):69 m</v>
      </c>
      <c r="G125" t="str">
        <f t="shared" si="33"/>
        <v>69 m</v>
      </c>
      <c r="H125" t="str">
        <f t="shared" si="41"/>
        <v>69m</v>
      </c>
      <c r="I125" t="str">
        <f t="shared" si="41"/>
        <v>69m</v>
      </c>
      <c r="J125" s="3" t="str">
        <f t="shared" si="35"/>
        <v>69</v>
      </c>
      <c r="K125" s="4">
        <f t="shared" si="36"/>
        <v>69</v>
      </c>
      <c r="L125">
        <v>6</v>
      </c>
      <c r="M125" s="5">
        <f t="shared" si="37"/>
        <v>414</v>
      </c>
    </row>
    <row r="126" spans="3:13" x14ac:dyDescent="0.3">
      <c r="C126" t="s">
        <v>128</v>
      </c>
      <c r="D126" t="s">
        <v>6</v>
      </c>
      <c r="E126" s="2" t="str">
        <f t="shared" si="31"/>
        <v>CW-200mm</v>
      </c>
      <c r="F126" t="str">
        <f t="shared" si="32"/>
        <v>+4):17 m</v>
      </c>
      <c r="G126" t="str">
        <f t="shared" si="33"/>
        <v>17 m</v>
      </c>
      <c r="H126" t="str">
        <f t="shared" si="41"/>
        <v>17m</v>
      </c>
      <c r="I126" t="str">
        <f t="shared" si="41"/>
        <v>17m</v>
      </c>
      <c r="J126" s="3" t="str">
        <f t="shared" si="35"/>
        <v>17</v>
      </c>
      <c r="K126" s="4">
        <f t="shared" si="36"/>
        <v>17</v>
      </c>
      <c r="L126">
        <v>6</v>
      </c>
      <c r="M126" s="5">
        <f t="shared" si="37"/>
        <v>102</v>
      </c>
    </row>
    <row r="127" spans="3:13" x14ac:dyDescent="0.3">
      <c r="C127" t="s">
        <v>159</v>
      </c>
      <c r="D127" t="s">
        <v>6</v>
      </c>
      <c r="E127" s="2" t="str">
        <f t="shared" si="31"/>
        <v>BW-200mm</v>
      </c>
      <c r="F127" t="str">
        <f t="shared" si="32"/>
        <v>+1):31 m</v>
      </c>
      <c r="G127" t="str">
        <f t="shared" si="33"/>
        <v>31 m</v>
      </c>
      <c r="H127" t="str">
        <f t="shared" si="41"/>
        <v>31m</v>
      </c>
      <c r="I127" t="str">
        <f t="shared" si="41"/>
        <v>31m</v>
      </c>
      <c r="J127" s="3" t="str">
        <f t="shared" si="35"/>
        <v>31</v>
      </c>
      <c r="K127" s="4">
        <f t="shared" si="36"/>
        <v>31</v>
      </c>
      <c r="L127">
        <v>6</v>
      </c>
      <c r="M127" s="5">
        <f t="shared" si="37"/>
        <v>186</v>
      </c>
    </row>
    <row r="128" spans="3:13" x14ac:dyDescent="0.3">
      <c r="C128" t="s">
        <v>126</v>
      </c>
      <c r="D128" t="s">
        <v>13</v>
      </c>
      <c r="E128" s="2" t="str">
        <f t="shared" si="31"/>
        <v>BW-100mm</v>
      </c>
      <c r="F128" t="str">
        <f t="shared" si="32"/>
        <v>+1):17 m</v>
      </c>
      <c r="G128" t="str">
        <f t="shared" si="33"/>
        <v>17 m</v>
      </c>
      <c r="H128" t="str">
        <f t="shared" si="41"/>
        <v>17m</v>
      </c>
      <c r="I128" t="str">
        <f t="shared" si="41"/>
        <v>17m</v>
      </c>
      <c r="J128" s="3" t="str">
        <f t="shared" si="35"/>
        <v>17</v>
      </c>
      <c r="K128" s="4">
        <f t="shared" si="36"/>
        <v>17</v>
      </c>
      <c r="L128">
        <v>6</v>
      </c>
      <c r="M128" s="5">
        <f t="shared" si="37"/>
        <v>102</v>
      </c>
    </row>
    <row r="129" spans="3:13" x14ac:dyDescent="0.3">
      <c r="C129" t="s">
        <v>125</v>
      </c>
      <c r="D129" t="s">
        <v>13</v>
      </c>
      <c r="E129" s="2" t="str">
        <f t="shared" si="31"/>
        <v>CW-200mm</v>
      </c>
      <c r="F129" t="str">
        <f t="shared" si="32"/>
        <v>+3):12 m</v>
      </c>
      <c r="G129" t="str">
        <f t="shared" si="33"/>
        <v>12 m</v>
      </c>
      <c r="H129" t="str">
        <f t="shared" si="41"/>
        <v>12m</v>
      </c>
      <c r="I129" t="str">
        <f t="shared" si="41"/>
        <v>12m</v>
      </c>
      <c r="J129" s="3" t="str">
        <f t="shared" si="35"/>
        <v>12</v>
      </c>
      <c r="K129" s="4">
        <f t="shared" si="36"/>
        <v>12</v>
      </c>
      <c r="L129">
        <v>6</v>
      </c>
      <c r="M129" s="5">
        <f t="shared" si="37"/>
        <v>72</v>
      </c>
    </row>
    <row r="130" spans="3:13" x14ac:dyDescent="0.3">
      <c r="C130" t="s">
        <v>160</v>
      </c>
      <c r="D130" t="s">
        <v>52</v>
      </c>
      <c r="E130" s="2" t="str">
        <f t="shared" si="31"/>
        <v>BW-200mm</v>
      </c>
      <c r="F130" t="str">
        <f t="shared" si="32"/>
        <v>+6):23 m</v>
      </c>
      <c r="G130" t="str">
        <f t="shared" si="33"/>
        <v>23 m</v>
      </c>
      <c r="H130" t="str">
        <f t="shared" ref="H130:I130" si="42">SUBSTITUTE(G130," ","",1)</f>
        <v>23m</v>
      </c>
      <c r="I130" t="str">
        <f t="shared" si="42"/>
        <v>23m</v>
      </c>
      <c r="J130" s="3" t="str">
        <f t="shared" si="35"/>
        <v>23</v>
      </c>
      <c r="K130" s="4">
        <f t="shared" si="36"/>
        <v>23</v>
      </c>
      <c r="L130">
        <v>6</v>
      </c>
      <c r="M130" s="5">
        <f t="shared" si="37"/>
        <v>138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7"/>
  <sheetViews>
    <sheetView topLeftCell="A10" zoomScale="70" zoomScaleNormal="70" workbookViewId="0">
      <selection activeCell="J22" sqref="J22"/>
    </sheetView>
  </sheetViews>
  <sheetFormatPr defaultRowHeight="16.5" x14ac:dyDescent="0.3"/>
  <cols>
    <col min="1" max="1" width="18.25" bestFit="1" customWidth="1"/>
    <col min="4" max="4" width="6.25" style="21" customWidth="1"/>
    <col min="5" max="5" width="20.125" bestFit="1" customWidth="1"/>
    <col min="9" max="9" width="21.25" bestFit="1" customWidth="1"/>
    <col min="14" max="14" width="21.25" bestFit="1" customWidth="1"/>
    <col min="21" max="21" width="18.5" bestFit="1" customWidth="1"/>
    <col min="22" max="22" width="3.875" customWidth="1"/>
  </cols>
  <sheetData>
    <row r="1" spans="1:23" ht="17.25" thickBot="1" x14ac:dyDescent="0.35"/>
    <row r="2" spans="1:23" ht="17.25" thickTop="1" x14ac:dyDescent="0.3">
      <c r="A2" s="23"/>
      <c r="B2" s="24"/>
      <c r="C2" s="24"/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6"/>
    </row>
    <row r="3" spans="1:23" x14ac:dyDescent="0.3">
      <c r="A3" s="27"/>
      <c r="B3" s="7"/>
      <c r="C3" s="7"/>
      <c r="D3" s="2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8"/>
      <c r="U3" s="7" t="s">
        <v>287</v>
      </c>
      <c r="V3" s="7"/>
      <c r="W3" s="7"/>
    </row>
    <row r="4" spans="1:23" x14ac:dyDescent="0.3">
      <c r="A4" s="27"/>
      <c r="B4" s="7"/>
      <c r="C4" s="7"/>
      <c r="D4" s="22"/>
      <c r="E4" s="7"/>
      <c r="F4" s="7"/>
      <c r="G4" s="7"/>
      <c r="H4" s="7"/>
      <c r="I4" s="8" t="str">
        <f>B5</f>
        <v>GF</v>
      </c>
      <c r="J4" s="7"/>
      <c r="K4" s="7"/>
      <c r="L4" s="7"/>
      <c r="M4" s="8" t="str">
        <f>A5</f>
        <v>Admin</v>
      </c>
      <c r="N4" s="6" t="s">
        <v>161</v>
      </c>
      <c r="O4" s="7"/>
      <c r="P4" s="7"/>
      <c r="Q4" s="7"/>
      <c r="R4" s="7"/>
      <c r="S4" s="28"/>
      <c r="U4" s="6" t="s">
        <v>161</v>
      </c>
      <c r="V4" s="7"/>
      <c r="W4" s="7"/>
    </row>
    <row r="5" spans="1:23" x14ac:dyDescent="0.3">
      <c r="A5" s="27" t="s">
        <v>210</v>
      </c>
      <c r="B5" s="7" t="s">
        <v>211</v>
      </c>
      <c r="C5" s="7" t="str">
        <f>RIGHT(D5,4)</f>
        <v>_G01</v>
      </c>
      <c r="D5" s="22" t="s">
        <v>212</v>
      </c>
      <c r="E5" s="7" t="str">
        <f>LEFT(D5,LEN(D5)-4)</f>
        <v>NSD-1100X2200</v>
      </c>
      <c r="F5" s="7">
        <v>1</v>
      </c>
      <c r="G5" s="7"/>
      <c r="H5" s="7"/>
      <c r="I5" s="8" t="s">
        <v>251</v>
      </c>
      <c r="J5" s="8"/>
      <c r="K5" s="8">
        <f>COUNTIF($E$5:$E$43,I5)</f>
        <v>6</v>
      </c>
      <c r="L5" s="7"/>
      <c r="M5" s="7"/>
      <c r="N5" s="8" t="s">
        <v>251</v>
      </c>
      <c r="O5" s="8"/>
      <c r="P5" s="8">
        <f>SUMIF(I5:I77,N5,K5:K77)</f>
        <v>9</v>
      </c>
      <c r="Q5" s="7"/>
      <c r="R5" s="7"/>
      <c r="S5" s="28"/>
      <c r="U5" s="8" t="s">
        <v>251</v>
      </c>
      <c r="V5" s="8"/>
      <c r="W5" s="8">
        <f>SUMIF(I:I,N5,K:K)</f>
        <v>30</v>
      </c>
    </row>
    <row r="6" spans="1:23" x14ac:dyDescent="0.3">
      <c r="A6" s="27"/>
      <c r="B6" s="7" t="s">
        <v>211</v>
      </c>
      <c r="C6" s="7" t="str">
        <f t="shared" ref="C6:C43" si="0">RIGHT(D6,4)</f>
        <v>_G02</v>
      </c>
      <c r="D6" s="22" t="s">
        <v>213</v>
      </c>
      <c r="E6" s="7" t="str">
        <f t="shared" ref="E6:E43" si="1">LEFT(D6,LEN(D6)-4)</f>
        <v>45FSD-1100X2200</v>
      </c>
      <c r="F6" s="7">
        <v>1</v>
      </c>
      <c r="G6" s="7"/>
      <c r="H6" s="7"/>
      <c r="I6" s="8" t="s">
        <v>349</v>
      </c>
      <c r="J6" s="8"/>
      <c r="K6" s="8">
        <f t="shared" ref="K6:K13" si="2">COUNTIF($E$5:$E$43,I6)</f>
        <v>0</v>
      </c>
      <c r="L6" s="7"/>
      <c r="M6" s="7"/>
      <c r="N6" s="8" t="s">
        <v>349</v>
      </c>
      <c r="O6" s="8"/>
      <c r="P6" s="8">
        <f>SUMIF(I5:I77,N6,K5:K77)</f>
        <v>0</v>
      </c>
      <c r="Q6" s="7"/>
      <c r="R6" s="7"/>
      <c r="S6" s="28"/>
      <c r="U6" s="8" t="s">
        <v>349</v>
      </c>
      <c r="V6" s="8"/>
      <c r="W6" s="8">
        <f t="shared" ref="W6:W13" si="3">SUMIF(I:I,N6,K:K)</f>
        <v>1</v>
      </c>
    </row>
    <row r="7" spans="1:23" x14ac:dyDescent="0.3">
      <c r="A7" s="27"/>
      <c r="B7" s="7" t="s">
        <v>211</v>
      </c>
      <c r="C7" s="7" t="str">
        <f t="shared" si="0"/>
        <v>_G03</v>
      </c>
      <c r="D7" s="22" t="s">
        <v>214</v>
      </c>
      <c r="E7" s="7" t="str">
        <f t="shared" si="1"/>
        <v>45FSD-1100X2200</v>
      </c>
      <c r="F7" s="7">
        <v>1</v>
      </c>
      <c r="G7" s="7"/>
      <c r="H7" s="7"/>
      <c r="I7" s="8" t="s">
        <v>254</v>
      </c>
      <c r="J7" s="8"/>
      <c r="K7" s="8">
        <f t="shared" si="2"/>
        <v>7</v>
      </c>
      <c r="L7" s="7"/>
      <c r="M7" s="7"/>
      <c r="N7" s="8" t="s">
        <v>254</v>
      </c>
      <c r="O7" s="8"/>
      <c r="P7" s="8">
        <f>SUMIF(I5:I77,N7,K5:K77)</f>
        <v>7</v>
      </c>
      <c r="Q7" s="7"/>
      <c r="R7" s="7"/>
      <c r="S7" s="28"/>
      <c r="U7" s="8" t="s">
        <v>254</v>
      </c>
      <c r="V7" s="8"/>
      <c r="W7" s="8">
        <f t="shared" si="3"/>
        <v>22</v>
      </c>
    </row>
    <row r="8" spans="1:23" x14ac:dyDescent="0.3">
      <c r="A8" s="27"/>
      <c r="B8" s="7" t="s">
        <v>211</v>
      </c>
      <c r="C8" s="7" t="str">
        <f t="shared" si="0"/>
        <v>_G04</v>
      </c>
      <c r="D8" s="22" t="s">
        <v>215</v>
      </c>
      <c r="E8" s="7" t="str">
        <f t="shared" si="1"/>
        <v>45FSD-1100X2200</v>
      </c>
      <c r="F8" s="7">
        <v>1</v>
      </c>
      <c r="G8" s="7"/>
      <c r="H8" s="7"/>
      <c r="I8" s="8" t="s">
        <v>252</v>
      </c>
      <c r="J8" s="8"/>
      <c r="K8" s="8">
        <f t="shared" si="2"/>
        <v>13</v>
      </c>
      <c r="L8" s="7"/>
      <c r="M8" s="7"/>
      <c r="N8" s="8" t="s">
        <v>252</v>
      </c>
      <c r="O8" s="8"/>
      <c r="P8" s="8">
        <f>SUMIF(I5:I77,N8,K5:K77)</f>
        <v>37</v>
      </c>
      <c r="Q8" s="7"/>
      <c r="R8" s="7"/>
      <c r="S8" s="28"/>
      <c r="U8" s="8" t="s">
        <v>252</v>
      </c>
      <c r="V8" s="8"/>
      <c r="W8" s="8">
        <f t="shared" si="3"/>
        <v>49</v>
      </c>
    </row>
    <row r="9" spans="1:23" x14ac:dyDescent="0.3">
      <c r="A9" s="27"/>
      <c r="B9" s="7" t="s">
        <v>211</v>
      </c>
      <c r="C9" s="7" t="str">
        <f t="shared" si="0"/>
        <v>_G05</v>
      </c>
      <c r="D9" s="22" t="s">
        <v>216</v>
      </c>
      <c r="E9" s="7" t="str">
        <f t="shared" si="1"/>
        <v>45FSD-1100X2200</v>
      </c>
      <c r="F9" s="7">
        <v>1</v>
      </c>
      <c r="G9" s="7"/>
      <c r="H9" s="7"/>
      <c r="I9" s="8" t="s">
        <v>286</v>
      </c>
      <c r="J9" s="8"/>
      <c r="K9" s="8">
        <f t="shared" si="2"/>
        <v>0</v>
      </c>
      <c r="L9" s="7"/>
      <c r="M9" s="7"/>
      <c r="N9" s="8" t="s">
        <v>286</v>
      </c>
      <c r="O9" s="8"/>
      <c r="P9" s="8">
        <f>SUMIF(I5:I77,N9,K5:K77)</f>
        <v>1</v>
      </c>
      <c r="Q9" s="7"/>
      <c r="R9" s="7"/>
      <c r="S9" s="28"/>
      <c r="U9" s="8" t="s">
        <v>286</v>
      </c>
      <c r="V9" s="8"/>
      <c r="W9" s="8">
        <f t="shared" si="3"/>
        <v>1</v>
      </c>
    </row>
    <row r="10" spans="1:23" x14ac:dyDescent="0.3">
      <c r="A10" s="27"/>
      <c r="B10" s="7" t="s">
        <v>211</v>
      </c>
      <c r="C10" s="7" t="str">
        <f t="shared" si="0"/>
        <v>_G06</v>
      </c>
      <c r="D10" s="22" t="s">
        <v>217</v>
      </c>
      <c r="E10" s="7" t="str">
        <f t="shared" si="1"/>
        <v>45FSD-2500X2200</v>
      </c>
      <c r="F10" s="7">
        <v>1</v>
      </c>
      <c r="G10" s="7"/>
      <c r="H10" s="7"/>
      <c r="I10" s="8" t="s">
        <v>253</v>
      </c>
      <c r="J10" s="8"/>
      <c r="K10" s="8">
        <f t="shared" si="2"/>
        <v>5</v>
      </c>
      <c r="L10" s="7"/>
      <c r="M10" s="7"/>
      <c r="N10" s="8" t="s">
        <v>253</v>
      </c>
      <c r="O10" s="8"/>
      <c r="P10" s="8">
        <f>SUMIF(I5:I77,N10,K5:K77)</f>
        <v>5</v>
      </c>
      <c r="Q10" s="7"/>
      <c r="R10" s="7"/>
      <c r="S10" s="28"/>
      <c r="U10" s="8" t="s">
        <v>253</v>
      </c>
      <c r="V10" s="8"/>
      <c r="W10" s="8">
        <f t="shared" si="3"/>
        <v>9</v>
      </c>
    </row>
    <row r="11" spans="1:23" x14ac:dyDescent="0.3">
      <c r="A11" s="27"/>
      <c r="B11" s="7" t="s">
        <v>211</v>
      </c>
      <c r="C11" s="7" t="str">
        <f t="shared" si="0"/>
        <v>_G07</v>
      </c>
      <c r="D11" s="22" t="s">
        <v>218</v>
      </c>
      <c r="E11" s="7" t="str">
        <f t="shared" si="1"/>
        <v>45FSD-2500X2200</v>
      </c>
      <c r="F11" s="7">
        <v>1</v>
      </c>
      <c r="G11" s="7"/>
      <c r="H11" s="7"/>
      <c r="I11" s="8" t="s">
        <v>255</v>
      </c>
      <c r="J11" s="8"/>
      <c r="K11" s="8">
        <f>COUNTIF($E$5:$E$43,I11)</f>
        <v>8</v>
      </c>
      <c r="L11" s="7"/>
      <c r="M11" s="7"/>
      <c r="N11" s="8" t="s">
        <v>255</v>
      </c>
      <c r="O11" s="8"/>
      <c r="P11" s="8">
        <f>SUMIF(I5:I77,N11,K5:K77)</f>
        <v>10</v>
      </c>
      <c r="Q11" s="7"/>
      <c r="R11" s="7"/>
      <c r="S11" s="28"/>
      <c r="U11" s="8" t="s">
        <v>255</v>
      </c>
      <c r="V11" s="8"/>
      <c r="W11" s="8">
        <f t="shared" si="3"/>
        <v>35</v>
      </c>
    </row>
    <row r="12" spans="1:23" x14ac:dyDescent="0.3">
      <c r="A12" s="27"/>
      <c r="B12" s="7" t="s">
        <v>211</v>
      </c>
      <c r="C12" s="7" t="str">
        <f t="shared" si="0"/>
        <v>_G08</v>
      </c>
      <c r="D12" s="22" t="s">
        <v>219</v>
      </c>
      <c r="E12" s="7" t="str">
        <f t="shared" si="1"/>
        <v>NSD-2500X2200</v>
      </c>
      <c r="F12" s="7">
        <v>1</v>
      </c>
      <c r="G12" s="7"/>
      <c r="H12" s="7"/>
      <c r="I12" s="8" t="s">
        <v>348</v>
      </c>
      <c r="J12" s="8"/>
      <c r="K12" s="8">
        <f t="shared" si="2"/>
        <v>0</v>
      </c>
      <c r="L12" s="7"/>
      <c r="M12" s="7"/>
      <c r="N12" s="8" t="s">
        <v>348</v>
      </c>
      <c r="O12" s="8"/>
      <c r="P12" s="8">
        <f>SUMIF(I5:I77,N12,K5:K77)</f>
        <v>0</v>
      </c>
      <c r="Q12" s="7"/>
      <c r="R12" s="7"/>
      <c r="S12" s="28"/>
      <c r="U12" s="8" t="s">
        <v>348</v>
      </c>
      <c r="V12" s="8"/>
      <c r="W12" s="8">
        <f t="shared" si="3"/>
        <v>1</v>
      </c>
    </row>
    <row r="13" spans="1:23" x14ac:dyDescent="0.3">
      <c r="A13" s="27"/>
      <c r="B13" s="7" t="s">
        <v>211</v>
      </c>
      <c r="C13" s="7" t="str">
        <f t="shared" si="0"/>
        <v>_G09</v>
      </c>
      <c r="D13" s="22" t="s">
        <v>220</v>
      </c>
      <c r="E13" s="7" t="str">
        <f t="shared" si="1"/>
        <v>NSD-2500X2200</v>
      </c>
      <c r="F13" s="7">
        <v>1</v>
      </c>
      <c r="G13" s="7"/>
      <c r="H13" s="7"/>
      <c r="I13" s="8" t="s">
        <v>347</v>
      </c>
      <c r="J13" s="8"/>
      <c r="K13" s="8">
        <f t="shared" si="2"/>
        <v>0</v>
      </c>
      <c r="L13" s="7"/>
      <c r="M13" s="7"/>
      <c r="N13" s="8" t="s">
        <v>347</v>
      </c>
      <c r="O13" s="8"/>
      <c r="P13" s="8">
        <f>SUMIF(I5:I77,N13,K5:K77)</f>
        <v>0</v>
      </c>
      <c r="Q13" s="7"/>
      <c r="R13" s="7"/>
      <c r="S13" s="28"/>
      <c r="U13" s="8" t="s">
        <v>347</v>
      </c>
      <c r="V13" s="8"/>
      <c r="W13" s="8">
        <f t="shared" si="3"/>
        <v>9</v>
      </c>
    </row>
    <row r="14" spans="1:23" x14ac:dyDescent="0.3">
      <c r="A14" s="27"/>
      <c r="B14" s="7" t="s">
        <v>211</v>
      </c>
      <c r="C14" s="7" t="str">
        <f t="shared" si="0"/>
        <v>_G10</v>
      </c>
      <c r="D14" s="22" t="s">
        <v>221</v>
      </c>
      <c r="E14" s="7" t="str">
        <f t="shared" si="1"/>
        <v>45FSD-1100X2200</v>
      </c>
      <c r="F14" s="7">
        <v>1</v>
      </c>
      <c r="G14" s="7"/>
      <c r="H14" s="7"/>
      <c r="I14" s="8"/>
      <c r="J14" s="8"/>
      <c r="K14" s="8"/>
      <c r="L14" s="7"/>
      <c r="M14" s="7"/>
      <c r="N14" s="8"/>
      <c r="O14" s="8"/>
      <c r="P14" s="8"/>
      <c r="Q14" s="7"/>
      <c r="R14" s="7"/>
      <c r="S14" s="28"/>
      <c r="U14" s="8"/>
      <c r="V14" s="8"/>
      <c r="W14" s="8"/>
    </row>
    <row r="15" spans="1:23" x14ac:dyDescent="0.3">
      <c r="A15" s="27"/>
      <c r="B15" s="7" t="s">
        <v>211</v>
      </c>
      <c r="C15" s="7" t="str">
        <f t="shared" si="0"/>
        <v>_G11</v>
      </c>
      <c r="D15" s="22" t="s">
        <v>222</v>
      </c>
      <c r="E15" s="7" t="str">
        <f t="shared" si="1"/>
        <v>45FSD-1100X2200</v>
      </c>
      <c r="F15" s="7">
        <v>1</v>
      </c>
      <c r="G15" s="7"/>
      <c r="H15" s="7"/>
      <c r="I15" s="8"/>
      <c r="J15" s="8"/>
      <c r="K15" s="8"/>
      <c r="L15" s="7"/>
      <c r="M15" s="7"/>
      <c r="N15" s="8"/>
      <c r="O15" s="8"/>
      <c r="P15" s="8"/>
      <c r="Q15" s="7"/>
      <c r="R15" s="7"/>
      <c r="S15" s="28"/>
      <c r="U15" s="8"/>
      <c r="V15" s="8"/>
      <c r="W15" s="8"/>
    </row>
    <row r="16" spans="1:23" x14ac:dyDescent="0.3">
      <c r="A16" s="27"/>
      <c r="B16" s="7" t="s">
        <v>211</v>
      </c>
      <c r="C16" s="7" t="str">
        <f t="shared" si="0"/>
        <v>_G12</v>
      </c>
      <c r="D16" s="22" t="s">
        <v>223</v>
      </c>
      <c r="E16" s="7" t="str">
        <f t="shared" si="1"/>
        <v>45FSD-2500X2200</v>
      </c>
      <c r="F16" s="7">
        <v>1</v>
      </c>
      <c r="G16" s="7"/>
      <c r="H16" s="7"/>
      <c r="I16" s="8"/>
      <c r="J16" s="8"/>
      <c r="K16" s="8"/>
      <c r="L16" s="7"/>
      <c r="M16" s="7"/>
      <c r="N16" s="8"/>
      <c r="O16" s="8"/>
      <c r="P16" s="8"/>
      <c r="Q16" s="7"/>
      <c r="R16" s="7"/>
      <c r="S16" s="28"/>
      <c r="U16" s="8"/>
      <c r="V16" s="8"/>
      <c r="W16" s="8"/>
    </row>
    <row r="17" spans="1:23" x14ac:dyDescent="0.3">
      <c r="A17" s="27"/>
      <c r="B17" s="7" t="s">
        <v>211</v>
      </c>
      <c r="C17" s="7" t="str">
        <f t="shared" si="0"/>
        <v>_G13</v>
      </c>
      <c r="D17" s="22" t="s">
        <v>224</v>
      </c>
      <c r="E17" s="7" t="str">
        <f t="shared" si="1"/>
        <v>NSD-2500X2200</v>
      </c>
      <c r="F17" s="7">
        <v>1</v>
      </c>
      <c r="G17" s="7"/>
      <c r="H17" s="7"/>
      <c r="I17" s="8"/>
      <c r="J17" s="8"/>
      <c r="K17" s="8"/>
      <c r="L17" s="7"/>
      <c r="M17" s="7"/>
      <c r="N17" s="8"/>
      <c r="O17" s="8"/>
      <c r="P17" s="8"/>
      <c r="Q17" s="7"/>
      <c r="R17" s="7"/>
      <c r="S17" s="28"/>
      <c r="U17" s="8"/>
      <c r="V17" s="8"/>
      <c r="W17" s="8"/>
    </row>
    <row r="18" spans="1:23" x14ac:dyDescent="0.3">
      <c r="A18" s="27"/>
      <c r="B18" s="7" t="s">
        <v>211</v>
      </c>
      <c r="C18" s="7" t="str">
        <f t="shared" si="0"/>
        <v>_G14</v>
      </c>
      <c r="D18" s="22" t="s">
        <v>225</v>
      </c>
      <c r="E18" s="7" t="str">
        <f t="shared" si="1"/>
        <v>NSD-2500X2200</v>
      </c>
      <c r="F18" s="7">
        <v>1</v>
      </c>
      <c r="G18" s="7"/>
      <c r="H18" s="7"/>
      <c r="I18" s="8"/>
      <c r="J18" s="8"/>
      <c r="K18" s="8"/>
      <c r="L18" s="7"/>
      <c r="M18" s="7"/>
      <c r="N18" s="8"/>
      <c r="O18" s="8"/>
      <c r="P18" s="8"/>
      <c r="Q18" s="7"/>
      <c r="R18" s="7"/>
      <c r="S18" s="28"/>
      <c r="U18" s="8"/>
      <c r="V18" s="8"/>
      <c r="W18" s="8"/>
    </row>
    <row r="19" spans="1:23" x14ac:dyDescent="0.3">
      <c r="A19" s="27"/>
      <c r="B19" s="7" t="s">
        <v>211</v>
      </c>
      <c r="C19" s="7" t="str">
        <f t="shared" si="0"/>
        <v>_G15</v>
      </c>
      <c r="D19" s="22" t="s">
        <v>226</v>
      </c>
      <c r="E19" s="7" t="str">
        <f t="shared" si="1"/>
        <v>NSD-2500X2200</v>
      </c>
      <c r="F19" s="7">
        <v>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8"/>
    </row>
    <row r="20" spans="1:23" x14ac:dyDescent="0.3">
      <c r="A20" s="27"/>
      <c r="B20" s="7" t="s">
        <v>211</v>
      </c>
      <c r="C20" s="7" t="str">
        <f t="shared" si="0"/>
        <v>_G16</v>
      </c>
      <c r="D20" s="22" t="s">
        <v>227</v>
      </c>
      <c r="E20" s="7" t="str">
        <f t="shared" si="1"/>
        <v>90FSD-1100X2200</v>
      </c>
      <c r="F20" s="7">
        <v>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8"/>
    </row>
    <row r="21" spans="1:23" x14ac:dyDescent="0.3">
      <c r="A21" s="27"/>
      <c r="B21" s="7" t="s">
        <v>211</v>
      </c>
      <c r="C21" s="7" t="str">
        <f t="shared" si="0"/>
        <v>_G17</v>
      </c>
      <c r="D21" s="22" t="s">
        <v>228</v>
      </c>
      <c r="E21" s="7" t="str">
        <f t="shared" si="1"/>
        <v>NSD-1100X2200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8"/>
    </row>
    <row r="22" spans="1:23" x14ac:dyDescent="0.3">
      <c r="A22" s="27"/>
      <c r="B22" s="7" t="s">
        <v>211</v>
      </c>
      <c r="C22" s="7" t="str">
        <f t="shared" si="0"/>
        <v>_G18</v>
      </c>
      <c r="D22" s="22" t="s">
        <v>229</v>
      </c>
      <c r="E22" s="7" t="str">
        <f t="shared" si="1"/>
        <v>45FSD-1100X2200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8"/>
    </row>
    <row r="23" spans="1:23" x14ac:dyDescent="0.3">
      <c r="A23" s="27"/>
      <c r="B23" s="7" t="s">
        <v>211</v>
      </c>
      <c r="C23" s="7" t="str">
        <f t="shared" si="0"/>
        <v>_G19</v>
      </c>
      <c r="D23" s="22" t="s">
        <v>230</v>
      </c>
      <c r="E23" s="7" t="str">
        <f t="shared" si="1"/>
        <v>45FSD-1100X2200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8"/>
    </row>
    <row r="24" spans="1:23" x14ac:dyDescent="0.3">
      <c r="A24" s="27"/>
      <c r="B24" s="7" t="s">
        <v>211</v>
      </c>
      <c r="C24" s="7" t="str">
        <f t="shared" si="0"/>
        <v>_G20</v>
      </c>
      <c r="D24" s="22" t="s">
        <v>231</v>
      </c>
      <c r="E24" s="7" t="str">
        <f t="shared" si="1"/>
        <v>45FSD-1100X2200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8"/>
    </row>
    <row r="25" spans="1:23" x14ac:dyDescent="0.3">
      <c r="A25" s="27"/>
      <c r="B25" s="7" t="s">
        <v>211</v>
      </c>
      <c r="C25" s="7" t="str">
        <f t="shared" si="0"/>
        <v>_G21</v>
      </c>
      <c r="D25" s="22" t="s">
        <v>232</v>
      </c>
      <c r="E25" s="7" t="str">
        <f t="shared" si="1"/>
        <v>45FSD-2500X2200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8"/>
    </row>
    <row r="26" spans="1:23" x14ac:dyDescent="0.3">
      <c r="A26" s="27"/>
      <c r="B26" s="7" t="s">
        <v>211</v>
      </c>
      <c r="C26" s="7" t="str">
        <f t="shared" si="0"/>
        <v>_G22</v>
      </c>
      <c r="D26" s="22" t="s">
        <v>233</v>
      </c>
      <c r="E26" s="7" t="str">
        <f t="shared" si="1"/>
        <v>45FSD-1100X2200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8"/>
    </row>
    <row r="27" spans="1:23" x14ac:dyDescent="0.3">
      <c r="A27" s="27"/>
      <c r="B27" s="7" t="s">
        <v>211</v>
      </c>
      <c r="C27" s="7" t="str">
        <f t="shared" si="0"/>
        <v>_G23</v>
      </c>
      <c r="D27" s="22" t="s">
        <v>234</v>
      </c>
      <c r="E27" s="7" t="str">
        <f t="shared" si="1"/>
        <v>NSD-1100X2200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8"/>
    </row>
    <row r="28" spans="1:23" x14ac:dyDescent="0.3">
      <c r="A28" s="27"/>
      <c r="B28" s="7" t="s">
        <v>211</v>
      </c>
      <c r="C28" s="7" t="str">
        <f t="shared" si="0"/>
        <v>_G24</v>
      </c>
      <c r="D28" s="22" t="s">
        <v>235</v>
      </c>
      <c r="E28" s="7" t="str">
        <f t="shared" si="1"/>
        <v>NSD-2500X2200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8"/>
    </row>
    <row r="29" spans="1:23" x14ac:dyDescent="0.3">
      <c r="A29" s="27"/>
      <c r="B29" s="7" t="s">
        <v>211</v>
      </c>
      <c r="C29" s="7" t="str">
        <f t="shared" si="0"/>
        <v>_G25</v>
      </c>
      <c r="D29" s="22" t="s">
        <v>236</v>
      </c>
      <c r="E29" s="7" t="str">
        <f t="shared" si="1"/>
        <v>NSD-1100X2200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8"/>
    </row>
    <row r="30" spans="1:23" x14ac:dyDescent="0.3">
      <c r="A30" s="27"/>
      <c r="B30" s="7" t="s">
        <v>211</v>
      </c>
      <c r="C30" s="7" t="str">
        <f t="shared" si="0"/>
        <v>_G26</v>
      </c>
      <c r="D30" s="22" t="s">
        <v>237</v>
      </c>
      <c r="E30" s="7" t="str">
        <f t="shared" si="1"/>
        <v>90FSD-1100X2200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8"/>
    </row>
    <row r="31" spans="1:23" x14ac:dyDescent="0.3">
      <c r="A31" s="27"/>
      <c r="B31" s="7" t="s">
        <v>211</v>
      </c>
      <c r="C31" s="7" t="str">
        <f t="shared" si="0"/>
        <v>_G27</v>
      </c>
      <c r="D31" s="22" t="s">
        <v>238</v>
      </c>
      <c r="E31" s="7" t="str">
        <f t="shared" si="1"/>
        <v>45FSD-1100X2200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8"/>
    </row>
    <row r="32" spans="1:23" x14ac:dyDescent="0.3">
      <c r="A32" s="27"/>
      <c r="B32" s="7" t="s">
        <v>211</v>
      </c>
      <c r="C32" s="7" t="str">
        <f t="shared" si="0"/>
        <v>_G28</v>
      </c>
      <c r="D32" s="22" t="s">
        <v>239</v>
      </c>
      <c r="E32" s="7" t="str">
        <f t="shared" si="1"/>
        <v>45FSD-1100X2200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8"/>
    </row>
    <row r="33" spans="1:19" x14ac:dyDescent="0.3">
      <c r="A33" s="27"/>
      <c r="B33" s="7" t="s">
        <v>211</v>
      </c>
      <c r="C33" s="7" t="str">
        <f t="shared" si="0"/>
        <v>_G29</v>
      </c>
      <c r="D33" s="22" t="s">
        <v>240</v>
      </c>
      <c r="E33" s="7" t="str">
        <f t="shared" si="1"/>
        <v>90FSD-1100X2200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8"/>
    </row>
    <row r="34" spans="1:19" x14ac:dyDescent="0.3">
      <c r="A34" s="27"/>
      <c r="B34" s="7" t="s">
        <v>211</v>
      </c>
      <c r="C34" s="7" t="str">
        <f t="shared" si="0"/>
        <v>_G30</v>
      </c>
      <c r="D34" s="22" t="s">
        <v>241</v>
      </c>
      <c r="E34" s="7" t="str">
        <f t="shared" si="1"/>
        <v>90FSD-1100X2200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8"/>
    </row>
    <row r="35" spans="1:19" x14ac:dyDescent="0.3">
      <c r="A35" s="27"/>
      <c r="B35" s="7" t="s">
        <v>211</v>
      </c>
      <c r="C35" s="7" t="str">
        <f t="shared" si="0"/>
        <v>_G31</v>
      </c>
      <c r="D35" s="22" t="s">
        <v>242</v>
      </c>
      <c r="E35" s="7" t="str">
        <f t="shared" si="1"/>
        <v>45FSD-2500X2200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8"/>
    </row>
    <row r="36" spans="1:19" x14ac:dyDescent="0.3">
      <c r="A36" s="27"/>
      <c r="B36" s="7" t="s">
        <v>211</v>
      </c>
      <c r="C36" s="7" t="str">
        <f t="shared" si="0"/>
        <v>_G32</v>
      </c>
      <c r="D36" s="22" t="s">
        <v>243</v>
      </c>
      <c r="E36" s="7" t="str">
        <f t="shared" si="1"/>
        <v>45FSD-1100X2200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8"/>
    </row>
    <row r="37" spans="1:19" x14ac:dyDescent="0.3">
      <c r="A37" s="27"/>
      <c r="B37" s="7" t="s">
        <v>211</v>
      </c>
      <c r="C37" s="7" t="str">
        <f t="shared" si="0"/>
        <v>_G33</v>
      </c>
      <c r="D37" s="22" t="s">
        <v>244</v>
      </c>
      <c r="E37" s="7" t="str">
        <f t="shared" si="1"/>
        <v>NSD-1100X2200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8"/>
    </row>
    <row r="38" spans="1:19" x14ac:dyDescent="0.3">
      <c r="A38" s="27"/>
      <c r="B38" s="7" t="s">
        <v>211</v>
      </c>
      <c r="C38" s="7" t="str">
        <f t="shared" si="0"/>
        <v>_G34</v>
      </c>
      <c r="D38" s="22" t="s">
        <v>245</v>
      </c>
      <c r="E38" s="7" t="str">
        <f t="shared" si="1"/>
        <v>90FSD-1100X2200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8"/>
    </row>
    <row r="39" spans="1:19" x14ac:dyDescent="0.3">
      <c r="A39" s="27"/>
      <c r="B39" s="7" t="s">
        <v>211</v>
      </c>
      <c r="C39" s="7" t="str">
        <f t="shared" si="0"/>
        <v>_G35</v>
      </c>
      <c r="D39" s="22" t="s">
        <v>246</v>
      </c>
      <c r="E39" s="7" t="str">
        <f t="shared" si="1"/>
        <v>90FSD-1100X2200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8"/>
    </row>
    <row r="40" spans="1:19" x14ac:dyDescent="0.3">
      <c r="A40" s="27"/>
      <c r="B40" s="7" t="s">
        <v>211</v>
      </c>
      <c r="C40" s="7" t="str">
        <f t="shared" si="0"/>
        <v>_G36</v>
      </c>
      <c r="D40" s="22" t="s">
        <v>247</v>
      </c>
      <c r="E40" s="7" t="str">
        <f t="shared" si="1"/>
        <v>NSD-1100X2200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8"/>
    </row>
    <row r="41" spans="1:19" x14ac:dyDescent="0.3">
      <c r="A41" s="27"/>
      <c r="B41" s="7" t="s">
        <v>211</v>
      </c>
      <c r="C41" s="7" t="str">
        <f t="shared" si="0"/>
        <v>_G37</v>
      </c>
      <c r="D41" s="22" t="s">
        <v>248</v>
      </c>
      <c r="E41" s="7" t="str">
        <f t="shared" si="1"/>
        <v>90FSD-1100X2200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</row>
    <row r="42" spans="1:19" x14ac:dyDescent="0.3">
      <c r="A42" s="27"/>
      <c r="B42" s="7" t="s">
        <v>211</v>
      </c>
      <c r="C42" s="7" t="str">
        <f t="shared" si="0"/>
        <v>_G38</v>
      </c>
      <c r="D42" s="22" t="s">
        <v>249</v>
      </c>
      <c r="E42" s="7" t="str">
        <f t="shared" si="1"/>
        <v>NSD-2500X2200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</row>
    <row r="43" spans="1:19" x14ac:dyDescent="0.3">
      <c r="A43" s="27"/>
      <c r="B43" s="7" t="s">
        <v>211</v>
      </c>
      <c r="C43" s="7" t="str">
        <f t="shared" si="0"/>
        <v>_G39</v>
      </c>
      <c r="D43" s="22" t="s">
        <v>250</v>
      </c>
      <c r="E43" s="7" t="str">
        <f t="shared" si="1"/>
        <v>90FSD-1100X2200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</row>
    <row r="44" spans="1:19" x14ac:dyDescent="0.3">
      <c r="A44" s="27"/>
      <c r="B44" s="7"/>
      <c r="C44" s="7"/>
      <c r="D44" s="2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</row>
    <row r="45" spans="1:19" x14ac:dyDescent="0.3">
      <c r="A45" s="27"/>
      <c r="B45" s="7"/>
      <c r="C45" s="7"/>
      <c r="D45" s="2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</row>
    <row r="46" spans="1:19" x14ac:dyDescent="0.3">
      <c r="A46" s="27"/>
      <c r="B46" s="7"/>
      <c r="C46" s="7"/>
      <c r="D46" s="22"/>
      <c r="E46" s="7"/>
      <c r="F46" s="7"/>
      <c r="G46" s="7"/>
      <c r="H46" s="7"/>
      <c r="I46" s="8" t="str">
        <f>B47</f>
        <v>1F</v>
      </c>
      <c r="J46" s="7"/>
      <c r="K46" s="7"/>
      <c r="L46" s="7"/>
      <c r="M46" s="7"/>
      <c r="N46" s="7"/>
      <c r="O46" s="7"/>
      <c r="P46" s="7"/>
      <c r="Q46" s="7"/>
      <c r="R46" s="7"/>
      <c r="S46" s="28"/>
    </row>
    <row r="47" spans="1:19" x14ac:dyDescent="0.3">
      <c r="A47" s="27" t="s">
        <v>210</v>
      </c>
      <c r="B47" s="7" t="s">
        <v>93</v>
      </c>
      <c r="C47" s="7" t="str">
        <f t="shared" ref="C47:C76" si="4">RIGHT(D47,4)</f>
        <v>_101</v>
      </c>
      <c r="D47" s="22" t="s">
        <v>256</v>
      </c>
      <c r="E47" s="7" t="str">
        <f t="shared" ref="E47:E76" si="5">LEFT(D47,LEN(D47)-4)</f>
        <v>90FSD-1100X2200</v>
      </c>
      <c r="F47" s="7">
        <v>1</v>
      </c>
      <c r="G47" s="7"/>
      <c r="H47" s="7"/>
      <c r="I47" s="8" t="s">
        <v>251</v>
      </c>
      <c r="J47" s="8"/>
      <c r="K47" s="8">
        <f>COUNTIF($E$47:$E$76,I47)</f>
        <v>3</v>
      </c>
      <c r="L47" s="7"/>
      <c r="M47" s="7"/>
      <c r="N47" s="7"/>
      <c r="O47" s="7"/>
      <c r="P47" s="7"/>
      <c r="Q47" s="7"/>
      <c r="R47" s="7"/>
      <c r="S47" s="28"/>
    </row>
    <row r="48" spans="1:19" x14ac:dyDescent="0.3">
      <c r="A48" s="27"/>
      <c r="B48" s="7" t="s">
        <v>176</v>
      </c>
      <c r="C48" s="7" t="str">
        <f t="shared" si="4"/>
        <v>_102</v>
      </c>
      <c r="D48" s="22" t="s">
        <v>257</v>
      </c>
      <c r="E48" s="7" t="str">
        <f t="shared" si="5"/>
        <v>45FSD-1100X2200</v>
      </c>
      <c r="F48" s="7">
        <v>1</v>
      </c>
      <c r="G48" s="7"/>
      <c r="H48" s="7"/>
      <c r="I48" s="8" t="s">
        <v>349</v>
      </c>
      <c r="J48" s="8"/>
      <c r="K48" s="8">
        <f t="shared" ref="K48:K55" si="6">COUNTIF($E$47:$E$76,I48)</f>
        <v>0</v>
      </c>
      <c r="L48" s="7"/>
      <c r="M48" s="7"/>
      <c r="N48" s="7"/>
      <c r="O48" s="7"/>
      <c r="P48" s="7"/>
      <c r="Q48" s="7"/>
      <c r="R48" s="7"/>
      <c r="S48" s="28"/>
    </row>
    <row r="49" spans="1:19" x14ac:dyDescent="0.3">
      <c r="A49" s="27"/>
      <c r="B49" s="7" t="s">
        <v>176</v>
      </c>
      <c r="C49" s="7" t="str">
        <f t="shared" si="4"/>
        <v>_103</v>
      </c>
      <c r="D49" s="22" t="s">
        <v>258</v>
      </c>
      <c r="E49" s="7" t="str">
        <f t="shared" si="5"/>
        <v>45FSD-1100X2200</v>
      </c>
      <c r="F49" s="7">
        <v>1</v>
      </c>
      <c r="G49" s="7"/>
      <c r="H49" s="7"/>
      <c r="I49" s="8" t="s">
        <v>254</v>
      </c>
      <c r="J49" s="8"/>
      <c r="K49" s="8">
        <f t="shared" si="6"/>
        <v>0</v>
      </c>
      <c r="L49" s="7"/>
      <c r="M49" s="7"/>
      <c r="N49" s="7"/>
      <c r="O49" s="7"/>
      <c r="P49" s="7"/>
      <c r="Q49" s="7"/>
      <c r="R49" s="7"/>
      <c r="S49" s="28"/>
    </row>
    <row r="50" spans="1:19" x14ac:dyDescent="0.3">
      <c r="A50" s="27"/>
      <c r="B50" s="7" t="s">
        <v>176</v>
      </c>
      <c r="C50" s="7" t="str">
        <f t="shared" si="4"/>
        <v>_104</v>
      </c>
      <c r="D50" s="22" t="s">
        <v>259</v>
      </c>
      <c r="E50" s="7" t="str">
        <f t="shared" si="5"/>
        <v>45FSD-1100X2200</v>
      </c>
      <c r="F50" s="7">
        <v>1</v>
      </c>
      <c r="G50" s="7"/>
      <c r="H50" s="7"/>
      <c r="I50" s="8" t="s">
        <v>252</v>
      </c>
      <c r="J50" s="8"/>
      <c r="K50" s="8">
        <f t="shared" si="6"/>
        <v>24</v>
      </c>
      <c r="L50" s="7"/>
      <c r="M50" s="7"/>
      <c r="N50" s="7"/>
      <c r="O50" s="7"/>
      <c r="P50" s="7"/>
      <c r="Q50" s="7"/>
      <c r="R50" s="7"/>
      <c r="S50" s="28"/>
    </row>
    <row r="51" spans="1:19" x14ac:dyDescent="0.3">
      <c r="A51" s="27"/>
      <c r="B51" s="7" t="s">
        <v>176</v>
      </c>
      <c r="C51" s="7" t="str">
        <f t="shared" si="4"/>
        <v>_105</v>
      </c>
      <c r="D51" s="22" t="s">
        <v>260</v>
      </c>
      <c r="E51" s="7" t="str">
        <f t="shared" si="5"/>
        <v>45FSD-1100X2200</v>
      </c>
      <c r="F51" s="7">
        <v>1</v>
      </c>
      <c r="G51" s="7"/>
      <c r="H51" s="7"/>
      <c r="I51" s="8" t="s">
        <v>286</v>
      </c>
      <c r="J51" s="8"/>
      <c r="K51" s="8">
        <f t="shared" si="6"/>
        <v>1</v>
      </c>
      <c r="L51" s="7"/>
      <c r="M51" s="7"/>
      <c r="N51" s="7"/>
      <c r="O51" s="7"/>
      <c r="P51" s="7"/>
      <c r="Q51" s="7"/>
      <c r="R51" s="7"/>
      <c r="S51" s="28"/>
    </row>
    <row r="52" spans="1:19" x14ac:dyDescent="0.3">
      <c r="A52" s="27"/>
      <c r="B52" s="7" t="s">
        <v>176</v>
      </c>
      <c r="C52" s="7" t="str">
        <f t="shared" si="4"/>
        <v>_106</v>
      </c>
      <c r="D52" s="22" t="s">
        <v>261</v>
      </c>
      <c r="E52" s="7" t="str">
        <f t="shared" si="5"/>
        <v>45FSD-1100X2200</v>
      </c>
      <c r="F52" s="7">
        <v>1</v>
      </c>
      <c r="G52" s="7"/>
      <c r="H52" s="7"/>
      <c r="I52" s="8" t="s">
        <v>253</v>
      </c>
      <c r="J52" s="8"/>
      <c r="K52" s="8">
        <f t="shared" si="6"/>
        <v>0</v>
      </c>
      <c r="L52" s="7"/>
      <c r="M52" s="7"/>
      <c r="N52" s="7"/>
      <c r="O52" s="7"/>
      <c r="P52" s="7"/>
      <c r="Q52" s="7"/>
      <c r="R52" s="7"/>
      <c r="S52" s="28"/>
    </row>
    <row r="53" spans="1:19" x14ac:dyDescent="0.3">
      <c r="A53" s="27"/>
      <c r="B53" s="7" t="s">
        <v>176</v>
      </c>
      <c r="C53" s="7" t="str">
        <f t="shared" si="4"/>
        <v>_107</v>
      </c>
      <c r="D53" s="22" t="s">
        <v>262</v>
      </c>
      <c r="E53" s="7" t="str">
        <f t="shared" si="5"/>
        <v>45FSD-1100X2200</v>
      </c>
      <c r="F53" s="7">
        <v>1</v>
      </c>
      <c r="G53" s="7"/>
      <c r="H53" s="7"/>
      <c r="I53" s="8" t="s">
        <v>255</v>
      </c>
      <c r="J53" s="8"/>
      <c r="K53" s="8">
        <f t="shared" si="6"/>
        <v>2</v>
      </c>
      <c r="L53" s="7"/>
      <c r="M53" s="7"/>
      <c r="N53" s="7"/>
      <c r="O53" s="7"/>
      <c r="P53" s="7"/>
      <c r="Q53" s="7"/>
      <c r="R53" s="7"/>
      <c r="S53" s="28"/>
    </row>
    <row r="54" spans="1:19" x14ac:dyDescent="0.3">
      <c r="A54" s="27"/>
      <c r="B54" s="7" t="s">
        <v>176</v>
      </c>
      <c r="C54" s="7" t="str">
        <f t="shared" si="4"/>
        <v>_108</v>
      </c>
      <c r="D54" s="22" t="s">
        <v>263</v>
      </c>
      <c r="E54" s="7" t="str">
        <f t="shared" si="5"/>
        <v>45FSD-1100X2200</v>
      </c>
      <c r="F54" s="7">
        <v>1</v>
      </c>
      <c r="G54" s="7"/>
      <c r="H54" s="7"/>
      <c r="I54" s="8" t="s">
        <v>348</v>
      </c>
      <c r="J54" s="8"/>
      <c r="K54" s="8">
        <f t="shared" si="6"/>
        <v>0</v>
      </c>
      <c r="L54" s="7"/>
      <c r="M54" s="7"/>
      <c r="N54" s="7"/>
      <c r="O54" s="7"/>
      <c r="P54" s="7"/>
      <c r="Q54" s="7"/>
      <c r="R54" s="7"/>
      <c r="S54" s="28"/>
    </row>
    <row r="55" spans="1:19" x14ac:dyDescent="0.3">
      <c r="A55" s="27"/>
      <c r="B55" s="7" t="s">
        <v>176</v>
      </c>
      <c r="C55" s="7" t="str">
        <f t="shared" si="4"/>
        <v>_109</v>
      </c>
      <c r="D55" s="22" t="s">
        <v>264</v>
      </c>
      <c r="E55" s="7" t="str">
        <f t="shared" si="5"/>
        <v>45FSD-1100X2200</v>
      </c>
      <c r="F55" s="7">
        <v>1</v>
      </c>
      <c r="G55" s="7"/>
      <c r="H55" s="7"/>
      <c r="I55" s="8" t="s">
        <v>347</v>
      </c>
      <c r="J55" s="8"/>
      <c r="K55" s="8">
        <f t="shared" si="6"/>
        <v>0</v>
      </c>
      <c r="L55" s="7"/>
      <c r="M55" s="7"/>
      <c r="N55" s="7"/>
      <c r="O55" s="7"/>
      <c r="P55" s="7"/>
      <c r="Q55" s="7"/>
      <c r="R55" s="7"/>
      <c r="S55" s="28"/>
    </row>
    <row r="56" spans="1:19" x14ac:dyDescent="0.3">
      <c r="A56" s="27"/>
      <c r="B56" s="7" t="s">
        <v>176</v>
      </c>
      <c r="C56" s="7" t="str">
        <f t="shared" si="4"/>
        <v>_110</v>
      </c>
      <c r="D56" s="22" t="s">
        <v>265</v>
      </c>
      <c r="E56" s="7" t="str">
        <f t="shared" si="5"/>
        <v>45FSD-1100X2200</v>
      </c>
      <c r="F56" s="7">
        <v>1</v>
      </c>
      <c r="G56" s="7"/>
      <c r="H56" s="7"/>
      <c r="I56" s="8"/>
      <c r="J56" s="8"/>
      <c r="K56" s="8"/>
      <c r="L56" s="7"/>
      <c r="M56" s="7"/>
      <c r="N56" s="7"/>
      <c r="O56" s="7"/>
      <c r="P56" s="7"/>
      <c r="Q56" s="7"/>
      <c r="R56" s="7"/>
      <c r="S56" s="28"/>
    </row>
    <row r="57" spans="1:19" x14ac:dyDescent="0.3">
      <c r="A57" s="27"/>
      <c r="B57" s="7" t="s">
        <v>176</v>
      </c>
      <c r="C57" s="7" t="str">
        <f t="shared" si="4"/>
        <v>_111</v>
      </c>
      <c r="D57" s="22" t="s">
        <v>266</v>
      </c>
      <c r="E57" s="7" t="str">
        <f t="shared" si="5"/>
        <v>45FSD-1100X2200</v>
      </c>
      <c r="F57" s="7">
        <v>1</v>
      </c>
      <c r="G57" s="7"/>
      <c r="H57" s="7"/>
      <c r="I57" s="8"/>
      <c r="J57" s="8"/>
      <c r="K57" s="8"/>
      <c r="L57" s="7"/>
      <c r="M57" s="7"/>
      <c r="N57" s="7"/>
      <c r="O57" s="7"/>
      <c r="P57" s="7"/>
      <c r="Q57" s="7"/>
      <c r="R57" s="7"/>
      <c r="S57" s="28"/>
    </row>
    <row r="58" spans="1:19" x14ac:dyDescent="0.3">
      <c r="A58" s="27"/>
      <c r="B58" s="7" t="s">
        <v>176</v>
      </c>
      <c r="C58" s="7" t="str">
        <f t="shared" si="4"/>
        <v>_112</v>
      </c>
      <c r="D58" s="22" t="s">
        <v>267</v>
      </c>
      <c r="E58" s="7" t="str">
        <f t="shared" si="5"/>
        <v>45FSD-1100X2200</v>
      </c>
      <c r="F58" s="7">
        <v>1</v>
      </c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  <c r="R58" s="7"/>
      <c r="S58" s="28"/>
    </row>
    <row r="59" spans="1:19" x14ac:dyDescent="0.3">
      <c r="A59" s="27"/>
      <c r="B59" s="7" t="s">
        <v>176</v>
      </c>
      <c r="C59" s="7" t="str">
        <f t="shared" si="4"/>
        <v>_113</v>
      </c>
      <c r="D59" s="22" t="s">
        <v>268</v>
      </c>
      <c r="E59" s="7" t="str">
        <f t="shared" si="5"/>
        <v>90FSD-1100X2200</v>
      </c>
      <c r="F59" s="7">
        <v>1</v>
      </c>
      <c r="G59" s="7"/>
      <c r="H59" s="7"/>
      <c r="I59" s="8"/>
      <c r="J59" s="8"/>
      <c r="K59" s="8"/>
      <c r="L59" s="7"/>
      <c r="M59" s="7"/>
      <c r="N59" s="7"/>
      <c r="O59" s="7"/>
      <c r="P59" s="7"/>
      <c r="Q59" s="7"/>
      <c r="R59" s="7"/>
      <c r="S59" s="28"/>
    </row>
    <row r="60" spans="1:19" x14ac:dyDescent="0.3">
      <c r="A60" s="27"/>
      <c r="B60" s="7" t="s">
        <v>176</v>
      </c>
      <c r="C60" s="7" t="str">
        <f t="shared" si="4"/>
        <v>_114</v>
      </c>
      <c r="D60" s="22" t="s">
        <v>269</v>
      </c>
      <c r="E60" s="7" t="str">
        <f t="shared" si="5"/>
        <v>45FSD-1100X2200</v>
      </c>
      <c r="F60" s="7">
        <v>1</v>
      </c>
      <c r="G60" s="7"/>
      <c r="H60" s="7"/>
      <c r="I60" s="8"/>
      <c r="J60" s="8"/>
      <c r="K60" s="8"/>
      <c r="L60" s="7"/>
      <c r="M60" s="7"/>
      <c r="N60" s="7"/>
      <c r="O60" s="7"/>
      <c r="P60" s="7"/>
      <c r="Q60" s="7"/>
      <c r="R60" s="7"/>
      <c r="S60" s="28"/>
    </row>
    <row r="61" spans="1:19" x14ac:dyDescent="0.3">
      <c r="A61" s="27"/>
      <c r="B61" s="7" t="s">
        <v>176</v>
      </c>
      <c r="C61" s="7" t="str">
        <f t="shared" si="4"/>
        <v>_115</v>
      </c>
      <c r="D61" s="22" t="s">
        <v>270</v>
      </c>
      <c r="E61" s="7" t="str">
        <f t="shared" si="5"/>
        <v>45FSD-1100X2200</v>
      </c>
      <c r="F61" s="7">
        <v>1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</row>
    <row r="62" spans="1:19" x14ac:dyDescent="0.3">
      <c r="A62" s="27"/>
      <c r="B62" s="7" t="s">
        <v>176</v>
      </c>
      <c r="C62" s="7" t="str">
        <f t="shared" si="4"/>
        <v>_116</v>
      </c>
      <c r="D62" s="22" t="s">
        <v>271</v>
      </c>
      <c r="E62" s="7" t="str">
        <f t="shared" si="5"/>
        <v>45FSD-1100X2200</v>
      </c>
      <c r="F62" s="7">
        <v>1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</row>
    <row r="63" spans="1:19" x14ac:dyDescent="0.3">
      <c r="A63" s="27"/>
      <c r="B63" s="7" t="s">
        <v>176</v>
      </c>
      <c r="C63" s="7" t="str">
        <f t="shared" si="4"/>
        <v>_117</v>
      </c>
      <c r="D63" s="22" t="s">
        <v>272</v>
      </c>
      <c r="E63" s="7" t="str">
        <f t="shared" si="5"/>
        <v>45FSD-1100X2200</v>
      </c>
      <c r="F63" s="7">
        <v>1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</row>
    <row r="64" spans="1:19" x14ac:dyDescent="0.3">
      <c r="A64" s="27"/>
      <c r="B64" s="7" t="s">
        <v>176</v>
      </c>
      <c r="C64" s="7" t="str">
        <f t="shared" si="4"/>
        <v>_118</v>
      </c>
      <c r="D64" s="22" t="s">
        <v>273</v>
      </c>
      <c r="E64" s="7" t="str">
        <f t="shared" si="5"/>
        <v>45FSD-1100X2200</v>
      </c>
      <c r="F64" s="7">
        <v>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</row>
    <row r="65" spans="1:19" x14ac:dyDescent="0.3">
      <c r="A65" s="27"/>
      <c r="B65" s="7" t="s">
        <v>176</v>
      </c>
      <c r="C65" s="7" t="str">
        <f t="shared" si="4"/>
        <v>_119</v>
      </c>
      <c r="D65" s="22" t="s">
        <v>274</v>
      </c>
      <c r="E65" s="7" t="str">
        <f t="shared" si="5"/>
        <v>45FSD-1100X2200</v>
      </c>
      <c r="F65" s="7">
        <v>1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</row>
    <row r="66" spans="1:19" x14ac:dyDescent="0.3">
      <c r="A66" s="27"/>
      <c r="B66" s="7" t="s">
        <v>176</v>
      </c>
      <c r="C66" s="7" t="str">
        <f t="shared" si="4"/>
        <v>_120</v>
      </c>
      <c r="D66" s="22" t="s">
        <v>275</v>
      </c>
      <c r="E66" s="7" t="str">
        <f t="shared" si="5"/>
        <v>45FSD-1100X2200</v>
      </c>
      <c r="F66" s="7">
        <v>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</row>
    <row r="67" spans="1:19" x14ac:dyDescent="0.3">
      <c r="A67" s="27"/>
      <c r="B67" s="7" t="s">
        <v>176</v>
      </c>
      <c r="C67" s="7" t="str">
        <f t="shared" si="4"/>
        <v>_121</v>
      </c>
      <c r="D67" s="22" t="s">
        <v>276</v>
      </c>
      <c r="E67" s="7" t="str">
        <f t="shared" si="5"/>
        <v>45FSD-1100X2200</v>
      </c>
      <c r="F67" s="7">
        <v>1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</row>
    <row r="68" spans="1:19" x14ac:dyDescent="0.3">
      <c r="A68" s="27"/>
      <c r="B68" s="7" t="s">
        <v>176</v>
      </c>
      <c r="C68" s="7" t="str">
        <f t="shared" si="4"/>
        <v>_122</v>
      </c>
      <c r="D68" s="22" t="s">
        <v>277</v>
      </c>
      <c r="E68" s="7" t="str">
        <f t="shared" si="5"/>
        <v>45FSD-1100X2200</v>
      </c>
      <c r="F68" s="7">
        <v>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</row>
    <row r="69" spans="1:19" x14ac:dyDescent="0.3">
      <c r="A69" s="27"/>
      <c r="B69" s="7" t="s">
        <v>176</v>
      </c>
      <c r="C69" s="7" t="str">
        <f t="shared" si="4"/>
        <v>_123</v>
      </c>
      <c r="D69" s="22" t="s">
        <v>278</v>
      </c>
      <c r="E69" s="7" t="str">
        <f t="shared" si="5"/>
        <v>45FSD-2000X2200</v>
      </c>
      <c r="F69" s="7">
        <v>1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</row>
    <row r="70" spans="1:19" x14ac:dyDescent="0.3">
      <c r="A70" s="27"/>
      <c r="B70" s="7" t="s">
        <v>176</v>
      </c>
      <c r="C70" s="7" t="str">
        <f t="shared" si="4"/>
        <v>_124</v>
      </c>
      <c r="D70" s="22" t="s">
        <v>279</v>
      </c>
      <c r="E70" s="7" t="str">
        <f t="shared" si="5"/>
        <v>45FSD-1100X2200</v>
      </c>
      <c r="F70" s="7">
        <v>1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</row>
    <row r="71" spans="1:19" x14ac:dyDescent="0.3">
      <c r="A71" s="27"/>
      <c r="B71" s="7" t="s">
        <v>176</v>
      </c>
      <c r="C71" s="7" t="str">
        <f t="shared" si="4"/>
        <v>_125</v>
      </c>
      <c r="D71" s="22" t="s">
        <v>280</v>
      </c>
      <c r="E71" s="7" t="str">
        <f t="shared" si="5"/>
        <v>45FSD-1100X2200</v>
      </c>
      <c r="F71" s="7">
        <v>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</row>
    <row r="72" spans="1:19" x14ac:dyDescent="0.3">
      <c r="A72" s="27"/>
      <c r="B72" s="7" t="s">
        <v>176</v>
      </c>
      <c r="C72" s="7" t="str">
        <f t="shared" si="4"/>
        <v>_126</v>
      </c>
      <c r="D72" s="22" t="s">
        <v>281</v>
      </c>
      <c r="E72" s="7" t="str">
        <f t="shared" si="5"/>
        <v>NSD-1100X2200</v>
      </c>
      <c r="F72" s="7">
        <v>1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</row>
    <row r="73" spans="1:19" x14ac:dyDescent="0.3">
      <c r="A73" s="27"/>
      <c r="B73" s="7" t="s">
        <v>176</v>
      </c>
      <c r="C73" s="7" t="str">
        <f t="shared" si="4"/>
        <v>_127</v>
      </c>
      <c r="D73" s="22" t="s">
        <v>282</v>
      </c>
      <c r="E73" s="7" t="str">
        <f t="shared" si="5"/>
        <v>NSD-1100X2200</v>
      </c>
      <c r="F73" s="7">
        <v>1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</row>
    <row r="74" spans="1:19" x14ac:dyDescent="0.3">
      <c r="A74" s="27"/>
      <c r="B74" s="7" t="s">
        <v>176</v>
      </c>
      <c r="C74" s="7" t="str">
        <f t="shared" si="4"/>
        <v>_128</v>
      </c>
      <c r="D74" s="22" t="s">
        <v>283</v>
      </c>
      <c r="E74" s="7" t="str">
        <f t="shared" si="5"/>
        <v>NSD-1100X2200</v>
      </c>
      <c r="F74" s="7">
        <v>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</row>
    <row r="75" spans="1:19" x14ac:dyDescent="0.3">
      <c r="A75" s="27"/>
      <c r="B75" s="7" t="s">
        <v>176</v>
      </c>
      <c r="C75" s="7" t="str">
        <f t="shared" si="4"/>
        <v>_129</v>
      </c>
      <c r="D75" s="22" t="s">
        <v>284</v>
      </c>
      <c r="E75" s="7" t="str">
        <f t="shared" si="5"/>
        <v>45FSD-1100X2200</v>
      </c>
      <c r="F75" s="7">
        <v>1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</row>
    <row r="76" spans="1:19" x14ac:dyDescent="0.3">
      <c r="A76" s="27"/>
      <c r="B76" s="7" t="s">
        <v>176</v>
      </c>
      <c r="C76" s="7" t="str">
        <f t="shared" si="4"/>
        <v>_130</v>
      </c>
      <c r="D76" s="22" t="s">
        <v>285</v>
      </c>
      <c r="E76" s="7" t="str">
        <f t="shared" si="5"/>
        <v>45FSD-1100X2200</v>
      </c>
      <c r="F76" s="7">
        <v>1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</row>
    <row r="77" spans="1:19" ht="17.25" thickBot="1" x14ac:dyDescent="0.35">
      <c r="A77" s="29"/>
      <c r="B77" s="30"/>
      <c r="C77" s="30"/>
      <c r="D77" s="31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2"/>
    </row>
    <row r="78" spans="1:19" ht="18" thickTop="1" thickBot="1" x14ac:dyDescent="0.35"/>
    <row r="79" spans="1:19" ht="17.25" thickTop="1" x14ac:dyDescent="0.3">
      <c r="A79" s="23"/>
      <c r="B79" s="24"/>
      <c r="C79" s="24"/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6"/>
    </row>
    <row r="80" spans="1:19" x14ac:dyDescent="0.3">
      <c r="A80" s="27"/>
      <c r="B80" s="7"/>
      <c r="C80" s="7"/>
      <c r="D80" s="2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</row>
    <row r="81" spans="1:19" x14ac:dyDescent="0.3">
      <c r="A81" s="27"/>
      <c r="B81" s="7"/>
      <c r="C81" s="7"/>
      <c r="D81" s="22"/>
      <c r="E81" s="7"/>
      <c r="F81" s="7"/>
      <c r="G81" s="7"/>
      <c r="H81" s="7"/>
      <c r="I81" s="8" t="str">
        <f>B82</f>
        <v>GF</v>
      </c>
      <c r="J81" s="7"/>
      <c r="K81" s="7"/>
      <c r="L81" s="7"/>
      <c r="M81" s="8" t="str">
        <f>A82</f>
        <v>Warehouse</v>
      </c>
      <c r="N81" s="6" t="s">
        <v>161</v>
      </c>
      <c r="O81" s="7"/>
      <c r="P81" s="7"/>
      <c r="Q81" s="7"/>
      <c r="R81" s="7"/>
      <c r="S81" s="28"/>
    </row>
    <row r="82" spans="1:19" x14ac:dyDescent="0.3">
      <c r="A82" s="27" t="s">
        <v>288</v>
      </c>
      <c r="B82" s="7" t="s">
        <v>211</v>
      </c>
      <c r="C82" s="7" t="str">
        <f>RIGHT(D82,4)</f>
        <v>_G01</v>
      </c>
      <c r="D82" s="22" t="s">
        <v>289</v>
      </c>
      <c r="E82" s="7" t="str">
        <f>LEFT(D82,LEN(D82)-4)</f>
        <v>45FSD-1100X2200</v>
      </c>
      <c r="F82" s="7">
        <v>1</v>
      </c>
      <c r="G82" s="7"/>
      <c r="H82" s="7"/>
      <c r="I82" s="8" t="s">
        <v>251</v>
      </c>
      <c r="J82" s="8"/>
      <c r="K82" s="8">
        <f>COUNTIF($E$82:$E$105,I82)</f>
        <v>3</v>
      </c>
      <c r="L82" s="7"/>
      <c r="M82" s="7"/>
      <c r="N82" s="8" t="s">
        <v>251</v>
      </c>
      <c r="O82" s="8"/>
      <c r="P82" s="8">
        <f>SUMIF(I82:I154,N82,K82:K154)</f>
        <v>10</v>
      </c>
      <c r="Q82" s="7"/>
      <c r="R82" s="7"/>
      <c r="S82" s="28"/>
    </row>
    <row r="83" spans="1:19" x14ac:dyDescent="0.3">
      <c r="A83" s="27"/>
      <c r="B83" s="7" t="s">
        <v>211</v>
      </c>
      <c r="C83" s="7" t="str">
        <f t="shared" ref="C83:C106" si="7">RIGHT(D83,4)</f>
        <v>_G02</v>
      </c>
      <c r="D83" s="22" t="s">
        <v>213</v>
      </c>
      <c r="E83" s="7" t="str">
        <f t="shared" ref="E83:E106" si="8">LEFT(D83,LEN(D83)-4)</f>
        <v>45FSD-1100X2200</v>
      </c>
      <c r="F83" s="7">
        <v>1</v>
      </c>
      <c r="G83" s="7"/>
      <c r="H83" s="7"/>
      <c r="I83" s="8" t="s">
        <v>349</v>
      </c>
      <c r="J83" s="8"/>
      <c r="K83" s="8">
        <f t="shared" ref="K83:K90" si="9">COUNTIF($E$82:$E$105,I83)</f>
        <v>0</v>
      </c>
      <c r="L83" s="7"/>
      <c r="M83" s="7"/>
      <c r="N83" s="8" t="s">
        <v>349</v>
      </c>
      <c r="O83" s="8"/>
      <c r="P83" s="8">
        <f>SUMIF(I82:I154,N83,K82:K154)</f>
        <v>0</v>
      </c>
      <c r="Q83" s="7"/>
      <c r="R83" s="7"/>
      <c r="S83" s="28"/>
    </row>
    <row r="84" spans="1:19" x14ac:dyDescent="0.3">
      <c r="A84" s="27"/>
      <c r="B84" s="7" t="s">
        <v>211</v>
      </c>
      <c r="C84" s="7" t="str">
        <f t="shared" si="7"/>
        <v>_G03</v>
      </c>
      <c r="D84" s="22" t="s">
        <v>290</v>
      </c>
      <c r="E84" s="7" t="str">
        <f t="shared" si="8"/>
        <v>NSD-2500X2200</v>
      </c>
      <c r="F84" s="7">
        <v>1</v>
      </c>
      <c r="G84" s="7"/>
      <c r="H84" s="7"/>
      <c r="I84" s="8" t="s">
        <v>254</v>
      </c>
      <c r="J84" s="8"/>
      <c r="K84" s="8">
        <f t="shared" si="9"/>
        <v>6</v>
      </c>
      <c r="L84" s="7"/>
      <c r="M84" s="7"/>
      <c r="N84" s="8" t="s">
        <v>254</v>
      </c>
      <c r="O84" s="8"/>
      <c r="P84" s="8">
        <f>SUMIF(I82:I154,N84,K82:K154)</f>
        <v>8</v>
      </c>
      <c r="Q84" s="7"/>
      <c r="R84" s="7"/>
      <c r="S84" s="28"/>
    </row>
    <row r="85" spans="1:19" x14ac:dyDescent="0.3">
      <c r="A85" s="27"/>
      <c r="B85" s="7" t="s">
        <v>211</v>
      </c>
      <c r="C85" s="7" t="str">
        <f t="shared" si="7"/>
        <v>_G04</v>
      </c>
      <c r="D85" s="22" t="s">
        <v>291</v>
      </c>
      <c r="E85" s="7" t="str">
        <f t="shared" si="8"/>
        <v>90FSD-1100X2200</v>
      </c>
      <c r="F85" s="7">
        <v>1</v>
      </c>
      <c r="G85" s="7"/>
      <c r="H85" s="7"/>
      <c r="I85" s="8" t="s">
        <v>252</v>
      </c>
      <c r="J85" s="8"/>
      <c r="K85" s="8">
        <f t="shared" si="9"/>
        <v>5</v>
      </c>
      <c r="L85" s="7"/>
      <c r="M85" s="7"/>
      <c r="N85" s="8" t="s">
        <v>252</v>
      </c>
      <c r="O85" s="8"/>
      <c r="P85" s="8">
        <f>SUMIF(I82:I154,N85,K82:K154)</f>
        <v>6</v>
      </c>
      <c r="Q85" s="7"/>
      <c r="R85" s="7"/>
      <c r="S85" s="28"/>
    </row>
    <row r="86" spans="1:19" x14ac:dyDescent="0.3">
      <c r="A86" s="27"/>
      <c r="B86" s="7" t="s">
        <v>211</v>
      </c>
      <c r="C86" s="7" t="str">
        <f t="shared" si="7"/>
        <v>_G05</v>
      </c>
      <c r="D86" s="22" t="s">
        <v>292</v>
      </c>
      <c r="E86" s="7" t="str">
        <f t="shared" si="8"/>
        <v>NSD-2500X2200</v>
      </c>
      <c r="F86" s="7">
        <v>1</v>
      </c>
      <c r="G86" s="7"/>
      <c r="H86" s="7"/>
      <c r="I86" s="8" t="s">
        <v>286</v>
      </c>
      <c r="J86" s="8"/>
      <c r="K86" s="8">
        <f t="shared" si="9"/>
        <v>0</v>
      </c>
      <c r="L86" s="7"/>
      <c r="M86" s="7"/>
      <c r="N86" s="8" t="s">
        <v>286</v>
      </c>
      <c r="O86" s="8"/>
      <c r="P86" s="8">
        <f>SUMIF(I82:I154,N86,K82:K154)</f>
        <v>0</v>
      </c>
      <c r="Q86" s="7"/>
      <c r="R86" s="7"/>
      <c r="S86" s="28"/>
    </row>
    <row r="87" spans="1:19" x14ac:dyDescent="0.3">
      <c r="A87" s="27"/>
      <c r="B87" s="7" t="s">
        <v>211</v>
      </c>
      <c r="C87" s="7" t="str">
        <f t="shared" si="7"/>
        <v>_G06</v>
      </c>
      <c r="D87" s="22" t="s">
        <v>293</v>
      </c>
      <c r="E87" s="7" t="str">
        <f t="shared" si="8"/>
        <v>90FSD-1100X2200</v>
      </c>
      <c r="F87" s="7">
        <v>1</v>
      </c>
      <c r="G87" s="7"/>
      <c r="H87" s="7"/>
      <c r="I87" s="8" t="s">
        <v>253</v>
      </c>
      <c r="J87" s="8"/>
      <c r="K87" s="8">
        <f t="shared" si="9"/>
        <v>2</v>
      </c>
      <c r="L87" s="7"/>
      <c r="M87" s="7"/>
      <c r="N87" s="8" t="s">
        <v>253</v>
      </c>
      <c r="O87" s="8"/>
      <c r="P87" s="8">
        <f>SUMIF(I82:I154,N87,K82:K154)</f>
        <v>2</v>
      </c>
      <c r="Q87" s="7"/>
      <c r="R87" s="7"/>
      <c r="S87" s="28"/>
    </row>
    <row r="88" spans="1:19" x14ac:dyDescent="0.3">
      <c r="A88" s="27"/>
      <c r="B88" s="7" t="s">
        <v>211</v>
      </c>
      <c r="C88" s="7" t="str">
        <f t="shared" si="7"/>
        <v>_G07</v>
      </c>
      <c r="D88" s="22" t="s">
        <v>294</v>
      </c>
      <c r="E88" s="7" t="str">
        <f t="shared" si="8"/>
        <v>45FSD-1100X2200</v>
      </c>
      <c r="F88" s="7">
        <v>1</v>
      </c>
      <c r="G88" s="7"/>
      <c r="H88" s="7"/>
      <c r="I88" s="8" t="s">
        <v>255</v>
      </c>
      <c r="J88" s="8"/>
      <c r="K88" s="8">
        <f t="shared" si="9"/>
        <v>6</v>
      </c>
      <c r="L88" s="7"/>
      <c r="M88" s="7"/>
      <c r="N88" s="8" t="s">
        <v>255</v>
      </c>
      <c r="O88" s="8"/>
      <c r="P88" s="8">
        <f>SUMIF(I82:I154,N88,K82:K154)</f>
        <v>12</v>
      </c>
      <c r="Q88" s="7"/>
      <c r="R88" s="7"/>
      <c r="S88" s="28"/>
    </row>
    <row r="89" spans="1:19" x14ac:dyDescent="0.3">
      <c r="A89" s="27"/>
      <c r="B89" s="7" t="s">
        <v>211</v>
      </c>
      <c r="C89" s="7" t="str">
        <f t="shared" si="7"/>
        <v>_G08</v>
      </c>
      <c r="D89" s="22" t="s">
        <v>219</v>
      </c>
      <c r="E89" s="7" t="str">
        <f t="shared" si="8"/>
        <v>NSD-2500X2200</v>
      </c>
      <c r="F89" s="7">
        <v>1</v>
      </c>
      <c r="G89" s="7"/>
      <c r="H89" s="7"/>
      <c r="I89" s="8" t="s">
        <v>348</v>
      </c>
      <c r="J89" s="8"/>
      <c r="K89" s="8">
        <f t="shared" si="9"/>
        <v>0</v>
      </c>
      <c r="L89" s="7"/>
      <c r="M89" s="7"/>
      <c r="N89" s="8" t="s">
        <v>348</v>
      </c>
      <c r="O89" s="8"/>
      <c r="P89" s="8">
        <f>SUMIF(I82:I154,N89,K82:K154)</f>
        <v>1</v>
      </c>
      <c r="Q89" s="7"/>
      <c r="R89" s="7"/>
      <c r="S89" s="28"/>
    </row>
    <row r="90" spans="1:19" x14ac:dyDescent="0.3">
      <c r="A90" s="27"/>
      <c r="B90" s="7" t="s">
        <v>211</v>
      </c>
      <c r="C90" s="7" t="str">
        <f t="shared" si="7"/>
        <v>_G09</v>
      </c>
      <c r="D90" s="22" t="s">
        <v>295</v>
      </c>
      <c r="E90" s="7" t="str">
        <f t="shared" si="8"/>
        <v>90FSD-1100X2200</v>
      </c>
      <c r="F90" s="7">
        <v>1</v>
      </c>
      <c r="G90" s="7"/>
      <c r="H90" s="7"/>
      <c r="I90" s="8" t="s">
        <v>347</v>
      </c>
      <c r="J90" s="8"/>
      <c r="K90" s="8">
        <f t="shared" si="9"/>
        <v>2</v>
      </c>
      <c r="L90" s="7"/>
      <c r="M90" s="7"/>
      <c r="N90" s="8" t="s">
        <v>347</v>
      </c>
      <c r="O90" s="8"/>
      <c r="P90" s="8">
        <f>SUMIF(I82:I154,N90,K82:K154)</f>
        <v>8</v>
      </c>
      <c r="Q90" s="7"/>
      <c r="R90" s="7"/>
      <c r="S90" s="28"/>
    </row>
    <row r="91" spans="1:19" x14ac:dyDescent="0.3">
      <c r="A91" s="27"/>
      <c r="B91" s="7" t="s">
        <v>211</v>
      </c>
      <c r="C91" s="7" t="str">
        <f t="shared" si="7"/>
        <v>_G10</v>
      </c>
      <c r="D91" s="22" t="s">
        <v>296</v>
      </c>
      <c r="E91" s="7" t="str">
        <f t="shared" si="8"/>
        <v>NSD-1100X2200</v>
      </c>
      <c r="F91" s="7">
        <v>1</v>
      </c>
      <c r="G91" s="7"/>
      <c r="H91" s="7"/>
      <c r="I91" s="8"/>
      <c r="J91" s="8"/>
      <c r="K91" s="8"/>
      <c r="L91" s="7"/>
      <c r="M91" s="7"/>
      <c r="N91" s="8"/>
      <c r="O91" s="8"/>
      <c r="P91" s="8"/>
      <c r="Q91" s="7"/>
      <c r="R91" s="7"/>
      <c r="S91" s="28"/>
    </row>
    <row r="92" spans="1:19" x14ac:dyDescent="0.3">
      <c r="A92" s="27"/>
      <c r="B92" s="7" t="s">
        <v>211</v>
      </c>
      <c r="C92" s="7" t="str">
        <f t="shared" si="7"/>
        <v>_G11</v>
      </c>
      <c r="D92" s="22" t="s">
        <v>297</v>
      </c>
      <c r="E92" s="7" t="str">
        <f t="shared" si="8"/>
        <v>90FSD-1100X2200</v>
      </c>
      <c r="F92" s="7">
        <v>1</v>
      </c>
      <c r="G92" s="7"/>
      <c r="H92" s="7"/>
      <c r="I92" s="8"/>
      <c r="J92" s="8"/>
      <c r="K92" s="8"/>
      <c r="L92" s="7"/>
      <c r="M92" s="7"/>
      <c r="N92" s="8"/>
      <c r="O92" s="8"/>
      <c r="P92" s="8"/>
      <c r="Q92" s="7"/>
      <c r="R92" s="7"/>
      <c r="S92" s="28"/>
    </row>
    <row r="93" spans="1:19" x14ac:dyDescent="0.3">
      <c r="A93" s="27"/>
      <c r="B93" s="7" t="s">
        <v>211</v>
      </c>
      <c r="C93" s="7" t="str">
        <f t="shared" si="7"/>
        <v>_G12</v>
      </c>
      <c r="D93" s="22" t="s">
        <v>298</v>
      </c>
      <c r="E93" s="7" t="str">
        <f t="shared" si="8"/>
        <v>NSD-2500X2200</v>
      </c>
      <c r="F93" s="7">
        <v>1</v>
      </c>
      <c r="G93" s="7"/>
      <c r="H93" s="7"/>
      <c r="I93" s="8"/>
      <c r="J93" s="8"/>
      <c r="K93" s="8"/>
      <c r="L93" s="7"/>
      <c r="M93" s="7"/>
      <c r="N93" s="8"/>
      <c r="O93" s="8"/>
      <c r="P93" s="8"/>
      <c r="Q93" s="7"/>
      <c r="R93" s="7"/>
      <c r="S93" s="28"/>
    </row>
    <row r="94" spans="1:19" x14ac:dyDescent="0.3">
      <c r="A94" s="27"/>
      <c r="B94" s="7" t="s">
        <v>211</v>
      </c>
      <c r="C94" s="7" t="str">
        <f t="shared" si="7"/>
        <v>_G13</v>
      </c>
      <c r="D94" s="22" t="s">
        <v>299</v>
      </c>
      <c r="E94" s="7" t="str">
        <f t="shared" si="8"/>
        <v>90FSD-1100X2200</v>
      </c>
      <c r="F94" s="7">
        <v>1</v>
      </c>
      <c r="G94" s="7"/>
      <c r="H94" s="7"/>
      <c r="I94" s="8"/>
      <c r="J94" s="8"/>
      <c r="K94" s="8"/>
      <c r="L94" s="7"/>
      <c r="M94" s="7"/>
      <c r="N94" s="8"/>
      <c r="O94" s="8"/>
      <c r="P94" s="8"/>
      <c r="Q94" s="7"/>
      <c r="R94" s="7"/>
      <c r="S94" s="28"/>
    </row>
    <row r="95" spans="1:19" x14ac:dyDescent="0.3">
      <c r="A95" s="27"/>
      <c r="B95" s="7" t="s">
        <v>211</v>
      </c>
      <c r="C95" s="7" t="str">
        <f t="shared" si="7"/>
        <v>_G14</v>
      </c>
      <c r="D95" s="22" t="s">
        <v>300</v>
      </c>
      <c r="E95" s="7" t="str">
        <f t="shared" si="8"/>
        <v>shutter</v>
      </c>
      <c r="F95" s="7">
        <v>1</v>
      </c>
      <c r="G95" s="7"/>
      <c r="H95" s="7"/>
      <c r="I95" s="8"/>
      <c r="J95" s="8"/>
      <c r="K95" s="8"/>
      <c r="L95" s="7"/>
      <c r="M95" s="7"/>
      <c r="N95" s="8"/>
      <c r="O95" s="8"/>
      <c r="P95" s="8"/>
      <c r="Q95" s="7"/>
      <c r="R95" s="7"/>
      <c r="S95" s="28"/>
    </row>
    <row r="96" spans="1:19" x14ac:dyDescent="0.3">
      <c r="A96" s="27"/>
      <c r="B96" s="7" t="s">
        <v>211</v>
      </c>
      <c r="C96" s="7" t="str">
        <f t="shared" si="7"/>
        <v>_G15</v>
      </c>
      <c r="D96" s="22" t="s">
        <v>301</v>
      </c>
      <c r="E96" s="7" t="str">
        <f t="shared" si="8"/>
        <v>NSD-1100X2200</v>
      </c>
      <c r="F96" s="7">
        <v>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</row>
    <row r="97" spans="1:19" x14ac:dyDescent="0.3">
      <c r="A97" s="27"/>
      <c r="B97" s="7" t="s">
        <v>211</v>
      </c>
      <c r="C97" s="7" t="str">
        <f t="shared" si="7"/>
        <v>_G16</v>
      </c>
      <c r="D97" s="22" t="s">
        <v>227</v>
      </c>
      <c r="E97" s="7" t="str">
        <f t="shared" si="8"/>
        <v>90FSD-1100X2200</v>
      </c>
      <c r="F97" s="7">
        <v>1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</row>
    <row r="98" spans="1:19" x14ac:dyDescent="0.3">
      <c r="A98" s="27"/>
      <c r="B98" s="7" t="s">
        <v>211</v>
      </c>
      <c r="C98" s="7" t="str">
        <f t="shared" si="7"/>
        <v>_G17</v>
      </c>
      <c r="D98" s="22" t="s">
        <v>302</v>
      </c>
      <c r="E98" s="7" t="str">
        <f t="shared" si="8"/>
        <v>45FSD-2500X2200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</row>
    <row r="99" spans="1:19" x14ac:dyDescent="0.3">
      <c r="A99" s="27"/>
      <c r="B99" s="7" t="s">
        <v>211</v>
      </c>
      <c r="C99" s="7" t="str">
        <f t="shared" si="7"/>
        <v>_G18</v>
      </c>
      <c r="D99" s="22" t="s">
        <v>303</v>
      </c>
      <c r="E99" s="7" t="str">
        <f t="shared" si="8"/>
        <v>NSD-2500X2200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</row>
    <row r="100" spans="1:19" x14ac:dyDescent="0.3">
      <c r="A100" s="27"/>
      <c r="B100" s="7" t="s">
        <v>211</v>
      </c>
      <c r="C100" s="7" t="str">
        <f t="shared" si="7"/>
        <v>_G19</v>
      </c>
      <c r="D100" s="22" t="s">
        <v>304</v>
      </c>
      <c r="E100" s="7" t="str">
        <f t="shared" si="8"/>
        <v>45FSD-2500X2200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</row>
    <row r="101" spans="1:19" x14ac:dyDescent="0.3">
      <c r="A101" s="27"/>
      <c r="B101" s="7" t="s">
        <v>211</v>
      </c>
      <c r="C101" s="7" t="str">
        <f t="shared" si="7"/>
        <v>_G20</v>
      </c>
      <c r="D101" s="22" t="s">
        <v>231</v>
      </c>
      <c r="E101" s="7" t="str">
        <f t="shared" si="8"/>
        <v>45FSD-1100X2200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</row>
    <row r="102" spans="1:19" x14ac:dyDescent="0.3">
      <c r="A102" s="27"/>
      <c r="B102" s="7" t="s">
        <v>211</v>
      </c>
      <c r="C102" s="7" t="str">
        <f t="shared" si="7"/>
        <v>_G21</v>
      </c>
      <c r="D102" s="22" t="s">
        <v>305</v>
      </c>
      <c r="E102" s="7" t="str">
        <f t="shared" si="8"/>
        <v>45FSD-1100X2200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</row>
    <row r="103" spans="1:19" x14ac:dyDescent="0.3">
      <c r="A103" s="27"/>
      <c r="B103" s="7" t="s">
        <v>211</v>
      </c>
      <c r="C103" s="7" t="str">
        <f t="shared" si="7"/>
        <v>_G22</v>
      </c>
      <c r="D103" s="22" t="s">
        <v>306</v>
      </c>
      <c r="E103" s="7" t="str">
        <f t="shared" si="8"/>
        <v>shutter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</row>
    <row r="104" spans="1:19" x14ac:dyDescent="0.3">
      <c r="A104" s="27"/>
      <c r="B104" s="7" t="s">
        <v>211</v>
      </c>
      <c r="C104" s="7" t="str">
        <f t="shared" si="7"/>
        <v>_G23</v>
      </c>
      <c r="D104" s="22" t="s">
        <v>234</v>
      </c>
      <c r="E104" s="7" t="str">
        <f t="shared" si="8"/>
        <v>NSD-1100X2200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</row>
    <row r="105" spans="1:19" x14ac:dyDescent="0.3">
      <c r="A105" s="27"/>
      <c r="B105" s="7" t="s">
        <v>211</v>
      </c>
      <c r="C105" s="7" t="str">
        <f t="shared" si="7"/>
        <v>_G24</v>
      </c>
      <c r="D105" s="22" t="s">
        <v>235</v>
      </c>
      <c r="E105" s="7" t="str">
        <f t="shared" si="8"/>
        <v>NSD-2500X2200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</row>
    <row r="106" spans="1:19" x14ac:dyDescent="0.3">
      <c r="A106" s="27"/>
      <c r="B106" s="7"/>
      <c r="C106" s="7"/>
      <c r="D106" s="2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</row>
    <row r="107" spans="1:19" x14ac:dyDescent="0.3">
      <c r="A107" s="27"/>
      <c r="B107" s="7"/>
      <c r="C107" s="7"/>
      <c r="D107" s="2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</row>
    <row r="108" spans="1:19" x14ac:dyDescent="0.3">
      <c r="A108" s="27"/>
      <c r="B108" s="7"/>
      <c r="C108" s="7"/>
      <c r="D108" s="2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</row>
    <row r="109" spans="1:19" x14ac:dyDescent="0.3">
      <c r="A109" s="27"/>
      <c r="B109" s="7"/>
      <c r="C109" s="7"/>
      <c r="D109" s="22"/>
      <c r="E109" s="7"/>
      <c r="F109" s="7"/>
      <c r="G109" s="7"/>
      <c r="H109" s="7"/>
      <c r="I109" s="8" t="str">
        <f>B110</f>
        <v>1F</v>
      </c>
      <c r="J109" s="7"/>
      <c r="K109" s="7"/>
      <c r="L109" s="7"/>
      <c r="M109" s="7"/>
      <c r="N109" s="7"/>
      <c r="O109" s="7"/>
      <c r="P109" s="7"/>
      <c r="Q109" s="7"/>
      <c r="R109" s="7"/>
      <c r="S109" s="28"/>
    </row>
    <row r="110" spans="1:19" x14ac:dyDescent="0.3">
      <c r="A110" s="27"/>
      <c r="B110" s="7" t="s">
        <v>93</v>
      </c>
      <c r="C110" s="7" t="str">
        <f t="shared" ref="C110:C139" si="10">RIGHT(D110,4)</f>
        <v/>
      </c>
      <c r="D110" s="22"/>
      <c r="E110" s="7"/>
      <c r="F110" s="7">
        <v>1</v>
      </c>
      <c r="G110" s="7"/>
      <c r="H110" s="7"/>
      <c r="I110" s="8" t="s">
        <v>251</v>
      </c>
      <c r="J110" s="8"/>
      <c r="K110" s="8"/>
      <c r="L110" s="7"/>
      <c r="M110" s="7"/>
      <c r="N110" s="7"/>
      <c r="O110" s="7"/>
      <c r="P110" s="7"/>
      <c r="Q110" s="7"/>
      <c r="R110" s="7"/>
      <c r="S110" s="28"/>
    </row>
    <row r="111" spans="1:19" x14ac:dyDescent="0.3">
      <c r="A111" s="27"/>
      <c r="B111" s="7" t="s">
        <v>176</v>
      </c>
      <c r="C111" s="7" t="str">
        <f t="shared" si="10"/>
        <v/>
      </c>
      <c r="D111" s="22"/>
      <c r="E111" s="7"/>
      <c r="F111" s="7">
        <v>1</v>
      </c>
      <c r="G111" s="7"/>
      <c r="H111" s="7"/>
      <c r="I111" s="8" t="s">
        <v>349</v>
      </c>
      <c r="J111" s="8"/>
      <c r="K111" s="8"/>
      <c r="L111" s="7"/>
      <c r="M111" s="7"/>
      <c r="N111" s="7"/>
      <c r="O111" s="7"/>
      <c r="P111" s="7"/>
      <c r="Q111" s="7"/>
      <c r="R111" s="7"/>
      <c r="S111" s="28"/>
    </row>
    <row r="112" spans="1:19" x14ac:dyDescent="0.3">
      <c r="A112" s="27"/>
      <c r="B112" s="7" t="s">
        <v>176</v>
      </c>
      <c r="C112" s="7" t="str">
        <f t="shared" si="10"/>
        <v/>
      </c>
      <c r="D112" s="22"/>
      <c r="E112" s="7"/>
      <c r="F112" s="7">
        <v>1</v>
      </c>
      <c r="G112" s="7"/>
      <c r="H112" s="7"/>
      <c r="I112" s="8" t="s">
        <v>254</v>
      </c>
      <c r="J112" s="8"/>
      <c r="K112" s="8"/>
      <c r="L112" s="7"/>
      <c r="M112" s="7"/>
      <c r="N112" s="7"/>
      <c r="O112" s="7"/>
      <c r="P112" s="7"/>
      <c r="Q112" s="7"/>
      <c r="R112" s="7"/>
      <c r="S112" s="28"/>
    </row>
    <row r="113" spans="1:19" x14ac:dyDescent="0.3">
      <c r="A113" s="27"/>
      <c r="B113" s="7" t="s">
        <v>176</v>
      </c>
      <c r="C113" s="7" t="str">
        <f t="shared" si="10"/>
        <v/>
      </c>
      <c r="D113" s="22"/>
      <c r="E113" s="7"/>
      <c r="F113" s="7">
        <v>1</v>
      </c>
      <c r="G113" s="7"/>
      <c r="H113" s="7"/>
      <c r="I113" s="8" t="s">
        <v>252</v>
      </c>
      <c r="J113" s="8"/>
      <c r="K113" s="8"/>
      <c r="L113" s="7"/>
      <c r="M113" s="7"/>
      <c r="N113" s="7"/>
      <c r="O113" s="7"/>
      <c r="P113" s="7"/>
      <c r="Q113" s="7"/>
      <c r="R113" s="7"/>
      <c r="S113" s="28"/>
    </row>
    <row r="114" spans="1:19" x14ac:dyDescent="0.3">
      <c r="A114" s="27"/>
      <c r="B114" s="7" t="s">
        <v>176</v>
      </c>
      <c r="C114" s="7" t="str">
        <f t="shared" si="10"/>
        <v/>
      </c>
      <c r="D114" s="22"/>
      <c r="E114" s="7"/>
      <c r="F114" s="7">
        <v>1</v>
      </c>
      <c r="G114" s="7"/>
      <c r="H114" s="7"/>
      <c r="I114" s="8" t="s">
        <v>286</v>
      </c>
      <c r="J114" s="8"/>
      <c r="K114" s="8"/>
      <c r="L114" s="7"/>
      <c r="M114" s="7"/>
      <c r="N114" s="7"/>
      <c r="O114" s="7"/>
      <c r="P114" s="7"/>
      <c r="Q114" s="7"/>
      <c r="R114" s="7"/>
      <c r="S114" s="28"/>
    </row>
    <row r="115" spans="1:19" x14ac:dyDescent="0.3">
      <c r="A115" s="27"/>
      <c r="B115" s="7" t="s">
        <v>176</v>
      </c>
      <c r="C115" s="7" t="str">
        <f t="shared" si="10"/>
        <v/>
      </c>
      <c r="D115" s="22"/>
      <c r="E115" s="7"/>
      <c r="F115" s="7">
        <v>1</v>
      </c>
      <c r="G115" s="7"/>
      <c r="H115" s="7"/>
      <c r="I115" s="8" t="s">
        <v>253</v>
      </c>
      <c r="J115" s="8"/>
      <c r="K115" s="8"/>
      <c r="L115" s="7"/>
      <c r="M115" s="7"/>
      <c r="N115" s="7"/>
      <c r="O115" s="7"/>
      <c r="P115" s="7"/>
      <c r="Q115" s="7"/>
      <c r="R115" s="7"/>
      <c r="S115" s="28"/>
    </row>
    <row r="116" spans="1:19" x14ac:dyDescent="0.3">
      <c r="A116" s="27"/>
      <c r="B116" s="7" t="s">
        <v>176</v>
      </c>
      <c r="C116" s="7" t="str">
        <f t="shared" si="10"/>
        <v/>
      </c>
      <c r="D116" s="22"/>
      <c r="E116" s="7"/>
      <c r="F116" s="7">
        <v>1</v>
      </c>
      <c r="G116" s="7"/>
      <c r="H116" s="7"/>
      <c r="I116" s="8" t="s">
        <v>255</v>
      </c>
      <c r="J116" s="8"/>
      <c r="K116" s="8"/>
      <c r="L116" s="7"/>
      <c r="M116" s="7"/>
      <c r="N116" s="7"/>
      <c r="O116" s="7"/>
      <c r="P116" s="7"/>
      <c r="Q116" s="7"/>
      <c r="R116" s="7"/>
      <c r="S116" s="28"/>
    </row>
    <row r="117" spans="1:19" x14ac:dyDescent="0.3">
      <c r="A117" s="27"/>
      <c r="B117" s="7" t="s">
        <v>176</v>
      </c>
      <c r="C117" s="7" t="str">
        <f t="shared" si="10"/>
        <v/>
      </c>
      <c r="D117" s="22"/>
      <c r="E117" s="7"/>
      <c r="F117" s="7">
        <v>1</v>
      </c>
      <c r="G117" s="7"/>
      <c r="H117" s="7"/>
      <c r="I117" s="8" t="s">
        <v>348</v>
      </c>
      <c r="J117" s="8"/>
      <c r="K117" s="8"/>
      <c r="L117" s="7"/>
      <c r="M117" s="7"/>
      <c r="N117" s="7"/>
      <c r="O117" s="7"/>
      <c r="P117" s="7"/>
      <c r="Q117" s="7"/>
      <c r="R117" s="7"/>
      <c r="S117" s="28"/>
    </row>
    <row r="118" spans="1:19" x14ac:dyDescent="0.3">
      <c r="A118" s="27"/>
      <c r="B118" s="7" t="s">
        <v>176</v>
      </c>
      <c r="C118" s="7" t="str">
        <f t="shared" si="10"/>
        <v/>
      </c>
      <c r="D118" s="22"/>
      <c r="E118" s="7"/>
      <c r="F118" s="7">
        <v>1</v>
      </c>
      <c r="G118" s="7"/>
      <c r="H118" s="7"/>
      <c r="I118" s="8" t="s">
        <v>347</v>
      </c>
      <c r="J118" s="8"/>
      <c r="K118" s="8"/>
      <c r="L118" s="7"/>
      <c r="M118" s="7"/>
      <c r="N118" s="7"/>
      <c r="O118" s="7"/>
      <c r="P118" s="7"/>
      <c r="Q118" s="7"/>
      <c r="R118" s="7"/>
      <c r="S118" s="28"/>
    </row>
    <row r="119" spans="1:19" x14ac:dyDescent="0.3">
      <c r="A119" s="27"/>
      <c r="B119" s="7" t="s">
        <v>176</v>
      </c>
      <c r="C119" s="7" t="str">
        <f t="shared" si="10"/>
        <v/>
      </c>
      <c r="D119" s="22"/>
      <c r="E119" s="7"/>
      <c r="F119" s="7">
        <v>1</v>
      </c>
      <c r="G119" s="7"/>
      <c r="H119" s="7"/>
      <c r="I119" s="8"/>
      <c r="J119" s="8"/>
      <c r="K119" s="8"/>
      <c r="L119" s="7"/>
      <c r="M119" s="7"/>
      <c r="N119" s="7"/>
      <c r="O119" s="7"/>
      <c r="P119" s="7"/>
      <c r="Q119" s="7"/>
      <c r="R119" s="7"/>
      <c r="S119" s="28"/>
    </row>
    <row r="120" spans="1:19" x14ac:dyDescent="0.3">
      <c r="A120" s="27"/>
      <c r="B120" s="7" t="s">
        <v>176</v>
      </c>
      <c r="C120" s="7" t="str">
        <f t="shared" si="10"/>
        <v/>
      </c>
      <c r="D120" s="22"/>
      <c r="E120" s="7"/>
      <c r="F120" s="7">
        <v>1</v>
      </c>
      <c r="G120" s="7"/>
      <c r="H120" s="7"/>
      <c r="I120" s="8"/>
      <c r="J120" s="8"/>
      <c r="K120" s="8"/>
      <c r="L120" s="7"/>
      <c r="M120" s="7"/>
      <c r="N120" s="7"/>
      <c r="O120" s="7"/>
      <c r="P120" s="7"/>
      <c r="Q120" s="7"/>
      <c r="R120" s="7"/>
      <c r="S120" s="28"/>
    </row>
    <row r="121" spans="1:19" x14ac:dyDescent="0.3">
      <c r="A121" s="27"/>
      <c r="B121" s="7" t="s">
        <v>176</v>
      </c>
      <c r="C121" s="7" t="str">
        <f t="shared" si="10"/>
        <v/>
      </c>
      <c r="D121" s="22"/>
      <c r="E121" s="7"/>
      <c r="F121" s="7">
        <v>1</v>
      </c>
      <c r="G121" s="7"/>
      <c r="H121" s="7"/>
      <c r="I121" s="8"/>
      <c r="J121" s="8"/>
      <c r="K121" s="8"/>
      <c r="L121" s="7"/>
      <c r="M121" s="7"/>
      <c r="N121" s="7"/>
      <c r="O121" s="7"/>
      <c r="P121" s="7"/>
      <c r="Q121" s="7"/>
      <c r="R121" s="7"/>
      <c r="S121" s="28"/>
    </row>
    <row r="122" spans="1:19" x14ac:dyDescent="0.3">
      <c r="A122" s="27"/>
      <c r="B122" s="7" t="s">
        <v>176</v>
      </c>
      <c r="C122" s="7" t="str">
        <f t="shared" si="10"/>
        <v/>
      </c>
      <c r="D122" s="22"/>
      <c r="E122" s="7"/>
      <c r="F122" s="7">
        <v>1</v>
      </c>
      <c r="G122" s="7"/>
      <c r="H122" s="7"/>
      <c r="I122" s="8"/>
      <c r="J122" s="8"/>
      <c r="K122" s="8"/>
      <c r="L122" s="7"/>
      <c r="M122" s="7"/>
      <c r="N122" s="7"/>
      <c r="O122" s="7"/>
      <c r="P122" s="7"/>
      <c r="Q122" s="7"/>
      <c r="R122" s="7"/>
      <c r="S122" s="28"/>
    </row>
    <row r="123" spans="1:19" x14ac:dyDescent="0.3">
      <c r="A123" s="27"/>
      <c r="B123" s="7" t="s">
        <v>176</v>
      </c>
      <c r="C123" s="7" t="str">
        <f t="shared" si="10"/>
        <v/>
      </c>
      <c r="D123" s="22"/>
      <c r="E123" s="7"/>
      <c r="F123" s="7">
        <v>1</v>
      </c>
      <c r="G123" s="7"/>
      <c r="H123" s="7"/>
      <c r="I123" s="8"/>
      <c r="J123" s="8"/>
      <c r="K123" s="8"/>
      <c r="L123" s="7"/>
      <c r="M123" s="7"/>
      <c r="N123" s="7"/>
      <c r="O123" s="7"/>
      <c r="P123" s="7"/>
      <c r="Q123" s="7"/>
      <c r="R123" s="7"/>
      <c r="S123" s="28"/>
    </row>
    <row r="124" spans="1:19" x14ac:dyDescent="0.3">
      <c r="A124" s="27"/>
      <c r="B124" s="7" t="s">
        <v>176</v>
      </c>
      <c r="C124" s="7" t="str">
        <f t="shared" si="10"/>
        <v/>
      </c>
      <c r="D124" s="22"/>
      <c r="E124" s="7"/>
      <c r="F124" s="7">
        <v>1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</row>
    <row r="125" spans="1:19" x14ac:dyDescent="0.3">
      <c r="A125" s="27"/>
      <c r="B125" s="7" t="s">
        <v>176</v>
      </c>
      <c r="C125" s="7" t="str">
        <f t="shared" si="10"/>
        <v/>
      </c>
      <c r="D125" s="22"/>
      <c r="E125" s="7"/>
      <c r="F125" s="7">
        <v>1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</row>
    <row r="126" spans="1:19" x14ac:dyDescent="0.3">
      <c r="A126" s="27"/>
      <c r="B126" s="7" t="s">
        <v>176</v>
      </c>
      <c r="C126" s="7" t="str">
        <f t="shared" si="10"/>
        <v/>
      </c>
      <c r="D126" s="22"/>
      <c r="E126" s="7"/>
      <c r="F126" s="7">
        <v>1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</row>
    <row r="127" spans="1:19" x14ac:dyDescent="0.3">
      <c r="A127" s="27"/>
      <c r="B127" s="7" t="s">
        <v>176</v>
      </c>
      <c r="C127" s="7" t="str">
        <f t="shared" si="10"/>
        <v/>
      </c>
      <c r="D127" s="22"/>
      <c r="E127" s="7"/>
      <c r="F127" s="7">
        <v>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</row>
    <row r="128" spans="1:19" x14ac:dyDescent="0.3">
      <c r="A128" s="27"/>
      <c r="B128" s="7" t="s">
        <v>176</v>
      </c>
      <c r="C128" s="7" t="str">
        <f t="shared" si="10"/>
        <v/>
      </c>
      <c r="D128" s="22"/>
      <c r="E128" s="7"/>
      <c r="F128" s="7">
        <v>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</row>
    <row r="129" spans="1:19" x14ac:dyDescent="0.3">
      <c r="A129" s="27"/>
      <c r="B129" s="7" t="s">
        <v>176</v>
      </c>
      <c r="C129" s="7" t="str">
        <f t="shared" si="10"/>
        <v/>
      </c>
      <c r="D129" s="22"/>
      <c r="E129" s="7"/>
      <c r="F129" s="7">
        <v>1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</row>
    <row r="130" spans="1:19" x14ac:dyDescent="0.3">
      <c r="A130" s="27"/>
      <c r="B130" s="7" t="s">
        <v>176</v>
      </c>
      <c r="C130" s="7" t="str">
        <f t="shared" si="10"/>
        <v/>
      </c>
      <c r="D130" s="22"/>
      <c r="E130" s="7"/>
      <c r="F130" s="7">
        <v>1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</row>
    <row r="131" spans="1:19" x14ac:dyDescent="0.3">
      <c r="A131" s="27"/>
      <c r="B131" s="7" t="s">
        <v>176</v>
      </c>
      <c r="C131" s="7" t="str">
        <f t="shared" si="10"/>
        <v/>
      </c>
      <c r="D131" s="22"/>
      <c r="E131" s="7"/>
      <c r="F131" s="7">
        <v>1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</row>
    <row r="132" spans="1:19" x14ac:dyDescent="0.3">
      <c r="A132" s="27"/>
      <c r="B132" s="7" t="s">
        <v>176</v>
      </c>
      <c r="C132" s="7" t="str">
        <f t="shared" si="10"/>
        <v/>
      </c>
      <c r="D132" s="22"/>
      <c r="E132" s="7"/>
      <c r="F132" s="7">
        <v>1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28"/>
    </row>
    <row r="133" spans="1:19" x14ac:dyDescent="0.3">
      <c r="A133" s="27"/>
      <c r="B133" s="7" t="s">
        <v>176</v>
      </c>
      <c r="C133" s="7" t="str">
        <f t="shared" si="10"/>
        <v/>
      </c>
      <c r="D133" s="22"/>
      <c r="E133" s="7"/>
      <c r="F133" s="7">
        <v>1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28"/>
    </row>
    <row r="134" spans="1:19" x14ac:dyDescent="0.3">
      <c r="A134" s="27"/>
      <c r="B134" s="7" t="s">
        <v>176</v>
      </c>
      <c r="C134" s="7" t="str">
        <f t="shared" si="10"/>
        <v/>
      </c>
      <c r="D134" s="22"/>
      <c r="E134" s="7"/>
      <c r="F134" s="7">
        <v>1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28"/>
    </row>
    <row r="135" spans="1:19" x14ac:dyDescent="0.3">
      <c r="A135" s="27"/>
      <c r="B135" s="7" t="s">
        <v>176</v>
      </c>
      <c r="C135" s="7" t="str">
        <f t="shared" si="10"/>
        <v/>
      </c>
      <c r="D135" s="22"/>
      <c r="E135" s="7"/>
      <c r="F135" s="7">
        <v>1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28"/>
    </row>
    <row r="136" spans="1:19" x14ac:dyDescent="0.3">
      <c r="A136" s="27"/>
      <c r="B136" s="7" t="s">
        <v>176</v>
      </c>
      <c r="C136" s="7" t="str">
        <f t="shared" si="10"/>
        <v/>
      </c>
      <c r="D136" s="22"/>
      <c r="E136" s="7"/>
      <c r="F136" s="7">
        <v>1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28"/>
    </row>
    <row r="137" spans="1:19" x14ac:dyDescent="0.3">
      <c r="A137" s="27"/>
      <c r="B137" s="7" t="s">
        <v>176</v>
      </c>
      <c r="C137" s="7" t="str">
        <f t="shared" si="10"/>
        <v/>
      </c>
      <c r="D137" s="22"/>
      <c r="E137" s="7"/>
      <c r="F137" s="7">
        <v>1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28"/>
    </row>
    <row r="138" spans="1:19" x14ac:dyDescent="0.3">
      <c r="A138" s="27"/>
      <c r="B138" s="7" t="s">
        <v>176</v>
      </c>
      <c r="C138" s="7" t="str">
        <f t="shared" si="10"/>
        <v/>
      </c>
      <c r="D138" s="22"/>
      <c r="E138" s="7"/>
      <c r="F138" s="7">
        <v>1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28"/>
    </row>
    <row r="139" spans="1:19" x14ac:dyDescent="0.3">
      <c r="A139" s="27"/>
      <c r="B139" s="7" t="s">
        <v>176</v>
      </c>
      <c r="C139" s="7" t="str">
        <f t="shared" si="10"/>
        <v/>
      </c>
      <c r="D139" s="22"/>
      <c r="E139" s="7"/>
      <c r="F139" s="7">
        <v>1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28"/>
    </row>
    <row r="140" spans="1:19" ht="17.25" thickBot="1" x14ac:dyDescent="0.35">
      <c r="A140" s="29"/>
      <c r="B140" s="30"/>
      <c r="C140" s="30"/>
      <c r="D140" s="31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2"/>
    </row>
    <row r="141" spans="1:19" ht="17.25" thickTop="1" x14ac:dyDescent="0.3"/>
    <row r="142" spans="1:19" ht="17.25" thickBot="1" x14ac:dyDescent="0.35"/>
    <row r="143" spans="1:19" ht="17.25" thickTop="1" x14ac:dyDescent="0.3">
      <c r="A143" s="23"/>
      <c r="B143" s="24"/>
      <c r="C143" s="24"/>
      <c r="D143" s="25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6"/>
    </row>
    <row r="144" spans="1:19" x14ac:dyDescent="0.3">
      <c r="A144" s="27"/>
      <c r="B144" s="7"/>
      <c r="C144" s="7"/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28"/>
    </row>
    <row r="145" spans="1:19" x14ac:dyDescent="0.3">
      <c r="A145" s="27"/>
      <c r="B145" s="7"/>
      <c r="C145" s="7"/>
      <c r="D145" s="22"/>
      <c r="E145" s="7"/>
      <c r="F145" s="7"/>
      <c r="G145" s="7"/>
      <c r="H145" s="7"/>
      <c r="I145" s="8" t="str">
        <f>B146</f>
        <v>GF</v>
      </c>
      <c r="J145" s="7"/>
      <c r="K145" s="7"/>
      <c r="L145" s="7"/>
      <c r="M145" s="8" t="str">
        <f>A146</f>
        <v>Fire Brigade</v>
      </c>
      <c r="N145" s="6" t="s">
        <v>161</v>
      </c>
      <c r="O145" s="7"/>
      <c r="P145" s="7"/>
      <c r="Q145" s="7"/>
      <c r="R145" s="7"/>
      <c r="S145" s="28"/>
    </row>
    <row r="146" spans="1:19" x14ac:dyDescent="0.3">
      <c r="A146" s="27" t="s">
        <v>307</v>
      </c>
      <c r="B146" s="7" t="s">
        <v>211</v>
      </c>
      <c r="C146" s="7" t="str">
        <f>RIGHT(D146,4)</f>
        <v>_G01</v>
      </c>
      <c r="D146" s="22" t="s">
        <v>212</v>
      </c>
      <c r="E146" s="7" t="str">
        <f>LEFT(D146,LEN(D146)-4)</f>
        <v>NSD-1100X2200</v>
      </c>
      <c r="F146" s="7">
        <v>1</v>
      </c>
      <c r="G146" s="7"/>
      <c r="H146" s="7"/>
      <c r="I146" s="8" t="s">
        <v>251</v>
      </c>
      <c r="J146" s="8"/>
      <c r="K146" s="8">
        <f>COUNTIF($E$146:$E$169,I146)</f>
        <v>7</v>
      </c>
      <c r="L146" s="7"/>
      <c r="M146" s="7"/>
      <c r="N146" s="8" t="s">
        <v>251</v>
      </c>
      <c r="O146" s="8"/>
      <c r="P146" s="8">
        <f>SUMIF(I146:I218,N146,K146:K218)</f>
        <v>10</v>
      </c>
      <c r="Q146" s="7"/>
      <c r="R146" s="7"/>
      <c r="S146" s="28"/>
    </row>
    <row r="147" spans="1:19" x14ac:dyDescent="0.3">
      <c r="A147" s="27"/>
      <c r="B147" s="7" t="s">
        <v>211</v>
      </c>
      <c r="C147" s="7" t="str">
        <f t="shared" ref="C147:C169" si="11">RIGHT(D147,4)</f>
        <v>_G02</v>
      </c>
      <c r="D147" s="22" t="s">
        <v>308</v>
      </c>
      <c r="E147" s="7" t="str">
        <f t="shared" ref="E147:E169" si="12">LEFT(D147,LEN(D147)-4)</f>
        <v>shutter</v>
      </c>
      <c r="F147" s="7">
        <v>1</v>
      </c>
      <c r="G147" s="7"/>
      <c r="H147" s="7"/>
      <c r="I147" s="8" t="s">
        <v>349</v>
      </c>
      <c r="J147" s="8"/>
      <c r="K147" s="8">
        <f t="shared" ref="K147:K154" si="13">COUNTIF($E$146:$E$169,I147)</f>
        <v>0</v>
      </c>
      <c r="L147" s="7"/>
      <c r="M147" s="7"/>
      <c r="N147" s="8" t="s">
        <v>349</v>
      </c>
      <c r="O147" s="8"/>
      <c r="P147" s="8">
        <f>SUMIF(I146:I218,N147,K146:K218)</f>
        <v>1</v>
      </c>
      <c r="Q147" s="7"/>
      <c r="R147" s="7"/>
      <c r="S147" s="28"/>
    </row>
    <row r="148" spans="1:19" x14ac:dyDescent="0.3">
      <c r="A148" s="27"/>
      <c r="B148" s="7" t="s">
        <v>211</v>
      </c>
      <c r="C148" s="7" t="str">
        <f t="shared" si="11"/>
        <v>_G03</v>
      </c>
      <c r="D148" s="22" t="s">
        <v>309</v>
      </c>
      <c r="E148" s="7" t="str">
        <f t="shared" si="12"/>
        <v>NSD-1100X2200</v>
      </c>
      <c r="F148" s="7">
        <v>1</v>
      </c>
      <c r="G148" s="7"/>
      <c r="H148" s="7"/>
      <c r="I148" s="8" t="s">
        <v>254</v>
      </c>
      <c r="J148" s="8"/>
      <c r="K148" s="8">
        <f t="shared" si="13"/>
        <v>2</v>
      </c>
      <c r="L148" s="7"/>
      <c r="M148" s="7"/>
      <c r="N148" s="8" t="s">
        <v>254</v>
      </c>
      <c r="O148" s="8"/>
      <c r="P148" s="8">
        <f>SUMIF(I146:I218,N148,K146:K218)</f>
        <v>4</v>
      </c>
      <c r="Q148" s="7"/>
      <c r="R148" s="7"/>
      <c r="S148" s="28"/>
    </row>
    <row r="149" spans="1:19" x14ac:dyDescent="0.3">
      <c r="A149" s="27"/>
      <c r="B149" s="7" t="s">
        <v>211</v>
      </c>
      <c r="C149" s="7" t="str">
        <f t="shared" si="11"/>
        <v>_G04</v>
      </c>
      <c r="D149" s="22" t="s">
        <v>310</v>
      </c>
      <c r="E149" s="7" t="str">
        <f t="shared" si="12"/>
        <v>shutter</v>
      </c>
      <c r="F149" s="7">
        <v>1</v>
      </c>
      <c r="G149" s="7"/>
      <c r="H149" s="7"/>
      <c r="I149" s="8" t="s">
        <v>252</v>
      </c>
      <c r="J149" s="8"/>
      <c r="K149" s="8">
        <f t="shared" si="13"/>
        <v>1</v>
      </c>
      <c r="L149" s="7"/>
      <c r="M149" s="7"/>
      <c r="N149" s="8" t="s">
        <v>252</v>
      </c>
      <c r="O149" s="8"/>
      <c r="P149" s="8">
        <f>SUMIF(I146:I218,N149,K146:K218)</f>
        <v>2</v>
      </c>
      <c r="Q149" s="7"/>
      <c r="R149" s="7"/>
      <c r="S149" s="28"/>
    </row>
    <row r="150" spans="1:19" x14ac:dyDescent="0.3">
      <c r="A150" s="27"/>
      <c r="B150" s="7" t="s">
        <v>211</v>
      </c>
      <c r="C150" s="7" t="str">
        <f t="shared" si="11"/>
        <v>_G05</v>
      </c>
      <c r="D150" s="22" t="s">
        <v>311</v>
      </c>
      <c r="E150" s="7" t="str">
        <f t="shared" si="12"/>
        <v>NSD-1100X2200</v>
      </c>
      <c r="F150" s="7">
        <v>1</v>
      </c>
      <c r="G150" s="7"/>
      <c r="H150" s="7"/>
      <c r="I150" s="8" t="s">
        <v>286</v>
      </c>
      <c r="J150" s="8"/>
      <c r="K150" s="8">
        <f t="shared" si="13"/>
        <v>0</v>
      </c>
      <c r="L150" s="7"/>
      <c r="M150" s="7"/>
      <c r="N150" s="8" t="s">
        <v>286</v>
      </c>
      <c r="O150" s="8"/>
      <c r="P150" s="8">
        <f>SUMIF(I146:I218,N150,K146:K218)</f>
        <v>0</v>
      </c>
      <c r="Q150" s="7"/>
      <c r="R150" s="7"/>
      <c r="S150" s="28"/>
    </row>
    <row r="151" spans="1:19" x14ac:dyDescent="0.3">
      <c r="A151" s="27"/>
      <c r="B151" s="7" t="s">
        <v>211</v>
      </c>
      <c r="C151" s="7" t="str">
        <f t="shared" si="11"/>
        <v>_G06</v>
      </c>
      <c r="D151" s="22" t="s">
        <v>312</v>
      </c>
      <c r="E151" s="7" t="str">
        <f t="shared" si="12"/>
        <v>NSD-1100X2200</v>
      </c>
      <c r="F151" s="7">
        <v>1</v>
      </c>
      <c r="G151" s="7"/>
      <c r="H151" s="7"/>
      <c r="I151" s="8" t="s">
        <v>253</v>
      </c>
      <c r="J151" s="8"/>
      <c r="K151" s="8">
        <f t="shared" si="13"/>
        <v>0</v>
      </c>
      <c r="L151" s="7"/>
      <c r="M151" s="7"/>
      <c r="N151" s="8" t="s">
        <v>253</v>
      </c>
      <c r="O151" s="8"/>
      <c r="P151" s="8">
        <f>SUMIF(I146:I218,N151,K146:K218)</f>
        <v>2</v>
      </c>
      <c r="Q151" s="7"/>
      <c r="R151" s="7"/>
      <c r="S151" s="28"/>
    </row>
    <row r="152" spans="1:19" x14ac:dyDescent="0.3">
      <c r="A152" s="27"/>
      <c r="B152" s="7" t="s">
        <v>211</v>
      </c>
      <c r="C152" s="7" t="str">
        <f t="shared" si="11"/>
        <v>_G07</v>
      </c>
      <c r="D152" s="22" t="s">
        <v>313</v>
      </c>
      <c r="E152" s="7" t="str">
        <f t="shared" si="12"/>
        <v>NSD-1100X2200</v>
      </c>
      <c r="F152" s="7">
        <v>1</v>
      </c>
      <c r="G152" s="7"/>
      <c r="H152" s="7"/>
      <c r="I152" s="8" t="s">
        <v>255</v>
      </c>
      <c r="J152" s="8"/>
      <c r="K152" s="8">
        <f t="shared" si="13"/>
        <v>6</v>
      </c>
      <c r="L152" s="7"/>
      <c r="M152" s="7"/>
      <c r="N152" s="8" t="s">
        <v>255</v>
      </c>
      <c r="O152" s="8"/>
      <c r="P152" s="8">
        <f>SUMIF(I146:I218,N152,K146:K218)</f>
        <v>14</v>
      </c>
      <c r="Q152" s="7"/>
      <c r="R152" s="7"/>
      <c r="S152" s="28"/>
    </row>
    <row r="153" spans="1:19" x14ac:dyDescent="0.3">
      <c r="A153" s="27"/>
      <c r="B153" s="7" t="s">
        <v>211</v>
      </c>
      <c r="C153" s="7" t="str">
        <f t="shared" si="11"/>
        <v>_G08</v>
      </c>
      <c r="D153" s="22" t="s">
        <v>314</v>
      </c>
      <c r="E153" s="7" t="str">
        <f t="shared" si="12"/>
        <v>45FSD-1100X2200</v>
      </c>
      <c r="F153" s="7">
        <v>1</v>
      </c>
      <c r="G153" s="7"/>
      <c r="H153" s="7"/>
      <c r="I153" s="8" t="s">
        <v>348</v>
      </c>
      <c r="J153" s="8"/>
      <c r="K153" s="8">
        <f t="shared" si="13"/>
        <v>1</v>
      </c>
      <c r="L153" s="7"/>
      <c r="M153" s="7"/>
      <c r="N153" s="8" t="s">
        <v>348</v>
      </c>
      <c r="O153" s="8"/>
      <c r="P153" s="8">
        <f>SUMIF(I146:I218,N153,K146:K218)</f>
        <v>1</v>
      </c>
      <c r="Q153" s="7"/>
      <c r="R153" s="7"/>
      <c r="S153" s="28"/>
    </row>
    <row r="154" spans="1:19" x14ac:dyDescent="0.3">
      <c r="A154" s="27"/>
      <c r="B154" s="7" t="s">
        <v>211</v>
      </c>
      <c r="C154" s="7" t="str">
        <f t="shared" si="11"/>
        <v>_G09</v>
      </c>
      <c r="D154" s="22" t="s">
        <v>220</v>
      </c>
      <c r="E154" s="7" t="str">
        <f t="shared" si="12"/>
        <v>NSD-2500X2200</v>
      </c>
      <c r="F154" s="7">
        <v>1</v>
      </c>
      <c r="G154" s="7"/>
      <c r="H154" s="7"/>
      <c r="I154" s="8" t="s">
        <v>347</v>
      </c>
      <c r="J154" s="8"/>
      <c r="K154" s="8">
        <f t="shared" si="13"/>
        <v>6</v>
      </c>
      <c r="L154" s="7"/>
      <c r="M154" s="7"/>
      <c r="N154" s="8" t="s">
        <v>347</v>
      </c>
      <c r="O154" s="8"/>
      <c r="P154" s="8">
        <f>SUMIF(I146:I218,N154,K146:K218)</f>
        <v>7</v>
      </c>
      <c r="Q154" s="7"/>
      <c r="R154" s="7"/>
      <c r="S154" s="28"/>
    </row>
    <row r="155" spans="1:19" x14ac:dyDescent="0.3">
      <c r="A155" s="27"/>
      <c r="B155" s="7" t="s">
        <v>211</v>
      </c>
      <c r="C155" s="7" t="str">
        <f t="shared" si="11"/>
        <v>_G10</v>
      </c>
      <c r="D155" s="22" t="s">
        <v>315</v>
      </c>
      <c r="E155" s="7" t="str">
        <f t="shared" si="12"/>
        <v>90FSD-2500X2200</v>
      </c>
      <c r="F155" s="7">
        <v>1</v>
      </c>
      <c r="G155" s="7"/>
      <c r="H155" s="7"/>
      <c r="I155" s="8"/>
      <c r="J155" s="8"/>
      <c r="K155" s="8"/>
      <c r="L155" s="7"/>
      <c r="M155" s="7"/>
      <c r="N155" s="8"/>
      <c r="O155" s="8"/>
      <c r="P155" s="8"/>
      <c r="Q155" s="7"/>
      <c r="R155" s="7"/>
      <c r="S155" s="28"/>
    </row>
    <row r="156" spans="1:19" x14ac:dyDescent="0.3">
      <c r="A156" s="27"/>
      <c r="B156" s="7" t="s">
        <v>211</v>
      </c>
      <c r="C156" s="7" t="str">
        <f t="shared" si="11"/>
        <v>_G11</v>
      </c>
      <c r="D156" s="22" t="s">
        <v>297</v>
      </c>
      <c r="E156" s="7" t="str">
        <f t="shared" si="12"/>
        <v>90FSD-1100X2200</v>
      </c>
      <c r="F156" s="7">
        <v>1</v>
      </c>
      <c r="G156" s="7"/>
      <c r="H156" s="7"/>
      <c r="I156" s="8"/>
      <c r="J156" s="8"/>
      <c r="K156" s="8"/>
      <c r="L156" s="7"/>
      <c r="M156" s="7"/>
      <c r="N156" s="8"/>
      <c r="O156" s="8"/>
      <c r="P156" s="8"/>
      <c r="Q156" s="7"/>
      <c r="R156" s="7"/>
      <c r="S156" s="28"/>
    </row>
    <row r="157" spans="1:19" x14ac:dyDescent="0.3">
      <c r="A157" s="27"/>
      <c r="B157" s="7" t="s">
        <v>211</v>
      </c>
      <c r="C157" s="7" t="str">
        <f t="shared" si="11"/>
        <v>_G12</v>
      </c>
      <c r="D157" s="22" t="s">
        <v>316</v>
      </c>
      <c r="E157" s="7" t="str">
        <f t="shared" si="12"/>
        <v>90FSD-1100X2200</v>
      </c>
      <c r="F157" s="7">
        <v>1</v>
      </c>
      <c r="G157" s="7"/>
      <c r="H157" s="7"/>
      <c r="I157" s="8"/>
      <c r="J157" s="8"/>
      <c r="K157" s="8"/>
      <c r="L157" s="7"/>
      <c r="M157" s="7"/>
      <c r="N157" s="8"/>
      <c r="O157" s="8"/>
      <c r="P157" s="8"/>
      <c r="Q157" s="7"/>
      <c r="R157" s="7"/>
      <c r="S157" s="28"/>
    </row>
    <row r="158" spans="1:19" x14ac:dyDescent="0.3">
      <c r="A158" s="27"/>
      <c r="B158" s="7" t="s">
        <v>211</v>
      </c>
      <c r="C158" s="7" t="str">
        <f t="shared" si="11"/>
        <v>_G13</v>
      </c>
      <c r="D158" s="22" t="s">
        <v>299</v>
      </c>
      <c r="E158" s="7" t="str">
        <f t="shared" si="12"/>
        <v>90FSD-1100X2200</v>
      </c>
      <c r="F158" s="7">
        <v>1</v>
      </c>
      <c r="G158" s="7"/>
      <c r="H158" s="7"/>
      <c r="I158" s="8"/>
      <c r="J158" s="8"/>
      <c r="K158" s="8"/>
      <c r="L158" s="7"/>
      <c r="M158" s="7"/>
      <c r="N158" s="8"/>
      <c r="O158" s="8"/>
      <c r="P158" s="8"/>
      <c r="Q158" s="7"/>
      <c r="R158" s="7"/>
      <c r="S158" s="28"/>
    </row>
    <row r="159" spans="1:19" x14ac:dyDescent="0.3">
      <c r="A159" s="27"/>
      <c r="B159" s="7" t="s">
        <v>211</v>
      </c>
      <c r="C159" s="7" t="str">
        <f t="shared" si="11"/>
        <v>_G14</v>
      </c>
      <c r="D159" s="22" t="s">
        <v>317</v>
      </c>
      <c r="E159" s="7" t="str">
        <f t="shared" si="12"/>
        <v>90FSD-1100X2200</v>
      </c>
      <c r="F159" s="7">
        <v>1</v>
      </c>
      <c r="G159" s="7"/>
      <c r="H159" s="7"/>
      <c r="I159" s="8"/>
      <c r="J159" s="8"/>
      <c r="K159" s="8"/>
      <c r="L159" s="7"/>
      <c r="M159" s="7"/>
      <c r="N159" s="8"/>
      <c r="O159" s="8"/>
      <c r="P159" s="8"/>
      <c r="Q159" s="7"/>
      <c r="R159" s="7"/>
      <c r="S159" s="28"/>
    </row>
    <row r="160" spans="1:19" x14ac:dyDescent="0.3">
      <c r="A160" s="27"/>
      <c r="B160" s="7" t="s">
        <v>211</v>
      </c>
      <c r="C160" s="7" t="str">
        <f t="shared" si="11"/>
        <v>_G15</v>
      </c>
      <c r="D160" s="22" t="s">
        <v>318</v>
      </c>
      <c r="E160" s="7" t="str">
        <f t="shared" si="12"/>
        <v>90FSD-1100X2200</v>
      </c>
      <c r="F160" s="7">
        <v>1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28"/>
    </row>
    <row r="161" spans="1:19" x14ac:dyDescent="0.3">
      <c r="A161" s="27"/>
      <c r="B161" s="7" t="s">
        <v>211</v>
      </c>
      <c r="C161" s="7" t="str">
        <f t="shared" si="11"/>
        <v>_G16</v>
      </c>
      <c r="D161" s="22" t="s">
        <v>227</v>
      </c>
      <c r="E161" s="7" t="str">
        <f t="shared" si="12"/>
        <v>90FSD-1100X2200</v>
      </c>
      <c r="F161" s="7">
        <v>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28"/>
    </row>
    <row r="162" spans="1:19" x14ac:dyDescent="0.3">
      <c r="A162" s="27"/>
      <c r="B162" s="7" t="s">
        <v>211</v>
      </c>
      <c r="C162" s="7" t="str">
        <f t="shared" si="11"/>
        <v>_G17</v>
      </c>
      <c r="D162" s="22" t="s">
        <v>319</v>
      </c>
      <c r="E162" s="7" t="str">
        <f t="shared" si="12"/>
        <v>shutter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28"/>
    </row>
    <row r="163" spans="1:19" x14ac:dyDescent="0.3">
      <c r="A163" s="27"/>
      <c r="B163" s="7" t="s">
        <v>211</v>
      </c>
      <c r="C163" s="7" t="str">
        <f t="shared" si="11"/>
        <v>_G18</v>
      </c>
      <c r="D163" s="22" t="s">
        <v>303</v>
      </c>
      <c r="E163" s="7" t="str">
        <f t="shared" si="12"/>
        <v>NSD-2500X2200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28"/>
    </row>
    <row r="164" spans="1:19" x14ac:dyDescent="0.3">
      <c r="A164" s="27"/>
      <c r="B164" s="7" t="s">
        <v>211</v>
      </c>
      <c r="C164" s="7" t="str">
        <f t="shared" si="11"/>
        <v>_G19</v>
      </c>
      <c r="D164" s="22" t="s">
        <v>320</v>
      </c>
      <c r="E164" s="7" t="str">
        <f t="shared" si="12"/>
        <v>shutter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28"/>
    </row>
    <row r="165" spans="1:19" x14ac:dyDescent="0.3">
      <c r="A165" s="27"/>
      <c r="B165" s="7" t="s">
        <v>211</v>
      </c>
      <c r="C165" s="7" t="str">
        <f t="shared" si="11"/>
        <v>_G20</v>
      </c>
      <c r="D165" s="22" t="s">
        <v>321</v>
      </c>
      <c r="E165" s="7" t="str">
        <f t="shared" si="12"/>
        <v>NSD-1100X2200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28"/>
    </row>
    <row r="166" spans="1:19" x14ac:dyDescent="0.3">
      <c r="A166" s="27"/>
      <c r="B166" s="7" t="s">
        <v>211</v>
      </c>
      <c r="C166" s="7" t="str">
        <f t="shared" si="11"/>
        <v>_G21</v>
      </c>
      <c r="D166" s="22" t="s">
        <v>322</v>
      </c>
      <c r="E166" s="7" t="str">
        <f t="shared" si="12"/>
        <v>shutter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28"/>
    </row>
    <row r="167" spans="1:19" x14ac:dyDescent="0.3">
      <c r="A167" s="27"/>
      <c r="B167" s="7" t="s">
        <v>211</v>
      </c>
      <c r="C167" s="7" t="str">
        <f t="shared" si="11"/>
        <v>_G22</v>
      </c>
      <c r="D167" s="22" t="s">
        <v>306</v>
      </c>
      <c r="E167" s="7" t="str">
        <f t="shared" si="12"/>
        <v>shutter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28"/>
    </row>
    <row r="168" spans="1:19" x14ac:dyDescent="0.3">
      <c r="A168" s="27"/>
      <c r="B168" s="7" t="s">
        <v>211</v>
      </c>
      <c r="C168" s="7" t="str">
        <f t="shared" si="11"/>
        <v>_G23</v>
      </c>
      <c r="D168" s="22" t="s">
        <v>234</v>
      </c>
      <c r="E168" s="7" t="str">
        <f t="shared" si="12"/>
        <v>NSD-1100X2200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28"/>
    </row>
    <row r="169" spans="1:19" x14ac:dyDescent="0.3">
      <c r="A169" s="27"/>
      <c r="B169" s="7"/>
      <c r="C169" s="7"/>
      <c r="D169" s="2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28"/>
    </row>
    <row r="170" spans="1:19" x14ac:dyDescent="0.3">
      <c r="A170" s="27"/>
      <c r="B170" s="7"/>
      <c r="C170" s="7"/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28"/>
    </row>
    <row r="171" spans="1:19" x14ac:dyDescent="0.3">
      <c r="A171" s="27"/>
      <c r="B171" s="7"/>
      <c r="C171" s="7"/>
      <c r="D171" s="2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28"/>
    </row>
    <row r="172" spans="1:19" x14ac:dyDescent="0.3">
      <c r="A172" s="27"/>
      <c r="B172" s="7"/>
      <c r="C172" s="7"/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28"/>
    </row>
    <row r="173" spans="1:19" x14ac:dyDescent="0.3">
      <c r="A173" s="27"/>
      <c r="B173" s="7"/>
      <c r="C173" s="7"/>
      <c r="D173" s="22"/>
      <c r="E173" s="7"/>
      <c r="F173" s="7"/>
      <c r="G173" s="7"/>
      <c r="H173" s="7"/>
      <c r="I173" s="8" t="str">
        <f>B174</f>
        <v>1F</v>
      </c>
      <c r="J173" s="7"/>
      <c r="K173" s="7"/>
      <c r="L173" s="7"/>
      <c r="M173" s="7"/>
      <c r="N173" s="7"/>
      <c r="O173" s="7"/>
      <c r="P173" s="7"/>
      <c r="Q173" s="7"/>
      <c r="R173" s="7"/>
      <c r="S173" s="28"/>
    </row>
    <row r="174" spans="1:19" x14ac:dyDescent="0.3">
      <c r="A174" s="27"/>
      <c r="B174" s="7" t="s">
        <v>93</v>
      </c>
      <c r="C174" s="7" t="str">
        <f t="shared" ref="C174:C203" si="14">RIGHT(D174,4)</f>
        <v>_101</v>
      </c>
      <c r="D174" s="22" t="s">
        <v>256</v>
      </c>
      <c r="E174" s="7" t="str">
        <f t="shared" ref="E174:E203" si="15">LEFT(D174,LEN(D174)-4)</f>
        <v>90FSD-1100X2200</v>
      </c>
      <c r="F174" s="7">
        <v>1</v>
      </c>
      <c r="G174" s="7"/>
      <c r="H174" s="7"/>
      <c r="I174" s="8" t="s">
        <v>251</v>
      </c>
      <c r="J174" s="8"/>
      <c r="K174" s="8">
        <f>COUNTIF($E$174:$E$180,I174)</f>
        <v>0</v>
      </c>
      <c r="L174" s="7"/>
      <c r="M174" s="7"/>
      <c r="N174" s="7"/>
      <c r="O174" s="7"/>
      <c r="P174" s="7"/>
      <c r="Q174" s="7"/>
      <c r="R174" s="7"/>
      <c r="S174" s="28"/>
    </row>
    <row r="175" spans="1:19" x14ac:dyDescent="0.3">
      <c r="A175" s="27"/>
      <c r="B175" s="7" t="s">
        <v>176</v>
      </c>
      <c r="C175" s="7" t="str">
        <f t="shared" si="14"/>
        <v>_102</v>
      </c>
      <c r="D175" s="22" t="s">
        <v>323</v>
      </c>
      <c r="E175" s="7" t="str">
        <f t="shared" si="15"/>
        <v>90FSD-1100X2200</v>
      </c>
      <c r="F175" s="7">
        <v>1</v>
      </c>
      <c r="G175" s="7"/>
      <c r="H175" s="7"/>
      <c r="I175" s="8" t="s">
        <v>349</v>
      </c>
      <c r="J175" s="8"/>
      <c r="K175" s="8">
        <f t="shared" ref="K175:K182" si="16">COUNTIF($E$174:$E$180,I175)</f>
        <v>0</v>
      </c>
      <c r="L175" s="7"/>
      <c r="M175" s="7"/>
      <c r="N175" s="7"/>
      <c r="O175" s="7"/>
      <c r="P175" s="7"/>
      <c r="Q175" s="7"/>
      <c r="R175" s="7"/>
      <c r="S175" s="28"/>
    </row>
    <row r="176" spans="1:19" x14ac:dyDescent="0.3">
      <c r="A176" s="27"/>
      <c r="B176" s="7" t="s">
        <v>176</v>
      </c>
      <c r="C176" s="7" t="str">
        <f t="shared" si="14"/>
        <v>_103</v>
      </c>
      <c r="D176" s="22" t="s">
        <v>324</v>
      </c>
      <c r="E176" s="7" t="str">
        <f t="shared" si="15"/>
        <v>90FSD-1100X2200</v>
      </c>
      <c r="F176" s="7">
        <v>1</v>
      </c>
      <c r="G176" s="7"/>
      <c r="H176" s="7"/>
      <c r="I176" s="8" t="s">
        <v>254</v>
      </c>
      <c r="J176" s="8"/>
      <c r="K176" s="8">
        <f t="shared" si="16"/>
        <v>0</v>
      </c>
      <c r="L176" s="7"/>
      <c r="M176" s="7"/>
      <c r="N176" s="7"/>
      <c r="O176" s="7"/>
      <c r="P176" s="7"/>
      <c r="Q176" s="7"/>
      <c r="R176" s="7"/>
      <c r="S176" s="28"/>
    </row>
    <row r="177" spans="1:19" x14ac:dyDescent="0.3">
      <c r="A177" s="27"/>
      <c r="B177" s="7" t="s">
        <v>176</v>
      </c>
      <c r="C177" s="7" t="str">
        <f t="shared" si="14"/>
        <v>_104</v>
      </c>
      <c r="D177" s="22" t="s">
        <v>325</v>
      </c>
      <c r="E177" s="7" t="str">
        <f t="shared" si="15"/>
        <v>90FSD-1100X2200</v>
      </c>
      <c r="F177" s="7">
        <v>1</v>
      </c>
      <c r="G177" s="7"/>
      <c r="H177" s="7"/>
      <c r="I177" s="8" t="s">
        <v>252</v>
      </c>
      <c r="J177" s="8"/>
      <c r="K177" s="8">
        <f t="shared" si="16"/>
        <v>0</v>
      </c>
      <c r="L177" s="7"/>
      <c r="M177" s="7"/>
      <c r="N177" s="7"/>
      <c r="O177" s="7"/>
      <c r="P177" s="7"/>
      <c r="Q177" s="7"/>
      <c r="R177" s="7"/>
      <c r="S177" s="28"/>
    </row>
    <row r="178" spans="1:19" x14ac:dyDescent="0.3">
      <c r="A178" s="27"/>
      <c r="B178" s="7" t="s">
        <v>176</v>
      </c>
      <c r="C178" s="7" t="str">
        <f t="shared" si="14"/>
        <v>_105</v>
      </c>
      <c r="D178" s="22" t="s">
        <v>326</v>
      </c>
      <c r="E178" s="7" t="str">
        <f t="shared" si="15"/>
        <v>90FSD-1100X2200</v>
      </c>
      <c r="F178" s="7">
        <v>1</v>
      </c>
      <c r="G178" s="7"/>
      <c r="H178" s="7"/>
      <c r="I178" s="8" t="s">
        <v>286</v>
      </c>
      <c r="J178" s="8"/>
      <c r="K178" s="8">
        <f t="shared" si="16"/>
        <v>0</v>
      </c>
      <c r="L178" s="7"/>
      <c r="M178" s="7"/>
      <c r="N178" s="7"/>
      <c r="O178" s="7"/>
      <c r="P178" s="7"/>
      <c r="Q178" s="7"/>
      <c r="R178" s="7"/>
      <c r="S178" s="28"/>
    </row>
    <row r="179" spans="1:19" x14ac:dyDescent="0.3">
      <c r="A179" s="27"/>
      <c r="B179" s="7"/>
      <c r="C179" s="7"/>
      <c r="D179" s="22"/>
      <c r="E179" s="7"/>
      <c r="F179" s="7"/>
      <c r="G179" s="7"/>
      <c r="H179" s="7"/>
      <c r="I179" s="8" t="s">
        <v>253</v>
      </c>
      <c r="J179" s="8"/>
      <c r="K179" s="8">
        <f t="shared" si="16"/>
        <v>0</v>
      </c>
      <c r="L179" s="7"/>
      <c r="M179" s="7"/>
      <c r="N179" s="7"/>
      <c r="O179" s="7"/>
      <c r="P179" s="7"/>
      <c r="Q179" s="7"/>
      <c r="R179" s="7"/>
      <c r="S179" s="28"/>
    </row>
    <row r="180" spans="1:19" x14ac:dyDescent="0.3">
      <c r="A180" s="27"/>
      <c r="B180" s="7"/>
      <c r="C180" s="7"/>
      <c r="D180" s="22"/>
      <c r="E180" s="7"/>
      <c r="F180" s="7"/>
      <c r="G180" s="7"/>
      <c r="H180" s="7"/>
      <c r="I180" s="8" t="s">
        <v>255</v>
      </c>
      <c r="J180" s="8"/>
      <c r="K180" s="8">
        <f t="shared" si="16"/>
        <v>5</v>
      </c>
      <c r="L180" s="7"/>
      <c r="M180" s="7"/>
      <c r="N180" s="7"/>
      <c r="O180" s="7"/>
      <c r="P180" s="7"/>
      <c r="Q180" s="7"/>
      <c r="R180" s="7"/>
      <c r="S180" s="28"/>
    </row>
    <row r="181" spans="1:19" x14ac:dyDescent="0.3">
      <c r="A181" s="27"/>
      <c r="B181" s="7"/>
      <c r="C181" s="7"/>
      <c r="D181" s="22"/>
      <c r="E181" s="7"/>
      <c r="F181" s="7"/>
      <c r="G181" s="7"/>
      <c r="H181" s="7"/>
      <c r="I181" s="8" t="s">
        <v>348</v>
      </c>
      <c r="J181" s="8"/>
      <c r="K181" s="8">
        <f t="shared" si="16"/>
        <v>0</v>
      </c>
      <c r="L181" s="7"/>
      <c r="M181" s="7"/>
      <c r="N181" s="7"/>
      <c r="O181" s="7"/>
      <c r="P181" s="7"/>
      <c r="Q181" s="7"/>
      <c r="R181" s="7"/>
      <c r="S181" s="28"/>
    </row>
    <row r="182" spans="1:19" x14ac:dyDescent="0.3">
      <c r="A182" s="27"/>
      <c r="B182" s="7"/>
      <c r="C182" s="7"/>
      <c r="D182" s="22"/>
      <c r="E182" s="7"/>
      <c r="F182" s="7"/>
      <c r="G182" s="7"/>
      <c r="H182" s="7"/>
      <c r="I182" s="8" t="s">
        <v>347</v>
      </c>
      <c r="J182" s="8"/>
      <c r="K182" s="8">
        <f t="shared" si="16"/>
        <v>0</v>
      </c>
      <c r="L182" s="7"/>
      <c r="M182" s="7"/>
      <c r="N182" s="7"/>
      <c r="O182" s="7"/>
      <c r="P182" s="7"/>
      <c r="Q182" s="7"/>
      <c r="R182" s="7"/>
      <c r="S182" s="28"/>
    </row>
    <row r="183" spans="1:19" x14ac:dyDescent="0.3">
      <c r="A183" s="27"/>
      <c r="B183" s="7"/>
      <c r="C183" s="7"/>
      <c r="D183" s="22"/>
      <c r="E183" s="7"/>
      <c r="F183" s="7"/>
      <c r="G183" s="7"/>
      <c r="H183" s="7"/>
      <c r="I183" s="8"/>
      <c r="J183" s="8"/>
      <c r="K183" s="8"/>
      <c r="L183" s="7"/>
      <c r="M183" s="7"/>
      <c r="N183" s="7"/>
      <c r="O183" s="7"/>
      <c r="P183" s="7"/>
      <c r="Q183" s="7"/>
      <c r="R183" s="7"/>
      <c r="S183" s="28"/>
    </row>
    <row r="184" spans="1:19" x14ac:dyDescent="0.3">
      <c r="A184" s="27"/>
      <c r="B184" s="7"/>
      <c r="C184" s="7"/>
      <c r="D184" s="22"/>
      <c r="E184" s="7"/>
      <c r="F184" s="7"/>
      <c r="G184" s="7"/>
      <c r="H184" s="7"/>
      <c r="I184" s="8"/>
      <c r="J184" s="8"/>
      <c r="K184" s="8"/>
      <c r="L184" s="7"/>
      <c r="M184" s="7"/>
      <c r="N184" s="7"/>
      <c r="O184" s="7"/>
      <c r="P184" s="7"/>
      <c r="Q184" s="7"/>
      <c r="R184" s="7"/>
      <c r="S184" s="28"/>
    </row>
    <row r="185" spans="1:19" x14ac:dyDescent="0.3">
      <c r="A185" s="27"/>
      <c r="B185" s="7"/>
      <c r="C185" s="7"/>
      <c r="D185" s="22"/>
      <c r="E185" s="7"/>
      <c r="F185" s="7"/>
      <c r="G185" s="7"/>
      <c r="H185" s="7"/>
      <c r="I185" s="8"/>
      <c r="J185" s="8"/>
      <c r="K185" s="8"/>
      <c r="L185" s="7"/>
      <c r="M185" s="7"/>
      <c r="N185" s="7"/>
      <c r="O185" s="7"/>
      <c r="P185" s="7"/>
      <c r="Q185" s="7"/>
      <c r="R185" s="7"/>
      <c r="S185" s="28"/>
    </row>
    <row r="186" spans="1:19" x14ac:dyDescent="0.3">
      <c r="A186" s="27"/>
      <c r="B186" s="7"/>
      <c r="C186" s="7"/>
      <c r="D186" s="22"/>
      <c r="E186" s="7"/>
      <c r="F186" s="7"/>
      <c r="G186" s="7"/>
      <c r="H186" s="7"/>
      <c r="I186" s="8"/>
      <c r="J186" s="8"/>
      <c r="K186" s="8"/>
      <c r="L186" s="7"/>
      <c r="M186" s="7"/>
      <c r="N186" s="7"/>
      <c r="O186" s="7"/>
      <c r="P186" s="7"/>
      <c r="Q186" s="7"/>
      <c r="R186" s="7"/>
      <c r="S186" s="28"/>
    </row>
    <row r="187" spans="1:19" x14ac:dyDescent="0.3">
      <c r="A187" s="27"/>
      <c r="B187" s="7"/>
      <c r="C187" s="7"/>
      <c r="D187" s="22"/>
      <c r="E187" s="7"/>
      <c r="F187" s="7"/>
      <c r="G187" s="7"/>
      <c r="H187" s="7"/>
      <c r="I187" s="8"/>
      <c r="J187" s="8"/>
      <c r="K187" s="8"/>
      <c r="L187" s="7"/>
      <c r="M187" s="7"/>
      <c r="N187" s="7"/>
      <c r="O187" s="7"/>
      <c r="P187" s="7"/>
      <c r="Q187" s="7"/>
      <c r="R187" s="7"/>
      <c r="S187" s="28"/>
    </row>
    <row r="188" spans="1:19" x14ac:dyDescent="0.3">
      <c r="A188" s="27"/>
      <c r="B188" s="7"/>
      <c r="C188" s="7"/>
      <c r="D188" s="2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28"/>
    </row>
    <row r="189" spans="1:19" x14ac:dyDescent="0.3">
      <c r="A189" s="27"/>
      <c r="B189" s="7"/>
      <c r="C189" s="7"/>
      <c r="D189" s="2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28"/>
    </row>
    <row r="190" spans="1:19" x14ac:dyDescent="0.3">
      <c r="A190" s="27"/>
      <c r="B190" s="7"/>
      <c r="C190" s="7"/>
      <c r="D190" s="2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28"/>
    </row>
    <row r="191" spans="1:19" x14ac:dyDescent="0.3">
      <c r="A191" s="27"/>
      <c r="B191" s="7"/>
      <c r="C191" s="7"/>
      <c r="D191" s="2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28"/>
    </row>
    <row r="192" spans="1:19" x14ac:dyDescent="0.3">
      <c r="A192" s="27"/>
      <c r="B192" s="7"/>
      <c r="C192" s="7"/>
      <c r="D192" s="2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28"/>
    </row>
    <row r="193" spans="1:19" x14ac:dyDescent="0.3">
      <c r="A193" s="27"/>
      <c r="B193" s="7"/>
      <c r="C193" s="7"/>
      <c r="D193" s="2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28"/>
    </row>
    <row r="194" spans="1:19" x14ac:dyDescent="0.3">
      <c r="A194" s="27"/>
      <c r="B194" s="7"/>
      <c r="C194" s="7"/>
      <c r="D194" s="2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28"/>
    </row>
    <row r="195" spans="1:19" x14ac:dyDescent="0.3">
      <c r="A195" s="27"/>
      <c r="B195" s="7"/>
      <c r="C195" s="7"/>
      <c r="D195" s="2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28"/>
    </row>
    <row r="196" spans="1:19" x14ac:dyDescent="0.3">
      <c r="A196" s="27"/>
      <c r="B196" s="7"/>
      <c r="C196" s="7"/>
      <c r="D196" s="2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28"/>
    </row>
    <row r="197" spans="1:19" x14ac:dyDescent="0.3">
      <c r="A197" s="27"/>
      <c r="B197" s="7"/>
      <c r="C197" s="7"/>
      <c r="D197" s="2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28"/>
    </row>
    <row r="198" spans="1:19" x14ac:dyDescent="0.3">
      <c r="A198" s="27"/>
      <c r="B198" s="7"/>
      <c r="C198" s="7"/>
      <c r="D198" s="2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28"/>
    </row>
    <row r="199" spans="1:19" x14ac:dyDescent="0.3">
      <c r="A199" s="27"/>
      <c r="B199" s="7"/>
      <c r="C199" s="7"/>
      <c r="D199" s="2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28"/>
    </row>
    <row r="200" spans="1:19" x14ac:dyDescent="0.3">
      <c r="A200" s="27"/>
      <c r="B200" s="7"/>
      <c r="C200" s="7"/>
      <c r="D200" s="2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28"/>
    </row>
    <row r="201" spans="1:19" x14ac:dyDescent="0.3">
      <c r="A201" s="27"/>
      <c r="B201" s="7"/>
      <c r="C201" s="7"/>
      <c r="D201" s="2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28"/>
    </row>
    <row r="202" spans="1:19" x14ac:dyDescent="0.3">
      <c r="A202" s="27"/>
      <c r="B202" s="7"/>
      <c r="C202" s="7"/>
      <c r="D202" s="2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28"/>
    </row>
    <row r="203" spans="1:19" x14ac:dyDescent="0.3">
      <c r="A203" s="27"/>
      <c r="B203" s="7"/>
      <c r="C203" s="7"/>
      <c r="D203" s="2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28"/>
    </row>
    <row r="204" spans="1:19" ht="17.25" thickBot="1" x14ac:dyDescent="0.35">
      <c r="A204" s="29"/>
      <c r="B204" s="30"/>
      <c r="C204" s="30"/>
      <c r="D204" s="31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2"/>
    </row>
    <row r="205" spans="1:19" ht="17.25" thickTop="1" x14ac:dyDescent="0.3"/>
    <row r="206" spans="1:19" ht="17.25" thickBot="1" x14ac:dyDescent="0.35"/>
    <row r="207" spans="1:19" ht="17.25" thickTop="1" x14ac:dyDescent="0.3">
      <c r="A207" s="23"/>
      <c r="B207" s="24"/>
      <c r="C207" s="24"/>
      <c r="D207" s="25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6"/>
    </row>
    <row r="208" spans="1:19" x14ac:dyDescent="0.3">
      <c r="A208" s="27"/>
      <c r="B208" s="7"/>
      <c r="C208" s="7"/>
      <c r="D208" s="2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28"/>
    </row>
    <row r="209" spans="1:19" x14ac:dyDescent="0.3">
      <c r="A209" s="27"/>
      <c r="B209" s="7"/>
      <c r="C209" s="7"/>
      <c r="D209" s="22"/>
      <c r="E209" s="7"/>
      <c r="F209" s="7"/>
      <c r="G209" s="7"/>
      <c r="H209" s="7"/>
      <c r="I209" s="8" t="str">
        <f>B210</f>
        <v>GF</v>
      </c>
      <c r="J209" s="7"/>
      <c r="K209" s="7"/>
      <c r="L209" s="7"/>
      <c r="M209" s="8" t="str">
        <f>A210</f>
        <v>WTB</v>
      </c>
      <c r="N209" s="6" t="s">
        <v>161</v>
      </c>
      <c r="O209" s="7"/>
      <c r="P209" s="7"/>
      <c r="Q209" s="7"/>
      <c r="R209" s="7"/>
      <c r="S209" s="28"/>
    </row>
    <row r="210" spans="1:19" x14ac:dyDescent="0.3">
      <c r="A210" s="27" t="s">
        <v>327</v>
      </c>
      <c r="B210" s="7" t="s">
        <v>211</v>
      </c>
      <c r="C210" s="7" t="str">
        <f>RIGHT(D210,4)</f>
        <v>_G01</v>
      </c>
      <c r="D210" s="22" t="s">
        <v>212</v>
      </c>
      <c r="E210" s="7" t="str">
        <f>LEFT(D210,LEN(D210)-4)</f>
        <v>NSD-1100X2200</v>
      </c>
      <c r="F210" s="7">
        <v>1</v>
      </c>
      <c r="G210" s="7"/>
      <c r="H210" s="7"/>
      <c r="I210" s="8" t="s">
        <v>251</v>
      </c>
      <c r="J210" s="8"/>
      <c r="K210" s="8">
        <f>COUNTIF($E$210:$E$222,I210)</f>
        <v>3</v>
      </c>
      <c r="L210" s="7"/>
      <c r="M210" s="7"/>
      <c r="N210" s="8" t="s">
        <v>251</v>
      </c>
      <c r="O210" s="8"/>
      <c r="P210" s="8">
        <f>SUMIF(I210:I282,N210,K210:K282)</f>
        <v>9</v>
      </c>
      <c r="Q210" s="7"/>
      <c r="R210" s="7"/>
      <c r="S210" s="28"/>
    </row>
    <row r="211" spans="1:19" x14ac:dyDescent="0.3">
      <c r="A211" s="27"/>
      <c r="B211" s="7" t="s">
        <v>211</v>
      </c>
      <c r="C211" s="7" t="str">
        <f t="shared" ref="C211:C232" si="17">RIGHT(D211,4)</f>
        <v>_G02</v>
      </c>
      <c r="D211" s="22" t="s">
        <v>328</v>
      </c>
      <c r="E211" s="7" t="str">
        <f t="shared" ref="E211:E232" si="18">LEFT(D211,LEN(D211)-4)</f>
        <v>NSD-1100X2200</v>
      </c>
      <c r="F211" s="7">
        <v>1</v>
      </c>
      <c r="G211" s="7"/>
      <c r="H211" s="7"/>
      <c r="I211" s="8" t="s">
        <v>349</v>
      </c>
      <c r="J211" s="8"/>
      <c r="K211" s="8">
        <f t="shared" ref="K211:K218" si="19">COUNTIF($E$210:$E$222,I211)</f>
        <v>1</v>
      </c>
      <c r="L211" s="7"/>
      <c r="M211" s="7"/>
      <c r="N211" s="8" t="s">
        <v>349</v>
      </c>
      <c r="O211" s="8"/>
      <c r="P211" s="8">
        <f>SUMIF(I210:I282,N211,K210:K282)</f>
        <v>1</v>
      </c>
      <c r="Q211" s="7"/>
      <c r="R211" s="7"/>
      <c r="S211" s="28"/>
    </row>
    <row r="212" spans="1:19" x14ac:dyDescent="0.3">
      <c r="A212" s="27"/>
      <c r="B212" s="7" t="s">
        <v>211</v>
      </c>
      <c r="C212" s="7" t="str">
        <f t="shared" si="17"/>
        <v>_G03</v>
      </c>
      <c r="D212" s="22" t="s">
        <v>329</v>
      </c>
      <c r="E212" s="7" t="str">
        <f t="shared" si="18"/>
        <v>shutter</v>
      </c>
      <c r="F212" s="7">
        <v>1</v>
      </c>
      <c r="G212" s="7"/>
      <c r="H212" s="7"/>
      <c r="I212" s="8" t="s">
        <v>254</v>
      </c>
      <c r="J212" s="8"/>
      <c r="K212" s="8">
        <f t="shared" si="19"/>
        <v>2</v>
      </c>
      <c r="L212" s="7"/>
      <c r="M212" s="7"/>
      <c r="N212" s="8" t="s">
        <v>254</v>
      </c>
      <c r="O212" s="8"/>
      <c r="P212" s="8">
        <f>SUMIF(I210:I282,N212,K210:K282)</f>
        <v>4</v>
      </c>
      <c r="Q212" s="7"/>
      <c r="R212" s="7"/>
      <c r="S212" s="28"/>
    </row>
    <row r="213" spans="1:19" x14ac:dyDescent="0.3">
      <c r="A213" s="27"/>
      <c r="B213" s="7" t="s">
        <v>211</v>
      </c>
      <c r="C213" s="7" t="str">
        <f t="shared" si="17"/>
        <v>_G04</v>
      </c>
      <c r="D213" s="22" t="s">
        <v>330</v>
      </c>
      <c r="E213" s="7" t="str">
        <f t="shared" si="18"/>
        <v>45FSD-2500X2200</v>
      </c>
      <c r="F213" s="7">
        <v>1</v>
      </c>
      <c r="G213" s="7"/>
      <c r="H213" s="7"/>
      <c r="I213" s="8" t="s">
        <v>252</v>
      </c>
      <c r="J213" s="8"/>
      <c r="K213" s="8">
        <f t="shared" si="19"/>
        <v>1</v>
      </c>
      <c r="L213" s="7"/>
      <c r="M213" s="7"/>
      <c r="N213" s="8" t="s">
        <v>252</v>
      </c>
      <c r="O213" s="8"/>
      <c r="P213" s="8">
        <f>SUMIF(I210:I282,N213,K210:K282)</f>
        <v>6</v>
      </c>
      <c r="Q213" s="7"/>
      <c r="R213" s="7"/>
      <c r="S213" s="28"/>
    </row>
    <row r="214" spans="1:19" x14ac:dyDescent="0.3">
      <c r="A214" s="27"/>
      <c r="B214" s="7" t="s">
        <v>211</v>
      </c>
      <c r="C214" s="7" t="str">
        <f t="shared" si="17"/>
        <v>_G05</v>
      </c>
      <c r="D214" s="22" t="s">
        <v>331</v>
      </c>
      <c r="E214" s="7" t="str">
        <f t="shared" si="18"/>
        <v>90FSD-1100X2200</v>
      </c>
      <c r="F214" s="7">
        <v>1</v>
      </c>
      <c r="G214" s="7"/>
      <c r="H214" s="7"/>
      <c r="I214" s="8" t="s">
        <v>286</v>
      </c>
      <c r="J214" s="8"/>
      <c r="K214" s="8">
        <f t="shared" si="19"/>
        <v>0</v>
      </c>
      <c r="L214" s="7"/>
      <c r="M214" s="7"/>
      <c r="N214" s="8" t="s">
        <v>286</v>
      </c>
      <c r="O214" s="8"/>
      <c r="P214" s="8">
        <f>SUMIF(I210:I282,N214,K210:K282)</f>
        <v>0</v>
      </c>
      <c r="Q214" s="7"/>
      <c r="R214" s="7"/>
      <c r="S214" s="28"/>
    </row>
    <row r="215" spans="1:19" x14ac:dyDescent="0.3">
      <c r="A215" s="27"/>
      <c r="B215" s="7" t="s">
        <v>211</v>
      </c>
      <c r="C215" s="7" t="str">
        <f t="shared" si="17"/>
        <v>_G06</v>
      </c>
      <c r="D215" s="22" t="s">
        <v>332</v>
      </c>
      <c r="E215" s="7" t="str">
        <f t="shared" si="18"/>
        <v>45FSD-1100X2200</v>
      </c>
      <c r="F215" s="7">
        <v>1</v>
      </c>
      <c r="G215" s="7"/>
      <c r="H215" s="7"/>
      <c r="I215" s="8" t="s">
        <v>253</v>
      </c>
      <c r="J215" s="8"/>
      <c r="K215" s="8">
        <f t="shared" si="19"/>
        <v>2</v>
      </c>
      <c r="L215" s="7"/>
      <c r="M215" s="7"/>
      <c r="N215" s="8" t="s">
        <v>253</v>
      </c>
      <c r="O215" s="8"/>
      <c r="P215" s="8">
        <f>SUMIF(I210:I282,N215,K210:K282)</f>
        <v>2</v>
      </c>
      <c r="Q215" s="7"/>
      <c r="R215" s="7"/>
      <c r="S215" s="28"/>
    </row>
    <row r="216" spans="1:19" x14ac:dyDescent="0.3">
      <c r="A216" s="27"/>
      <c r="B216" s="7" t="s">
        <v>211</v>
      </c>
      <c r="C216" s="7" t="str">
        <f t="shared" si="17"/>
        <v>_G07</v>
      </c>
      <c r="D216" s="22" t="s">
        <v>333</v>
      </c>
      <c r="E216" s="7" t="str">
        <f t="shared" si="18"/>
        <v>NSD-2000X2200</v>
      </c>
      <c r="F216" s="7">
        <v>1</v>
      </c>
      <c r="G216" s="7"/>
      <c r="H216" s="7"/>
      <c r="I216" s="8" t="s">
        <v>255</v>
      </c>
      <c r="J216" s="8"/>
      <c r="K216" s="8">
        <f t="shared" si="19"/>
        <v>3</v>
      </c>
      <c r="L216" s="7"/>
      <c r="M216" s="7"/>
      <c r="N216" s="8" t="s">
        <v>255</v>
      </c>
      <c r="O216" s="8"/>
      <c r="P216" s="8">
        <f>SUMIF(I210:I282,N216,K210:K282)</f>
        <v>5</v>
      </c>
      <c r="Q216" s="7"/>
      <c r="R216" s="7"/>
      <c r="S216" s="28"/>
    </row>
    <row r="217" spans="1:19" x14ac:dyDescent="0.3">
      <c r="A217" s="27"/>
      <c r="B217" s="7" t="s">
        <v>211</v>
      </c>
      <c r="C217" s="7" t="str">
        <f t="shared" si="17"/>
        <v>_G08</v>
      </c>
      <c r="D217" s="22" t="s">
        <v>334</v>
      </c>
      <c r="E217" s="7" t="str">
        <f t="shared" si="18"/>
        <v>90FSD-1100X2200</v>
      </c>
      <c r="F217" s="7">
        <v>1</v>
      </c>
      <c r="G217" s="7"/>
      <c r="H217" s="7"/>
      <c r="I217" s="8" t="s">
        <v>348</v>
      </c>
      <c r="J217" s="8"/>
      <c r="K217" s="8">
        <f t="shared" si="19"/>
        <v>0</v>
      </c>
      <c r="L217" s="7"/>
      <c r="M217" s="7"/>
      <c r="N217" s="8" t="s">
        <v>348</v>
      </c>
      <c r="O217" s="8"/>
      <c r="P217" s="8">
        <f>SUMIF(I210:I282,N217,K210:K282)</f>
        <v>0</v>
      </c>
      <c r="Q217" s="7"/>
      <c r="R217" s="7"/>
      <c r="S217" s="28"/>
    </row>
    <row r="218" spans="1:19" x14ac:dyDescent="0.3">
      <c r="A218" s="27"/>
      <c r="B218" s="7" t="s">
        <v>211</v>
      </c>
      <c r="C218" s="7" t="str">
        <f t="shared" si="17"/>
        <v>_G09</v>
      </c>
      <c r="D218" s="22" t="s">
        <v>335</v>
      </c>
      <c r="E218" s="7" t="str">
        <f t="shared" si="18"/>
        <v>NSD-1100X2200</v>
      </c>
      <c r="F218" s="7">
        <v>1</v>
      </c>
      <c r="G218" s="7"/>
      <c r="H218" s="7"/>
      <c r="I218" s="8" t="s">
        <v>347</v>
      </c>
      <c r="J218" s="8"/>
      <c r="K218" s="8">
        <f t="shared" si="19"/>
        <v>1</v>
      </c>
      <c r="L218" s="7"/>
      <c r="M218" s="7"/>
      <c r="N218" s="8" t="s">
        <v>347</v>
      </c>
      <c r="O218" s="8"/>
      <c r="P218" s="8">
        <f>SUMIF(I210:I282,N218,K210:K282)</f>
        <v>1</v>
      </c>
      <c r="Q218" s="7"/>
      <c r="R218" s="7"/>
      <c r="S218" s="28"/>
    </row>
    <row r="219" spans="1:19" x14ac:dyDescent="0.3">
      <c r="A219" s="27"/>
      <c r="B219" s="7" t="s">
        <v>211</v>
      </c>
      <c r="C219" s="7" t="str">
        <f t="shared" si="17"/>
        <v>_G10</v>
      </c>
      <c r="D219" s="22" t="s">
        <v>336</v>
      </c>
      <c r="E219" s="7" t="str">
        <f t="shared" si="18"/>
        <v>90FSD-1100X2200</v>
      </c>
      <c r="F219" s="7">
        <v>1</v>
      </c>
      <c r="G219" s="7"/>
      <c r="H219" s="7"/>
      <c r="I219" s="8"/>
      <c r="J219" s="8"/>
      <c r="K219" s="8"/>
      <c r="L219" s="7"/>
      <c r="M219" s="7"/>
      <c r="N219" s="8"/>
      <c r="O219" s="8"/>
      <c r="P219" s="8"/>
      <c r="Q219" s="7"/>
      <c r="R219" s="7"/>
      <c r="S219" s="28"/>
    </row>
    <row r="220" spans="1:19" x14ac:dyDescent="0.3">
      <c r="A220" s="27"/>
      <c r="B220" s="7" t="s">
        <v>211</v>
      </c>
      <c r="C220" s="7" t="str">
        <f t="shared" si="17"/>
        <v>_G11</v>
      </c>
      <c r="D220" s="22" t="s">
        <v>337</v>
      </c>
      <c r="E220" s="7" t="str">
        <f t="shared" si="18"/>
        <v>NSD-2500X2200</v>
      </c>
      <c r="F220" s="7">
        <v>1</v>
      </c>
      <c r="G220" s="7"/>
      <c r="H220" s="7"/>
      <c r="I220" s="8"/>
      <c r="J220" s="8"/>
      <c r="K220" s="8"/>
      <c r="L220" s="7"/>
      <c r="M220" s="7"/>
      <c r="N220" s="8"/>
      <c r="O220" s="8"/>
      <c r="P220" s="8"/>
      <c r="Q220" s="7"/>
      <c r="R220" s="7"/>
      <c r="S220" s="28"/>
    </row>
    <row r="221" spans="1:19" x14ac:dyDescent="0.3">
      <c r="A221" s="27"/>
      <c r="B221" s="7" t="s">
        <v>211</v>
      </c>
      <c r="C221" s="7" t="str">
        <f t="shared" si="17"/>
        <v>_G12</v>
      </c>
      <c r="D221" s="22" t="s">
        <v>298</v>
      </c>
      <c r="E221" s="7" t="str">
        <f t="shared" si="18"/>
        <v>NSD-2500X2200</v>
      </c>
      <c r="F221" s="7">
        <v>1</v>
      </c>
      <c r="G221" s="7"/>
      <c r="H221" s="7"/>
      <c r="I221" s="8"/>
      <c r="J221" s="8"/>
      <c r="K221" s="8"/>
      <c r="L221" s="7"/>
      <c r="M221" s="7"/>
      <c r="N221" s="8"/>
      <c r="O221" s="8"/>
      <c r="P221" s="8"/>
      <c r="Q221" s="7"/>
      <c r="R221" s="7"/>
      <c r="S221" s="28"/>
    </row>
    <row r="222" spans="1:19" x14ac:dyDescent="0.3">
      <c r="A222" s="27"/>
      <c r="B222" s="7" t="s">
        <v>211</v>
      </c>
      <c r="C222" s="7" t="str">
        <f t="shared" si="17"/>
        <v>_G13</v>
      </c>
      <c r="D222" s="22" t="s">
        <v>338</v>
      </c>
      <c r="E222" s="7" t="str">
        <f t="shared" si="18"/>
        <v>45FSD-2500X2200</v>
      </c>
      <c r="F222" s="7">
        <v>1</v>
      </c>
      <c r="G222" s="7"/>
      <c r="H222" s="7"/>
      <c r="I222" s="8"/>
      <c r="J222" s="8"/>
      <c r="K222" s="8"/>
      <c r="L222" s="7"/>
      <c r="M222" s="7"/>
      <c r="N222" s="8"/>
      <c r="O222" s="8"/>
      <c r="P222" s="8"/>
      <c r="Q222" s="7"/>
      <c r="R222" s="7"/>
      <c r="S222" s="28"/>
    </row>
    <row r="223" spans="1:19" x14ac:dyDescent="0.3">
      <c r="A223" s="27"/>
      <c r="B223" s="7"/>
      <c r="C223" s="7"/>
      <c r="D223" s="22"/>
      <c r="E223" s="7"/>
      <c r="F223" s="7"/>
      <c r="G223" s="7"/>
      <c r="H223" s="7"/>
      <c r="I223" s="8"/>
      <c r="J223" s="8"/>
      <c r="K223" s="8"/>
      <c r="L223" s="7"/>
      <c r="M223" s="7"/>
      <c r="N223" s="8"/>
      <c r="O223" s="8"/>
      <c r="P223" s="8"/>
      <c r="Q223" s="7"/>
      <c r="R223" s="7"/>
      <c r="S223" s="28"/>
    </row>
    <row r="224" spans="1:19" x14ac:dyDescent="0.3">
      <c r="A224" s="27"/>
      <c r="B224" s="7"/>
      <c r="C224" s="7"/>
      <c r="D224" s="2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28"/>
    </row>
    <row r="225" spans="1:19" x14ac:dyDescent="0.3">
      <c r="A225" s="27"/>
      <c r="B225" s="7"/>
      <c r="C225" s="7"/>
      <c r="D225" s="2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28"/>
    </row>
    <row r="226" spans="1:19" x14ac:dyDescent="0.3">
      <c r="A226" s="27"/>
      <c r="B226" s="7"/>
      <c r="C226" s="7"/>
      <c r="D226" s="2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28"/>
    </row>
    <row r="227" spans="1:19" x14ac:dyDescent="0.3">
      <c r="A227" s="27"/>
      <c r="B227" s="7"/>
      <c r="C227" s="7"/>
      <c r="D227" s="2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28"/>
    </row>
    <row r="228" spans="1:19" x14ac:dyDescent="0.3">
      <c r="A228" s="27"/>
      <c r="B228" s="7"/>
      <c r="C228" s="7"/>
      <c r="D228" s="2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28"/>
    </row>
    <row r="229" spans="1:19" x14ac:dyDescent="0.3">
      <c r="A229" s="27"/>
      <c r="B229" s="7"/>
      <c r="C229" s="7"/>
      <c r="D229" s="2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28"/>
    </row>
    <row r="230" spans="1:19" x14ac:dyDescent="0.3">
      <c r="A230" s="27"/>
      <c r="B230" s="7"/>
      <c r="C230" s="7"/>
      <c r="D230" s="2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28"/>
    </row>
    <row r="231" spans="1:19" x14ac:dyDescent="0.3">
      <c r="A231" s="27"/>
      <c r="B231" s="7"/>
      <c r="C231" s="7"/>
      <c r="D231" s="2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28"/>
    </row>
    <row r="232" spans="1:19" x14ac:dyDescent="0.3">
      <c r="A232" s="27"/>
      <c r="B232" s="7"/>
      <c r="C232" s="7"/>
      <c r="D232" s="2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28"/>
    </row>
    <row r="233" spans="1:19" x14ac:dyDescent="0.3">
      <c r="A233" s="27"/>
      <c r="B233" s="7"/>
      <c r="C233" s="7"/>
      <c r="D233" s="2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28"/>
    </row>
    <row r="234" spans="1:19" x14ac:dyDescent="0.3">
      <c r="A234" s="27"/>
      <c r="B234" s="7"/>
      <c r="C234" s="7"/>
      <c r="D234" s="2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28"/>
    </row>
    <row r="235" spans="1:19" x14ac:dyDescent="0.3">
      <c r="A235" s="27"/>
      <c r="B235" s="7"/>
      <c r="C235" s="7"/>
      <c r="D235" s="2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28"/>
    </row>
    <row r="236" spans="1:19" x14ac:dyDescent="0.3">
      <c r="A236" s="27"/>
      <c r="B236" s="7"/>
      <c r="C236" s="7"/>
      <c r="D236" s="2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28"/>
    </row>
    <row r="237" spans="1:19" x14ac:dyDescent="0.3">
      <c r="A237" s="27"/>
      <c r="B237" s="7"/>
      <c r="C237" s="7"/>
      <c r="D237" s="22"/>
      <c r="E237" s="7"/>
      <c r="F237" s="7"/>
      <c r="G237" s="7"/>
      <c r="H237" s="7"/>
      <c r="I237" s="8" t="str">
        <f>B238</f>
        <v>1F</v>
      </c>
      <c r="J237" s="7"/>
      <c r="K237" s="7"/>
      <c r="L237" s="7"/>
      <c r="M237" s="7"/>
      <c r="N237" s="7"/>
      <c r="O237" s="7"/>
      <c r="P237" s="7"/>
      <c r="Q237" s="7"/>
      <c r="R237" s="7"/>
      <c r="S237" s="28"/>
    </row>
    <row r="238" spans="1:19" x14ac:dyDescent="0.3">
      <c r="A238" s="27"/>
      <c r="B238" s="7" t="s">
        <v>93</v>
      </c>
      <c r="C238" s="7" t="str">
        <f t="shared" ref="C238:C242" si="20">RIGHT(D238,4)</f>
        <v/>
      </c>
      <c r="D238" s="22"/>
      <c r="E238" s="7"/>
      <c r="F238" s="7">
        <v>1</v>
      </c>
      <c r="G238" s="7"/>
      <c r="H238" s="7"/>
      <c r="I238" s="8" t="s">
        <v>251</v>
      </c>
      <c r="J238" s="8"/>
      <c r="K238" s="8"/>
      <c r="L238" s="7"/>
      <c r="M238" s="7"/>
      <c r="N238" s="7"/>
      <c r="O238" s="7"/>
      <c r="P238" s="7"/>
      <c r="Q238" s="7"/>
      <c r="R238" s="7"/>
      <c r="S238" s="28"/>
    </row>
    <row r="239" spans="1:19" x14ac:dyDescent="0.3">
      <c r="A239" s="27"/>
      <c r="B239" s="7" t="s">
        <v>176</v>
      </c>
      <c r="C239" s="7" t="str">
        <f t="shared" si="20"/>
        <v/>
      </c>
      <c r="D239" s="22"/>
      <c r="E239" s="7"/>
      <c r="F239" s="7">
        <v>1</v>
      </c>
      <c r="G239" s="7"/>
      <c r="H239" s="7"/>
      <c r="I239" s="8" t="s">
        <v>349</v>
      </c>
      <c r="J239" s="8"/>
      <c r="K239" s="8"/>
      <c r="L239" s="7"/>
      <c r="M239" s="7"/>
      <c r="N239" s="7"/>
      <c r="O239" s="7"/>
      <c r="P239" s="7"/>
      <c r="Q239" s="7"/>
      <c r="R239" s="7"/>
      <c r="S239" s="28"/>
    </row>
    <row r="240" spans="1:19" x14ac:dyDescent="0.3">
      <c r="A240" s="27"/>
      <c r="B240" s="7" t="s">
        <v>176</v>
      </c>
      <c r="C240" s="7" t="str">
        <f t="shared" si="20"/>
        <v/>
      </c>
      <c r="D240" s="22"/>
      <c r="E240" s="7"/>
      <c r="F240" s="7">
        <v>1</v>
      </c>
      <c r="G240" s="7"/>
      <c r="H240" s="7"/>
      <c r="I240" s="8" t="s">
        <v>254</v>
      </c>
      <c r="J240" s="8"/>
      <c r="K240" s="8"/>
      <c r="L240" s="7"/>
      <c r="M240" s="7"/>
      <c r="N240" s="7"/>
      <c r="O240" s="7"/>
      <c r="P240" s="7"/>
      <c r="Q240" s="7"/>
      <c r="R240" s="7"/>
      <c r="S240" s="28"/>
    </row>
    <row r="241" spans="1:19" x14ac:dyDescent="0.3">
      <c r="A241" s="27"/>
      <c r="B241" s="7" t="s">
        <v>176</v>
      </c>
      <c r="C241" s="7" t="str">
        <f t="shared" si="20"/>
        <v/>
      </c>
      <c r="D241" s="22"/>
      <c r="E241" s="7"/>
      <c r="F241" s="7">
        <v>1</v>
      </c>
      <c r="G241" s="7"/>
      <c r="H241" s="7"/>
      <c r="I241" s="8" t="s">
        <v>252</v>
      </c>
      <c r="J241" s="8"/>
      <c r="K241" s="8"/>
      <c r="L241" s="7"/>
      <c r="M241" s="7"/>
      <c r="N241" s="7"/>
      <c r="O241" s="7"/>
      <c r="P241" s="7"/>
      <c r="Q241" s="7"/>
      <c r="R241" s="7"/>
      <c r="S241" s="28"/>
    </row>
    <row r="242" spans="1:19" x14ac:dyDescent="0.3">
      <c r="A242" s="27"/>
      <c r="B242" s="7" t="s">
        <v>176</v>
      </c>
      <c r="C242" s="7" t="str">
        <f t="shared" si="20"/>
        <v/>
      </c>
      <c r="D242" s="22"/>
      <c r="E242" s="7"/>
      <c r="F242" s="7">
        <v>1</v>
      </c>
      <c r="G242" s="7"/>
      <c r="H242" s="7"/>
      <c r="I242" s="8" t="s">
        <v>286</v>
      </c>
      <c r="J242" s="8"/>
      <c r="K242" s="8"/>
      <c r="L242" s="7"/>
      <c r="M242" s="7"/>
      <c r="N242" s="7"/>
      <c r="O242" s="7"/>
      <c r="P242" s="7"/>
      <c r="Q242" s="7"/>
      <c r="R242" s="7"/>
      <c r="S242" s="28"/>
    </row>
    <row r="243" spans="1:19" x14ac:dyDescent="0.3">
      <c r="A243" s="27"/>
      <c r="B243" s="7"/>
      <c r="C243" s="7"/>
      <c r="D243" s="22"/>
      <c r="E243" s="7"/>
      <c r="F243" s="7"/>
      <c r="G243" s="7"/>
      <c r="H243" s="7"/>
      <c r="I243" s="8" t="s">
        <v>253</v>
      </c>
      <c r="J243" s="8"/>
      <c r="K243" s="8"/>
      <c r="L243" s="7"/>
      <c r="M243" s="7"/>
      <c r="N243" s="7"/>
      <c r="O243" s="7"/>
      <c r="P243" s="7"/>
      <c r="Q243" s="7"/>
      <c r="R243" s="7"/>
      <c r="S243" s="28"/>
    </row>
    <row r="244" spans="1:19" x14ac:dyDescent="0.3">
      <c r="A244" s="27"/>
      <c r="B244" s="7"/>
      <c r="C244" s="7"/>
      <c r="D244" s="22"/>
      <c r="E244" s="7"/>
      <c r="F244" s="7"/>
      <c r="G244" s="7"/>
      <c r="H244" s="7"/>
      <c r="I244" s="8" t="s">
        <v>255</v>
      </c>
      <c r="J244" s="8"/>
      <c r="K244" s="8"/>
      <c r="L244" s="7"/>
      <c r="M244" s="7"/>
      <c r="N244" s="7"/>
      <c r="O244" s="7"/>
      <c r="P244" s="7"/>
      <c r="Q244" s="7"/>
      <c r="R244" s="7"/>
      <c r="S244" s="28"/>
    </row>
    <row r="245" spans="1:19" x14ac:dyDescent="0.3">
      <c r="A245" s="27"/>
      <c r="B245" s="7"/>
      <c r="C245" s="7"/>
      <c r="D245" s="22"/>
      <c r="E245" s="7"/>
      <c r="F245" s="7"/>
      <c r="G245" s="7"/>
      <c r="H245" s="7"/>
      <c r="I245" s="8" t="s">
        <v>348</v>
      </c>
      <c r="J245" s="8"/>
      <c r="K245" s="8"/>
      <c r="L245" s="7"/>
      <c r="M245" s="7"/>
      <c r="N245" s="7"/>
      <c r="O245" s="7"/>
      <c r="P245" s="7"/>
      <c r="Q245" s="7"/>
      <c r="R245" s="7"/>
      <c r="S245" s="28"/>
    </row>
    <row r="246" spans="1:19" x14ac:dyDescent="0.3">
      <c r="A246" s="27"/>
      <c r="B246" s="7"/>
      <c r="C246" s="7"/>
      <c r="D246" s="22"/>
      <c r="E246" s="7"/>
      <c r="F246" s="7"/>
      <c r="G246" s="7"/>
      <c r="H246" s="7"/>
      <c r="I246" s="8" t="s">
        <v>347</v>
      </c>
      <c r="J246" s="8"/>
      <c r="K246" s="8"/>
      <c r="L246" s="7"/>
      <c r="M246" s="7"/>
      <c r="N246" s="7"/>
      <c r="O246" s="7"/>
      <c r="P246" s="7"/>
      <c r="Q246" s="7"/>
      <c r="R246" s="7"/>
      <c r="S246" s="28"/>
    </row>
    <row r="247" spans="1:19" x14ac:dyDescent="0.3">
      <c r="A247" s="27"/>
      <c r="B247" s="7"/>
      <c r="C247" s="7"/>
      <c r="D247" s="22"/>
      <c r="E247" s="7"/>
      <c r="F247" s="7"/>
      <c r="G247" s="7"/>
      <c r="H247" s="7"/>
      <c r="I247" s="8"/>
      <c r="J247" s="8"/>
      <c r="K247" s="8"/>
      <c r="L247" s="7"/>
      <c r="M247" s="7"/>
      <c r="N247" s="7"/>
      <c r="O247" s="7"/>
      <c r="P247" s="7"/>
      <c r="Q247" s="7"/>
      <c r="R247" s="7"/>
      <c r="S247" s="28"/>
    </row>
    <row r="248" spans="1:19" x14ac:dyDescent="0.3">
      <c r="A248" s="27"/>
      <c r="B248" s="7"/>
      <c r="C248" s="7"/>
      <c r="D248" s="22"/>
      <c r="E248" s="7"/>
      <c r="F248" s="7"/>
      <c r="G248" s="7"/>
      <c r="H248" s="7"/>
      <c r="I248" s="8"/>
      <c r="J248" s="8"/>
      <c r="K248" s="8"/>
      <c r="L248" s="7"/>
      <c r="M248" s="7"/>
      <c r="N248" s="7"/>
      <c r="O248" s="7"/>
      <c r="P248" s="7"/>
      <c r="Q248" s="7"/>
      <c r="R248" s="7"/>
      <c r="S248" s="28"/>
    </row>
    <row r="249" spans="1:19" x14ac:dyDescent="0.3">
      <c r="A249" s="27"/>
      <c r="B249" s="7"/>
      <c r="C249" s="7"/>
      <c r="D249" s="22"/>
      <c r="E249" s="7"/>
      <c r="F249" s="7"/>
      <c r="G249" s="7"/>
      <c r="H249" s="7"/>
      <c r="I249" s="8"/>
      <c r="J249" s="8"/>
      <c r="K249" s="8"/>
      <c r="L249" s="7"/>
      <c r="M249" s="7"/>
      <c r="N249" s="7"/>
      <c r="O249" s="7"/>
      <c r="P249" s="7"/>
      <c r="Q249" s="7"/>
      <c r="R249" s="7"/>
      <c r="S249" s="28"/>
    </row>
    <row r="250" spans="1:19" x14ac:dyDescent="0.3">
      <c r="A250" s="27"/>
      <c r="B250" s="7"/>
      <c r="C250" s="7"/>
      <c r="D250" s="22"/>
      <c r="E250" s="7"/>
      <c r="F250" s="7"/>
      <c r="G250" s="7"/>
      <c r="H250" s="7"/>
      <c r="I250" s="8"/>
      <c r="J250" s="8"/>
      <c r="K250" s="8"/>
      <c r="L250" s="7"/>
      <c r="M250" s="7"/>
      <c r="N250" s="7"/>
      <c r="O250" s="7"/>
      <c r="P250" s="7"/>
      <c r="Q250" s="7"/>
      <c r="R250" s="7"/>
      <c r="S250" s="28"/>
    </row>
    <row r="251" spans="1:19" x14ac:dyDescent="0.3">
      <c r="A251" s="27"/>
      <c r="B251" s="7"/>
      <c r="C251" s="7"/>
      <c r="D251" s="22"/>
      <c r="E251" s="7"/>
      <c r="F251" s="7"/>
      <c r="G251" s="7"/>
      <c r="H251" s="7"/>
      <c r="I251" s="8"/>
      <c r="J251" s="8"/>
      <c r="K251" s="8"/>
      <c r="L251" s="7"/>
      <c r="M251" s="7"/>
      <c r="N251" s="7"/>
      <c r="O251" s="7"/>
      <c r="P251" s="7"/>
      <c r="Q251" s="7"/>
      <c r="R251" s="7"/>
      <c r="S251" s="28"/>
    </row>
    <row r="252" spans="1:19" x14ac:dyDescent="0.3">
      <c r="A252" s="27"/>
      <c r="B252" s="7"/>
      <c r="C252" s="7"/>
      <c r="D252" s="2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28"/>
    </row>
    <row r="253" spans="1:19" x14ac:dyDescent="0.3">
      <c r="A253" s="27"/>
      <c r="B253" s="7"/>
      <c r="C253" s="7"/>
      <c r="D253" s="2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28"/>
    </row>
    <row r="254" spans="1:19" x14ac:dyDescent="0.3">
      <c r="A254" s="27"/>
      <c r="B254" s="7"/>
      <c r="C254" s="7"/>
      <c r="D254" s="2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28"/>
    </row>
    <row r="255" spans="1:19" x14ac:dyDescent="0.3">
      <c r="A255" s="27"/>
      <c r="B255" s="7"/>
      <c r="C255" s="7"/>
      <c r="D255" s="2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28"/>
    </row>
    <row r="256" spans="1:19" x14ac:dyDescent="0.3">
      <c r="A256" s="27"/>
      <c r="B256" s="7"/>
      <c r="C256" s="7"/>
      <c r="D256" s="2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28"/>
    </row>
    <row r="257" spans="1:19" x14ac:dyDescent="0.3">
      <c r="A257" s="27"/>
      <c r="B257" s="7"/>
      <c r="C257" s="7"/>
      <c r="D257" s="2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28"/>
    </row>
    <row r="258" spans="1:19" x14ac:dyDescent="0.3">
      <c r="A258" s="27"/>
      <c r="B258" s="7"/>
      <c r="C258" s="7"/>
      <c r="D258" s="2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28"/>
    </row>
    <row r="259" spans="1:19" x14ac:dyDescent="0.3">
      <c r="A259" s="27"/>
      <c r="B259" s="7"/>
      <c r="C259" s="7"/>
      <c r="D259" s="2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28"/>
    </row>
    <row r="260" spans="1:19" x14ac:dyDescent="0.3">
      <c r="A260" s="27"/>
      <c r="B260" s="7"/>
      <c r="C260" s="7"/>
      <c r="D260" s="2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28"/>
    </row>
    <row r="261" spans="1:19" x14ac:dyDescent="0.3">
      <c r="A261" s="27"/>
      <c r="B261" s="7"/>
      <c r="C261" s="7"/>
      <c r="D261" s="2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28"/>
    </row>
    <row r="262" spans="1:19" x14ac:dyDescent="0.3">
      <c r="A262" s="27"/>
      <c r="B262" s="7"/>
      <c r="C262" s="7"/>
      <c r="D262" s="2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28"/>
    </row>
    <row r="263" spans="1:19" x14ac:dyDescent="0.3">
      <c r="A263" s="27"/>
      <c r="B263" s="7"/>
      <c r="C263" s="7"/>
      <c r="D263" s="2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28"/>
    </row>
    <row r="264" spans="1:19" x14ac:dyDescent="0.3">
      <c r="A264" s="27"/>
      <c r="B264" s="7"/>
      <c r="C264" s="7"/>
      <c r="D264" s="2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28"/>
    </row>
    <row r="265" spans="1:19" x14ac:dyDescent="0.3">
      <c r="A265" s="27"/>
      <c r="B265" s="7"/>
      <c r="C265" s="7"/>
      <c r="D265" s="2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28"/>
    </row>
    <row r="266" spans="1:19" x14ac:dyDescent="0.3">
      <c r="A266" s="27"/>
      <c r="B266" s="7"/>
      <c r="C266" s="7"/>
      <c r="D266" s="2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28"/>
    </row>
    <row r="267" spans="1:19" x14ac:dyDescent="0.3">
      <c r="A267" s="27"/>
      <c r="B267" s="7"/>
      <c r="C267" s="7"/>
      <c r="D267" s="2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28"/>
    </row>
    <row r="268" spans="1:19" ht="17.25" thickBot="1" x14ac:dyDescent="0.35">
      <c r="A268" s="29"/>
      <c r="B268" s="30"/>
      <c r="C268" s="30"/>
      <c r="D268" s="31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2"/>
    </row>
    <row r="269" spans="1:19" ht="17.25" thickTop="1" x14ac:dyDescent="0.3"/>
    <row r="270" spans="1:19" ht="17.25" thickBot="1" x14ac:dyDescent="0.35"/>
    <row r="271" spans="1:19" ht="17.25" thickTop="1" x14ac:dyDescent="0.3">
      <c r="A271" s="23"/>
      <c r="B271" s="24"/>
      <c r="C271" s="24"/>
      <c r="D271" s="25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6"/>
    </row>
    <row r="272" spans="1:19" x14ac:dyDescent="0.3">
      <c r="A272" s="27"/>
      <c r="B272" s="7"/>
      <c r="C272" s="7"/>
      <c r="D272" s="2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28"/>
    </row>
    <row r="273" spans="1:19" x14ac:dyDescent="0.3">
      <c r="A273" s="27"/>
      <c r="B273" s="7"/>
      <c r="C273" s="7"/>
      <c r="D273" s="22"/>
      <c r="E273" s="7"/>
      <c r="F273" s="7"/>
      <c r="G273" s="7"/>
      <c r="H273" s="7"/>
      <c r="I273" s="8" t="str">
        <f>B274</f>
        <v>GF</v>
      </c>
      <c r="J273" s="7"/>
      <c r="K273" s="7"/>
      <c r="L273" s="7"/>
      <c r="M273" s="8" t="str">
        <f>A274</f>
        <v>Main Gate</v>
      </c>
      <c r="N273" s="6" t="s">
        <v>161</v>
      </c>
      <c r="O273" s="7"/>
      <c r="P273" s="7"/>
      <c r="Q273" s="7"/>
      <c r="R273" s="7"/>
      <c r="S273" s="28"/>
    </row>
    <row r="274" spans="1:19" x14ac:dyDescent="0.3">
      <c r="A274" s="27" t="s">
        <v>339</v>
      </c>
      <c r="B274" s="7" t="s">
        <v>211</v>
      </c>
      <c r="C274" s="7" t="str">
        <f>RIGHT(D274,4)</f>
        <v>_G01</v>
      </c>
      <c r="D274" s="22" t="s">
        <v>340</v>
      </c>
      <c r="E274" s="7" t="str">
        <f>LEFT(D274,LEN(D274)-4)</f>
        <v>NSD-2500X2200</v>
      </c>
      <c r="F274" s="7">
        <v>1</v>
      </c>
      <c r="G274" s="7"/>
      <c r="H274" s="7"/>
      <c r="I274" s="8" t="s">
        <v>251</v>
      </c>
      <c r="J274" s="8"/>
      <c r="K274" s="8">
        <f>COUNTIF($E$274:$E$288,I274)</f>
        <v>6</v>
      </c>
      <c r="L274" s="7"/>
      <c r="M274" s="7"/>
      <c r="N274" s="8" t="s">
        <v>251</v>
      </c>
      <c r="O274" s="8"/>
      <c r="P274" s="8">
        <f>SUMIF(I274:I346,N274,K274:K346)</f>
        <v>8</v>
      </c>
      <c r="Q274" s="7"/>
      <c r="R274" s="7"/>
      <c r="S274" s="28"/>
    </row>
    <row r="275" spans="1:19" x14ac:dyDescent="0.3">
      <c r="A275" s="27"/>
      <c r="B275" s="7" t="s">
        <v>211</v>
      </c>
      <c r="C275" s="7" t="str">
        <f t="shared" ref="C275:C291" si="21">RIGHT(D275,4)</f>
        <v>_G02</v>
      </c>
      <c r="D275" s="22" t="s">
        <v>328</v>
      </c>
      <c r="E275" s="7" t="str">
        <f t="shared" ref="E275:E291" si="22">LEFT(D275,LEN(D275)-4)</f>
        <v>NSD-1100X2200</v>
      </c>
      <c r="F275" s="7">
        <v>1</v>
      </c>
      <c r="G275" s="7"/>
      <c r="H275" s="7"/>
      <c r="I275" s="8" t="s">
        <v>349</v>
      </c>
      <c r="J275" s="8"/>
      <c r="K275" s="8">
        <f t="shared" ref="K275:K282" si="23">COUNTIF($E$274:$E$288,I275)</f>
        <v>0</v>
      </c>
      <c r="L275" s="7"/>
      <c r="M275" s="7"/>
      <c r="N275" s="8" t="s">
        <v>349</v>
      </c>
      <c r="O275" s="8"/>
      <c r="P275" s="8">
        <f>SUMIF(I274:I346,N275,K274:K346)</f>
        <v>0</v>
      </c>
      <c r="Q275" s="7"/>
      <c r="R275" s="7"/>
      <c r="S275" s="28"/>
    </row>
    <row r="276" spans="1:19" x14ac:dyDescent="0.3">
      <c r="A276" s="27"/>
      <c r="B276" s="7" t="s">
        <v>211</v>
      </c>
      <c r="C276" s="7" t="str">
        <f t="shared" si="21"/>
        <v>_G03</v>
      </c>
      <c r="D276" s="22" t="s">
        <v>214</v>
      </c>
      <c r="E276" s="7" t="str">
        <f t="shared" si="22"/>
        <v>45FSD-1100X2200</v>
      </c>
      <c r="F276" s="7">
        <v>1</v>
      </c>
      <c r="G276" s="7"/>
      <c r="H276" s="7"/>
      <c r="I276" s="8" t="s">
        <v>254</v>
      </c>
      <c r="J276" s="8"/>
      <c r="K276" s="8">
        <f t="shared" si="23"/>
        <v>2</v>
      </c>
      <c r="L276" s="7"/>
      <c r="M276" s="7"/>
      <c r="N276" s="8" t="s">
        <v>254</v>
      </c>
      <c r="O276" s="8"/>
      <c r="P276" s="8">
        <f>SUMIF(I274:I346,N276,K274:K346)</f>
        <v>5</v>
      </c>
      <c r="Q276" s="7"/>
      <c r="R276" s="7"/>
      <c r="S276" s="28"/>
    </row>
    <row r="277" spans="1:19" x14ac:dyDescent="0.3">
      <c r="A277" s="27"/>
      <c r="B277" s="7" t="s">
        <v>211</v>
      </c>
      <c r="C277" s="7" t="str">
        <f t="shared" si="21"/>
        <v>_G04</v>
      </c>
      <c r="D277" s="22" t="s">
        <v>291</v>
      </c>
      <c r="E277" s="7" t="str">
        <f t="shared" si="22"/>
        <v>90FSD-1100X2200</v>
      </c>
      <c r="F277" s="7">
        <v>1</v>
      </c>
      <c r="G277" s="7"/>
      <c r="H277" s="7"/>
      <c r="I277" s="8" t="s">
        <v>252</v>
      </c>
      <c r="J277" s="8"/>
      <c r="K277" s="8">
        <f t="shared" si="23"/>
        <v>5</v>
      </c>
      <c r="L277" s="7"/>
      <c r="M277" s="7"/>
      <c r="N277" s="8" t="s">
        <v>252</v>
      </c>
      <c r="O277" s="8"/>
      <c r="P277" s="8">
        <f>SUMIF(I274:I346,N277,K274:K346)</f>
        <v>5</v>
      </c>
      <c r="Q277" s="7"/>
      <c r="R277" s="7"/>
      <c r="S277" s="28"/>
    </row>
    <row r="278" spans="1:19" x14ac:dyDescent="0.3">
      <c r="A278" s="27"/>
      <c r="B278" s="7" t="s">
        <v>211</v>
      </c>
      <c r="C278" s="7" t="str">
        <f t="shared" si="21"/>
        <v>_G05</v>
      </c>
      <c r="D278" s="22" t="s">
        <v>311</v>
      </c>
      <c r="E278" s="7" t="str">
        <f t="shared" si="22"/>
        <v>NSD-1100X2200</v>
      </c>
      <c r="F278" s="7">
        <v>1</v>
      </c>
      <c r="G278" s="7"/>
      <c r="H278" s="7"/>
      <c r="I278" s="8" t="s">
        <v>286</v>
      </c>
      <c r="J278" s="8"/>
      <c r="K278" s="8">
        <f t="shared" si="23"/>
        <v>0</v>
      </c>
      <c r="L278" s="7"/>
      <c r="M278" s="7"/>
      <c r="N278" s="8" t="s">
        <v>286</v>
      </c>
      <c r="O278" s="8"/>
      <c r="P278" s="8">
        <f>SUMIF(I274:I346,N278,K274:K346)</f>
        <v>0</v>
      </c>
      <c r="Q278" s="7"/>
      <c r="R278" s="7"/>
      <c r="S278" s="28"/>
    </row>
    <row r="279" spans="1:19" x14ac:dyDescent="0.3">
      <c r="A279" s="27"/>
      <c r="B279" s="7" t="s">
        <v>211</v>
      </c>
      <c r="C279" s="7" t="str">
        <f t="shared" si="21"/>
        <v>_G06</v>
      </c>
      <c r="D279" s="22" t="s">
        <v>332</v>
      </c>
      <c r="E279" s="7" t="str">
        <f t="shared" si="22"/>
        <v>45FSD-1100X2200</v>
      </c>
      <c r="F279" s="7">
        <v>1</v>
      </c>
      <c r="G279" s="7"/>
      <c r="H279" s="7"/>
      <c r="I279" s="8" t="s">
        <v>253</v>
      </c>
      <c r="J279" s="8"/>
      <c r="K279" s="8">
        <f t="shared" si="23"/>
        <v>0</v>
      </c>
      <c r="L279" s="7"/>
      <c r="M279" s="7"/>
      <c r="N279" s="8" t="s">
        <v>253</v>
      </c>
      <c r="O279" s="8"/>
      <c r="P279" s="8">
        <f>SUMIF(I274:I346,N279,K274:K346)</f>
        <v>0</v>
      </c>
      <c r="Q279" s="7"/>
      <c r="R279" s="7"/>
      <c r="S279" s="28"/>
    </row>
    <row r="280" spans="1:19" x14ac:dyDescent="0.3">
      <c r="A280" s="27"/>
      <c r="B280" s="7" t="s">
        <v>211</v>
      </c>
      <c r="C280" s="7" t="str">
        <f t="shared" si="21"/>
        <v>_G07</v>
      </c>
      <c r="D280" s="22" t="s">
        <v>294</v>
      </c>
      <c r="E280" s="7" t="str">
        <f t="shared" si="22"/>
        <v>45FSD-1100X2200</v>
      </c>
      <c r="F280" s="7">
        <v>1</v>
      </c>
      <c r="G280" s="7"/>
      <c r="H280" s="7"/>
      <c r="I280" s="8" t="s">
        <v>255</v>
      </c>
      <c r="J280" s="8"/>
      <c r="K280" s="8">
        <f>COUNTIF($E$274:$E$288,I280)</f>
        <v>2</v>
      </c>
      <c r="L280" s="7"/>
      <c r="M280" s="7"/>
      <c r="N280" s="8" t="s">
        <v>255</v>
      </c>
      <c r="O280" s="8"/>
      <c r="P280" s="8">
        <f>SUMIF(I274:I346,N280,K274:K346)</f>
        <v>5</v>
      </c>
      <c r="Q280" s="7"/>
      <c r="R280" s="7"/>
      <c r="S280" s="28"/>
    </row>
    <row r="281" spans="1:19" x14ac:dyDescent="0.3">
      <c r="A281" s="27"/>
      <c r="B281" s="7" t="s">
        <v>211</v>
      </c>
      <c r="C281" s="7" t="str">
        <f t="shared" si="21"/>
        <v>_G08</v>
      </c>
      <c r="D281" s="22" t="s">
        <v>334</v>
      </c>
      <c r="E281" s="7" t="str">
        <f t="shared" si="22"/>
        <v>90FSD-1100X2200</v>
      </c>
      <c r="F281" s="7">
        <v>1</v>
      </c>
      <c r="G281" s="7"/>
      <c r="H281" s="7"/>
      <c r="I281" s="8" t="s">
        <v>348</v>
      </c>
      <c r="J281" s="8"/>
      <c r="K281" s="8">
        <f t="shared" si="23"/>
        <v>0</v>
      </c>
      <c r="L281" s="7"/>
      <c r="M281" s="7"/>
      <c r="N281" s="8" t="s">
        <v>348</v>
      </c>
      <c r="O281" s="8"/>
      <c r="P281" s="8">
        <f>SUMIF(I274:I346,N281,K274:K346)</f>
        <v>0</v>
      </c>
      <c r="Q281" s="7"/>
      <c r="R281" s="7"/>
      <c r="S281" s="28"/>
    </row>
    <row r="282" spans="1:19" x14ac:dyDescent="0.3">
      <c r="A282" s="27"/>
      <c r="B282" s="7" t="s">
        <v>211</v>
      </c>
      <c r="C282" s="7" t="str">
        <f t="shared" si="21"/>
        <v>_G09</v>
      </c>
      <c r="D282" s="22" t="s">
        <v>335</v>
      </c>
      <c r="E282" s="7" t="str">
        <f t="shared" si="22"/>
        <v>NSD-1100X2200</v>
      </c>
      <c r="F282" s="7">
        <v>1</v>
      </c>
      <c r="G282" s="7"/>
      <c r="H282" s="7"/>
      <c r="I282" s="8" t="s">
        <v>347</v>
      </c>
      <c r="J282" s="8"/>
      <c r="K282" s="8">
        <f t="shared" si="23"/>
        <v>0</v>
      </c>
      <c r="L282" s="7"/>
      <c r="M282" s="7"/>
      <c r="N282" s="8" t="s">
        <v>347</v>
      </c>
      <c r="O282" s="8"/>
      <c r="P282" s="8">
        <f>SUMIF(I274:I346,N282,K274:K346)</f>
        <v>0</v>
      </c>
      <c r="Q282" s="7"/>
      <c r="R282" s="7"/>
      <c r="S282" s="28"/>
    </row>
    <row r="283" spans="1:19" x14ac:dyDescent="0.3">
      <c r="A283" s="27"/>
      <c r="B283" s="7" t="s">
        <v>211</v>
      </c>
      <c r="C283" s="7" t="str">
        <f t="shared" si="21"/>
        <v>_G10</v>
      </c>
      <c r="D283" s="22" t="s">
        <v>221</v>
      </c>
      <c r="E283" s="7" t="str">
        <f t="shared" si="22"/>
        <v>45FSD-1100X2200</v>
      </c>
      <c r="F283" s="7">
        <v>1</v>
      </c>
      <c r="G283" s="7"/>
      <c r="H283" s="7"/>
      <c r="I283" s="8"/>
      <c r="J283" s="8"/>
      <c r="K283" s="8"/>
      <c r="L283" s="7"/>
      <c r="M283" s="7"/>
      <c r="N283" s="8"/>
      <c r="O283" s="8"/>
      <c r="P283" s="8"/>
      <c r="Q283" s="7"/>
      <c r="R283" s="7"/>
      <c r="S283" s="28"/>
    </row>
    <row r="284" spans="1:19" x14ac:dyDescent="0.3">
      <c r="A284" s="27"/>
      <c r="B284" s="7" t="s">
        <v>211</v>
      </c>
      <c r="C284" s="7" t="str">
        <f t="shared" si="21"/>
        <v>_G11</v>
      </c>
      <c r="D284" s="22" t="s">
        <v>222</v>
      </c>
      <c r="E284" s="7" t="str">
        <f t="shared" si="22"/>
        <v>45FSD-1100X2200</v>
      </c>
      <c r="F284" s="7">
        <v>1</v>
      </c>
      <c r="G284" s="7"/>
      <c r="H284" s="7"/>
      <c r="I284" s="8"/>
      <c r="J284" s="8"/>
      <c r="K284" s="8"/>
      <c r="L284" s="7"/>
      <c r="M284" s="7"/>
      <c r="N284" s="8"/>
      <c r="O284" s="8"/>
      <c r="P284" s="8"/>
      <c r="Q284" s="7"/>
      <c r="R284" s="7"/>
      <c r="S284" s="28"/>
    </row>
    <row r="285" spans="1:19" x14ac:dyDescent="0.3">
      <c r="A285" s="27"/>
      <c r="B285" s="7" t="s">
        <v>211</v>
      </c>
      <c r="C285" s="7" t="str">
        <f t="shared" si="21"/>
        <v>_G12</v>
      </c>
      <c r="D285" s="22" t="s">
        <v>341</v>
      </c>
      <c r="E285" s="7" t="str">
        <f t="shared" si="22"/>
        <v>NSD-1100X2200</v>
      </c>
      <c r="F285" s="7">
        <v>1</v>
      </c>
      <c r="G285" s="7"/>
      <c r="H285" s="7"/>
      <c r="I285" s="8"/>
      <c r="J285" s="8"/>
      <c r="K285" s="8"/>
      <c r="L285" s="7"/>
      <c r="M285" s="7"/>
      <c r="N285" s="8"/>
      <c r="O285" s="8"/>
      <c r="P285" s="8"/>
      <c r="Q285" s="7"/>
      <c r="R285" s="7"/>
      <c r="S285" s="28"/>
    </row>
    <row r="286" spans="1:19" x14ac:dyDescent="0.3">
      <c r="A286" s="27"/>
      <c r="B286" s="7" t="s">
        <v>211</v>
      </c>
      <c r="C286" s="7" t="str">
        <f t="shared" si="21"/>
        <v>_G13</v>
      </c>
      <c r="D286" s="22" t="s">
        <v>224</v>
      </c>
      <c r="E286" s="7" t="str">
        <f t="shared" si="22"/>
        <v>NSD-2500X2200</v>
      </c>
      <c r="F286" s="7">
        <v>1</v>
      </c>
      <c r="G286" s="7"/>
      <c r="H286" s="7"/>
      <c r="I286" s="8"/>
      <c r="J286" s="8"/>
      <c r="K286" s="8"/>
      <c r="L286" s="7"/>
      <c r="M286" s="7"/>
      <c r="N286" s="8"/>
      <c r="O286" s="8"/>
      <c r="P286" s="8"/>
      <c r="Q286" s="7"/>
      <c r="R286" s="7"/>
      <c r="S286" s="28"/>
    </row>
    <row r="287" spans="1:19" x14ac:dyDescent="0.3">
      <c r="A287" s="27"/>
      <c r="B287" s="7" t="s">
        <v>211</v>
      </c>
      <c r="C287" s="7" t="str">
        <f t="shared" si="21"/>
        <v>_G14</v>
      </c>
      <c r="D287" s="22" t="s">
        <v>342</v>
      </c>
      <c r="E287" s="7" t="str">
        <f t="shared" si="22"/>
        <v>NSD-1100X2200</v>
      </c>
      <c r="F287" s="7">
        <v>1</v>
      </c>
      <c r="G287" s="7"/>
      <c r="H287" s="7"/>
      <c r="I287" s="8"/>
      <c r="J287" s="8"/>
      <c r="K287" s="8"/>
      <c r="L287" s="7"/>
      <c r="M287" s="7"/>
      <c r="N287" s="8"/>
      <c r="O287" s="8"/>
      <c r="P287" s="8"/>
      <c r="Q287" s="7"/>
      <c r="R287" s="7"/>
      <c r="S287" s="28"/>
    </row>
    <row r="288" spans="1:19" x14ac:dyDescent="0.3">
      <c r="A288" s="27"/>
      <c r="B288" s="7" t="s">
        <v>211</v>
      </c>
      <c r="C288" s="7" t="str">
        <f t="shared" si="21"/>
        <v>_G15</v>
      </c>
      <c r="D288" s="22" t="s">
        <v>301</v>
      </c>
      <c r="E288" s="7" t="str">
        <f t="shared" si="22"/>
        <v>NSD-1100X2200</v>
      </c>
      <c r="F288" s="7">
        <v>1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28"/>
    </row>
    <row r="289" spans="1:19" x14ac:dyDescent="0.3">
      <c r="A289" s="27"/>
      <c r="B289" s="7"/>
      <c r="C289" s="7"/>
      <c r="D289" s="2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28"/>
    </row>
    <row r="290" spans="1:19" x14ac:dyDescent="0.3">
      <c r="A290" s="27"/>
      <c r="B290" s="7"/>
      <c r="C290" s="7"/>
      <c r="D290" s="2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28"/>
    </row>
    <row r="291" spans="1:19" x14ac:dyDescent="0.3">
      <c r="A291" s="27"/>
      <c r="B291" s="7"/>
      <c r="C291" s="7"/>
      <c r="D291" s="2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28"/>
    </row>
    <row r="292" spans="1:19" x14ac:dyDescent="0.3">
      <c r="A292" s="27"/>
      <c r="B292" s="7"/>
      <c r="C292" s="7"/>
      <c r="D292" s="2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28"/>
    </row>
    <row r="293" spans="1:19" x14ac:dyDescent="0.3">
      <c r="A293" s="27"/>
      <c r="B293" s="7"/>
      <c r="C293" s="7"/>
      <c r="D293" s="2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28"/>
    </row>
    <row r="294" spans="1:19" x14ac:dyDescent="0.3">
      <c r="A294" s="27"/>
      <c r="B294" s="7"/>
      <c r="C294" s="7"/>
      <c r="D294" s="2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28"/>
    </row>
    <row r="295" spans="1:19" x14ac:dyDescent="0.3">
      <c r="A295" s="27"/>
      <c r="B295" s="7"/>
      <c r="C295" s="7"/>
      <c r="D295" s="2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28"/>
    </row>
    <row r="296" spans="1:19" x14ac:dyDescent="0.3">
      <c r="A296" s="27"/>
      <c r="B296" s="7"/>
      <c r="C296" s="7"/>
      <c r="D296" s="2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28"/>
    </row>
    <row r="297" spans="1:19" x14ac:dyDescent="0.3">
      <c r="A297" s="27"/>
      <c r="B297" s="7"/>
      <c r="C297" s="7"/>
      <c r="D297" s="2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28"/>
    </row>
    <row r="298" spans="1:19" x14ac:dyDescent="0.3">
      <c r="A298" s="27"/>
      <c r="B298" s="7"/>
      <c r="C298" s="7"/>
      <c r="D298" s="2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28"/>
    </row>
    <row r="299" spans="1:19" x14ac:dyDescent="0.3">
      <c r="A299" s="27"/>
      <c r="B299" s="7"/>
      <c r="C299" s="7"/>
      <c r="D299" s="2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28"/>
    </row>
    <row r="300" spans="1:19" x14ac:dyDescent="0.3">
      <c r="A300" s="27"/>
      <c r="B300" s="7"/>
      <c r="C300" s="7"/>
      <c r="D300" s="2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28"/>
    </row>
    <row r="301" spans="1:19" x14ac:dyDescent="0.3">
      <c r="A301" s="27"/>
      <c r="B301" s="7"/>
      <c r="C301" s="7"/>
      <c r="D301" s="22"/>
      <c r="E301" s="7"/>
      <c r="F301" s="7"/>
      <c r="G301" s="7"/>
      <c r="H301" s="7"/>
      <c r="I301" s="8" t="str">
        <f>B302</f>
        <v>1F</v>
      </c>
      <c r="J301" s="7"/>
      <c r="K301" s="7"/>
      <c r="L301" s="7"/>
      <c r="M301" s="7"/>
      <c r="N301" s="7"/>
      <c r="O301" s="7"/>
      <c r="P301" s="7"/>
      <c r="Q301" s="7"/>
      <c r="R301" s="7"/>
      <c r="S301" s="28"/>
    </row>
    <row r="302" spans="1:19" x14ac:dyDescent="0.3">
      <c r="A302" s="27"/>
      <c r="B302" s="7" t="s">
        <v>93</v>
      </c>
      <c r="C302" s="7" t="str">
        <f t="shared" ref="C302:C306" si="24">RIGHT(D302,4)</f>
        <v/>
      </c>
      <c r="D302" s="22"/>
      <c r="E302" s="7"/>
      <c r="F302" s="7">
        <v>1</v>
      </c>
      <c r="G302" s="7"/>
      <c r="H302" s="7"/>
      <c r="I302" s="8" t="s">
        <v>251</v>
      </c>
      <c r="J302" s="8"/>
      <c r="K302" s="8"/>
      <c r="L302" s="7"/>
      <c r="M302" s="7"/>
      <c r="N302" s="7"/>
      <c r="O302" s="7"/>
      <c r="P302" s="7"/>
      <c r="Q302" s="7"/>
      <c r="R302" s="7"/>
      <c r="S302" s="28"/>
    </row>
    <row r="303" spans="1:19" x14ac:dyDescent="0.3">
      <c r="A303" s="27"/>
      <c r="B303" s="7" t="s">
        <v>176</v>
      </c>
      <c r="C303" s="7" t="str">
        <f t="shared" si="24"/>
        <v/>
      </c>
      <c r="D303" s="22"/>
      <c r="E303" s="7"/>
      <c r="F303" s="7">
        <v>1</v>
      </c>
      <c r="G303" s="7"/>
      <c r="H303" s="7"/>
      <c r="I303" s="8" t="s">
        <v>349</v>
      </c>
      <c r="J303" s="8"/>
      <c r="K303" s="8"/>
      <c r="L303" s="7"/>
      <c r="M303" s="7"/>
      <c r="N303" s="7"/>
      <c r="O303" s="7"/>
      <c r="P303" s="7"/>
      <c r="Q303" s="7"/>
      <c r="R303" s="7"/>
      <c r="S303" s="28"/>
    </row>
    <row r="304" spans="1:19" x14ac:dyDescent="0.3">
      <c r="A304" s="27"/>
      <c r="B304" s="7" t="s">
        <v>176</v>
      </c>
      <c r="C304" s="7" t="str">
        <f t="shared" si="24"/>
        <v/>
      </c>
      <c r="D304" s="22"/>
      <c r="E304" s="7"/>
      <c r="F304" s="7">
        <v>1</v>
      </c>
      <c r="G304" s="7"/>
      <c r="H304" s="7"/>
      <c r="I304" s="8" t="s">
        <v>254</v>
      </c>
      <c r="J304" s="8"/>
      <c r="K304" s="8"/>
      <c r="L304" s="7"/>
      <c r="M304" s="7"/>
      <c r="N304" s="7"/>
      <c r="O304" s="7"/>
      <c r="P304" s="7"/>
      <c r="Q304" s="7"/>
      <c r="R304" s="7"/>
      <c r="S304" s="28"/>
    </row>
    <row r="305" spans="1:19" x14ac:dyDescent="0.3">
      <c r="A305" s="27"/>
      <c r="B305" s="7" t="s">
        <v>176</v>
      </c>
      <c r="C305" s="7" t="str">
        <f t="shared" si="24"/>
        <v/>
      </c>
      <c r="D305" s="22"/>
      <c r="E305" s="7"/>
      <c r="F305" s="7">
        <v>1</v>
      </c>
      <c r="G305" s="7"/>
      <c r="H305" s="7"/>
      <c r="I305" s="8" t="s">
        <v>252</v>
      </c>
      <c r="J305" s="8"/>
      <c r="K305" s="8"/>
      <c r="L305" s="7"/>
      <c r="M305" s="7"/>
      <c r="N305" s="7"/>
      <c r="O305" s="7"/>
      <c r="P305" s="7"/>
      <c r="Q305" s="7"/>
      <c r="R305" s="7"/>
      <c r="S305" s="28"/>
    </row>
    <row r="306" spans="1:19" x14ac:dyDescent="0.3">
      <c r="A306" s="27"/>
      <c r="B306" s="7" t="s">
        <v>176</v>
      </c>
      <c r="C306" s="7" t="str">
        <f t="shared" si="24"/>
        <v/>
      </c>
      <c r="D306" s="22"/>
      <c r="E306" s="7"/>
      <c r="F306" s="7">
        <v>1</v>
      </c>
      <c r="G306" s="7"/>
      <c r="H306" s="7"/>
      <c r="I306" s="8" t="s">
        <v>286</v>
      </c>
      <c r="J306" s="8"/>
      <c r="K306" s="8"/>
      <c r="L306" s="7"/>
      <c r="M306" s="7"/>
      <c r="N306" s="7"/>
      <c r="O306" s="7"/>
      <c r="P306" s="7"/>
      <c r="Q306" s="7"/>
      <c r="R306" s="7"/>
      <c r="S306" s="28"/>
    </row>
    <row r="307" spans="1:19" x14ac:dyDescent="0.3">
      <c r="A307" s="27"/>
      <c r="B307" s="7"/>
      <c r="C307" s="7"/>
      <c r="D307" s="22"/>
      <c r="E307" s="7"/>
      <c r="F307" s="7"/>
      <c r="G307" s="7"/>
      <c r="H307" s="7"/>
      <c r="I307" s="8" t="s">
        <v>253</v>
      </c>
      <c r="J307" s="8"/>
      <c r="K307" s="8"/>
      <c r="L307" s="7"/>
      <c r="M307" s="7"/>
      <c r="N307" s="7"/>
      <c r="O307" s="7"/>
      <c r="P307" s="7"/>
      <c r="Q307" s="7"/>
      <c r="R307" s="7"/>
      <c r="S307" s="28"/>
    </row>
    <row r="308" spans="1:19" x14ac:dyDescent="0.3">
      <c r="A308" s="27"/>
      <c r="B308" s="7"/>
      <c r="C308" s="7"/>
      <c r="D308" s="22"/>
      <c r="E308" s="7"/>
      <c r="F308" s="7"/>
      <c r="G308" s="7"/>
      <c r="H308" s="7"/>
      <c r="I308" s="8" t="s">
        <v>255</v>
      </c>
      <c r="J308" s="8"/>
      <c r="K308" s="8"/>
      <c r="L308" s="7"/>
      <c r="M308" s="7"/>
      <c r="N308" s="7"/>
      <c r="O308" s="7"/>
      <c r="P308" s="7"/>
      <c r="Q308" s="7"/>
      <c r="R308" s="7"/>
      <c r="S308" s="28"/>
    </row>
    <row r="309" spans="1:19" x14ac:dyDescent="0.3">
      <c r="A309" s="27"/>
      <c r="B309" s="7"/>
      <c r="C309" s="7"/>
      <c r="D309" s="22"/>
      <c r="E309" s="7"/>
      <c r="F309" s="7"/>
      <c r="G309" s="7"/>
      <c r="H309" s="7"/>
      <c r="I309" s="8" t="s">
        <v>348</v>
      </c>
      <c r="J309" s="8"/>
      <c r="K309" s="8"/>
      <c r="L309" s="7"/>
      <c r="M309" s="7"/>
      <c r="N309" s="7"/>
      <c r="O309" s="7"/>
      <c r="P309" s="7"/>
      <c r="Q309" s="7"/>
      <c r="R309" s="7"/>
      <c r="S309" s="28"/>
    </row>
    <row r="310" spans="1:19" x14ac:dyDescent="0.3">
      <c r="A310" s="27"/>
      <c r="B310" s="7"/>
      <c r="C310" s="7"/>
      <c r="D310" s="22"/>
      <c r="E310" s="7"/>
      <c r="F310" s="7"/>
      <c r="G310" s="7"/>
      <c r="H310" s="7"/>
      <c r="I310" s="8" t="s">
        <v>347</v>
      </c>
      <c r="J310" s="8"/>
      <c r="K310" s="8"/>
      <c r="L310" s="7"/>
      <c r="M310" s="7"/>
      <c r="N310" s="7"/>
      <c r="O310" s="7"/>
      <c r="P310" s="7"/>
      <c r="Q310" s="7"/>
      <c r="R310" s="7"/>
      <c r="S310" s="28"/>
    </row>
    <row r="311" spans="1:19" x14ac:dyDescent="0.3">
      <c r="A311" s="27"/>
      <c r="B311" s="7"/>
      <c r="C311" s="7"/>
      <c r="D311" s="22"/>
      <c r="E311" s="7"/>
      <c r="F311" s="7"/>
      <c r="G311" s="7"/>
      <c r="H311" s="7"/>
      <c r="I311" s="8"/>
      <c r="J311" s="8"/>
      <c r="K311" s="8"/>
      <c r="L311" s="7"/>
      <c r="M311" s="7"/>
      <c r="N311" s="7"/>
      <c r="O311" s="7"/>
      <c r="P311" s="7"/>
      <c r="Q311" s="7"/>
      <c r="R311" s="7"/>
      <c r="S311" s="28"/>
    </row>
    <row r="312" spans="1:19" x14ac:dyDescent="0.3">
      <c r="A312" s="27"/>
      <c r="B312" s="7"/>
      <c r="C312" s="7"/>
      <c r="D312" s="22"/>
      <c r="E312" s="7"/>
      <c r="F312" s="7"/>
      <c r="G312" s="7"/>
      <c r="H312" s="7"/>
      <c r="I312" s="8"/>
      <c r="J312" s="8"/>
      <c r="K312" s="8"/>
      <c r="L312" s="7"/>
      <c r="M312" s="7"/>
      <c r="N312" s="7"/>
      <c r="O312" s="7"/>
      <c r="P312" s="7"/>
      <c r="Q312" s="7"/>
      <c r="R312" s="7"/>
      <c r="S312" s="28"/>
    </row>
    <row r="313" spans="1:19" x14ac:dyDescent="0.3">
      <c r="A313" s="27"/>
      <c r="B313" s="7"/>
      <c r="C313" s="7"/>
      <c r="D313" s="22"/>
      <c r="E313" s="7"/>
      <c r="F313" s="7"/>
      <c r="G313" s="7"/>
      <c r="H313" s="7"/>
      <c r="I313" s="8"/>
      <c r="J313" s="8"/>
      <c r="K313" s="8"/>
      <c r="L313" s="7"/>
      <c r="M313" s="7"/>
      <c r="N313" s="7"/>
      <c r="O313" s="7"/>
      <c r="P313" s="7"/>
      <c r="Q313" s="7"/>
      <c r="R313" s="7"/>
      <c r="S313" s="28"/>
    </row>
    <row r="314" spans="1:19" x14ac:dyDescent="0.3">
      <c r="A314" s="27"/>
      <c r="B314" s="7"/>
      <c r="C314" s="7"/>
      <c r="D314" s="22"/>
      <c r="E314" s="7"/>
      <c r="F314" s="7"/>
      <c r="G314" s="7"/>
      <c r="H314" s="7"/>
      <c r="I314" s="8"/>
      <c r="J314" s="8"/>
      <c r="K314" s="8"/>
      <c r="L314" s="7"/>
      <c r="M314" s="7"/>
      <c r="N314" s="7"/>
      <c r="O314" s="7"/>
      <c r="P314" s="7"/>
      <c r="Q314" s="7"/>
      <c r="R314" s="7"/>
      <c r="S314" s="28"/>
    </row>
    <row r="315" spans="1:19" x14ac:dyDescent="0.3">
      <c r="A315" s="27"/>
      <c r="B315" s="7"/>
      <c r="C315" s="7"/>
      <c r="D315" s="22"/>
      <c r="E315" s="7"/>
      <c r="F315" s="7"/>
      <c r="G315" s="7"/>
      <c r="H315" s="7"/>
      <c r="I315" s="8"/>
      <c r="J315" s="8"/>
      <c r="K315" s="8"/>
      <c r="L315" s="7"/>
      <c r="M315" s="7"/>
      <c r="N315" s="7"/>
      <c r="O315" s="7"/>
      <c r="P315" s="7"/>
      <c r="Q315" s="7"/>
      <c r="R315" s="7"/>
      <c r="S315" s="28"/>
    </row>
    <row r="316" spans="1:19" x14ac:dyDescent="0.3">
      <c r="A316" s="27"/>
      <c r="B316" s="7"/>
      <c r="C316" s="7"/>
      <c r="D316" s="2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28"/>
    </row>
    <row r="317" spans="1:19" x14ac:dyDescent="0.3">
      <c r="A317" s="27"/>
      <c r="B317" s="7"/>
      <c r="C317" s="7"/>
      <c r="D317" s="2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28"/>
    </row>
    <row r="318" spans="1:19" x14ac:dyDescent="0.3">
      <c r="A318" s="27"/>
      <c r="B318" s="7"/>
      <c r="C318" s="7"/>
      <c r="D318" s="2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28"/>
    </row>
    <row r="319" spans="1:19" x14ac:dyDescent="0.3">
      <c r="A319" s="27"/>
      <c r="B319" s="7"/>
      <c r="C319" s="7"/>
      <c r="D319" s="2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28"/>
    </row>
    <row r="320" spans="1:19" x14ac:dyDescent="0.3">
      <c r="A320" s="27"/>
      <c r="B320" s="7"/>
      <c r="C320" s="7"/>
      <c r="D320" s="2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28"/>
    </row>
    <row r="321" spans="1:19" x14ac:dyDescent="0.3">
      <c r="A321" s="27"/>
      <c r="B321" s="7"/>
      <c r="C321" s="7"/>
      <c r="D321" s="2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28"/>
    </row>
    <row r="322" spans="1:19" x14ac:dyDescent="0.3">
      <c r="A322" s="27"/>
      <c r="B322" s="7"/>
      <c r="C322" s="7"/>
      <c r="D322" s="2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28"/>
    </row>
    <row r="323" spans="1:19" x14ac:dyDescent="0.3">
      <c r="A323" s="27"/>
      <c r="B323" s="7"/>
      <c r="C323" s="7"/>
      <c r="D323" s="2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28"/>
    </row>
    <row r="324" spans="1:19" x14ac:dyDescent="0.3">
      <c r="A324" s="27"/>
      <c r="B324" s="7"/>
      <c r="C324" s="7"/>
      <c r="D324" s="2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28"/>
    </row>
    <row r="325" spans="1:19" x14ac:dyDescent="0.3">
      <c r="A325" s="27"/>
      <c r="B325" s="7"/>
      <c r="C325" s="7"/>
      <c r="D325" s="2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28"/>
    </row>
    <row r="326" spans="1:19" x14ac:dyDescent="0.3">
      <c r="A326" s="27"/>
      <c r="B326" s="7"/>
      <c r="C326" s="7"/>
      <c r="D326" s="2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28"/>
    </row>
    <row r="327" spans="1:19" x14ac:dyDescent="0.3">
      <c r="A327" s="27"/>
      <c r="B327" s="7"/>
      <c r="C327" s="7"/>
      <c r="D327" s="2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28"/>
    </row>
    <row r="328" spans="1:19" x14ac:dyDescent="0.3">
      <c r="A328" s="27"/>
      <c r="B328" s="7"/>
      <c r="C328" s="7"/>
      <c r="D328" s="2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28"/>
    </row>
    <row r="329" spans="1:19" x14ac:dyDescent="0.3">
      <c r="A329" s="27"/>
      <c r="B329" s="7"/>
      <c r="C329" s="7"/>
      <c r="D329" s="2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28"/>
    </row>
    <row r="330" spans="1:19" x14ac:dyDescent="0.3">
      <c r="A330" s="27"/>
      <c r="B330" s="7"/>
      <c r="C330" s="7"/>
      <c r="D330" s="2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28"/>
    </row>
    <row r="331" spans="1:19" x14ac:dyDescent="0.3">
      <c r="A331" s="27"/>
      <c r="B331" s="7"/>
      <c r="C331" s="7"/>
      <c r="D331" s="2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28"/>
    </row>
    <row r="332" spans="1:19" ht="17.25" thickBot="1" x14ac:dyDescent="0.35">
      <c r="A332" s="29"/>
      <c r="B332" s="30"/>
      <c r="C332" s="30"/>
      <c r="D332" s="31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2"/>
    </row>
    <row r="333" spans="1:19" ht="17.25" thickTop="1" x14ac:dyDescent="0.3"/>
    <row r="334" spans="1:19" ht="17.25" thickBot="1" x14ac:dyDescent="0.35"/>
    <row r="335" spans="1:19" ht="17.25" thickTop="1" x14ac:dyDescent="0.3">
      <c r="A335" s="23"/>
      <c r="B335" s="24"/>
      <c r="C335" s="24"/>
      <c r="D335" s="25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6"/>
    </row>
    <row r="336" spans="1:19" x14ac:dyDescent="0.3">
      <c r="A336" s="27"/>
      <c r="B336" s="7"/>
      <c r="C336" s="7"/>
      <c r="D336" s="2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28"/>
    </row>
    <row r="337" spans="1:19" x14ac:dyDescent="0.3">
      <c r="A337" s="27"/>
      <c r="B337" s="7"/>
      <c r="C337" s="7"/>
      <c r="D337" s="22"/>
      <c r="E337" s="7"/>
      <c r="F337" s="7"/>
      <c r="G337" s="7"/>
      <c r="H337" s="7"/>
      <c r="I337" s="8" t="str">
        <f>B338</f>
        <v>GF</v>
      </c>
      <c r="J337" s="7"/>
      <c r="K337" s="7"/>
      <c r="L337" s="7"/>
      <c r="M337" s="8" t="str">
        <f>A338</f>
        <v>Gases Warehouse</v>
      </c>
      <c r="N337" s="6" t="s">
        <v>161</v>
      </c>
      <c r="O337" s="7"/>
      <c r="P337" s="7"/>
      <c r="Q337" s="7"/>
      <c r="R337" s="7"/>
      <c r="S337" s="28"/>
    </row>
    <row r="338" spans="1:19" x14ac:dyDescent="0.3">
      <c r="A338" s="27" t="s">
        <v>343</v>
      </c>
      <c r="B338" s="7" t="s">
        <v>211</v>
      </c>
      <c r="C338" s="7" t="str">
        <f>RIGHT(D338,4)</f>
        <v>_G01</v>
      </c>
      <c r="D338" s="22" t="s">
        <v>340</v>
      </c>
      <c r="E338" s="7" t="str">
        <f>LEFT(D338,LEN(D338)-4)</f>
        <v>NSD-2500X2200</v>
      </c>
      <c r="F338" s="7">
        <v>1</v>
      </c>
      <c r="G338" s="7"/>
      <c r="H338" s="7"/>
      <c r="I338" s="8" t="s">
        <v>251</v>
      </c>
      <c r="J338" s="8"/>
      <c r="K338" s="8">
        <f>COUNTIF($E$338:$E$345,I338)</f>
        <v>2</v>
      </c>
      <c r="L338" s="7"/>
      <c r="M338" s="7"/>
      <c r="N338" s="8" t="s">
        <v>251</v>
      </c>
      <c r="O338" s="8"/>
      <c r="P338" s="8">
        <f>SUMIF(I338:I410,N338,K338:K410)</f>
        <v>2</v>
      </c>
      <c r="Q338" s="7"/>
      <c r="R338" s="7"/>
      <c r="S338" s="28"/>
    </row>
    <row r="339" spans="1:19" x14ac:dyDescent="0.3">
      <c r="A339" s="27"/>
      <c r="B339" s="7" t="s">
        <v>211</v>
      </c>
      <c r="C339" s="7" t="str">
        <f t="shared" ref="C339:C352" si="25">RIGHT(D339,4)</f>
        <v>_G02</v>
      </c>
      <c r="D339" s="22" t="s">
        <v>344</v>
      </c>
      <c r="E339" s="7" t="str">
        <f t="shared" ref="E339:E352" si="26">LEFT(D339,LEN(D339)-4)</f>
        <v>90FSD-1100X2200</v>
      </c>
      <c r="F339" s="7">
        <v>1</v>
      </c>
      <c r="G339" s="7"/>
      <c r="H339" s="7"/>
      <c r="I339" s="8" t="s">
        <v>349</v>
      </c>
      <c r="J339" s="8"/>
      <c r="K339" s="8">
        <f t="shared" ref="K339:K346" si="27">COUNTIF($E$338:$E$345,I339)</f>
        <v>0</v>
      </c>
      <c r="L339" s="7"/>
      <c r="M339" s="7"/>
      <c r="N339" s="8" t="s">
        <v>349</v>
      </c>
      <c r="O339" s="8"/>
      <c r="P339" s="8">
        <f>SUMIF(I338:I410,N339,K338:K410)</f>
        <v>0</v>
      </c>
      <c r="Q339" s="7"/>
      <c r="R339" s="7"/>
      <c r="S339" s="28"/>
    </row>
    <row r="340" spans="1:19" x14ac:dyDescent="0.3">
      <c r="A340" s="27"/>
      <c r="B340" s="7" t="s">
        <v>211</v>
      </c>
      <c r="C340" s="7" t="str">
        <f t="shared" si="25"/>
        <v>_G03</v>
      </c>
      <c r="D340" s="22" t="s">
        <v>309</v>
      </c>
      <c r="E340" s="7" t="str">
        <f t="shared" si="26"/>
        <v>NSD-1100X2200</v>
      </c>
      <c r="F340" s="7">
        <v>1</v>
      </c>
      <c r="G340" s="7"/>
      <c r="H340" s="7"/>
      <c r="I340" s="8" t="s">
        <v>254</v>
      </c>
      <c r="J340" s="8"/>
      <c r="K340" s="8">
        <f t="shared" si="27"/>
        <v>3</v>
      </c>
      <c r="L340" s="7"/>
      <c r="M340" s="7"/>
      <c r="N340" s="8" t="s">
        <v>254</v>
      </c>
      <c r="O340" s="8"/>
      <c r="P340" s="8">
        <f>SUMIF(I338:I410,N340,K338:K410)</f>
        <v>3</v>
      </c>
      <c r="Q340" s="7"/>
      <c r="R340" s="7"/>
      <c r="S340" s="28"/>
    </row>
    <row r="341" spans="1:19" x14ac:dyDescent="0.3">
      <c r="A341" s="27"/>
      <c r="B341" s="7" t="s">
        <v>211</v>
      </c>
      <c r="C341" s="7" t="str">
        <f t="shared" si="25"/>
        <v>_G04</v>
      </c>
      <c r="D341" s="22" t="s">
        <v>345</v>
      </c>
      <c r="E341" s="7" t="str">
        <f t="shared" si="26"/>
        <v>NSD-1100X2200</v>
      </c>
      <c r="F341" s="7">
        <v>1</v>
      </c>
      <c r="G341" s="7"/>
      <c r="H341" s="7"/>
      <c r="I341" s="8" t="s">
        <v>252</v>
      </c>
      <c r="J341" s="8"/>
      <c r="K341" s="8">
        <f t="shared" si="27"/>
        <v>0</v>
      </c>
      <c r="L341" s="7"/>
      <c r="M341" s="7"/>
      <c r="N341" s="8" t="s">
        <v>252</v>
      </c>
      <c r="O341" s="8"/>
      <c r="P341" s="8">
        <f>SUMIF(I338:I410,N341,K338:K410)</f>
        <v>0</v>
      </c>
      <c r="Q341" s="7"/>
      <c r="R341" s="7"/>
      <c r="S341" s="28"/>
    </row>
    <row r="342" spans="1:19" x14ac:dyDescent="0.3">
      <c r="A342" s="27"/>
      <c r="B342" s="7" t="s">
        <v>211</v>
      </c>
      <c r="C342" s="7" t="str">
        <f t="shared" si="25"/>
        <v>_G05</v>
      </c>
      <c r="D342" s="22" t="s">
        <v>331</v>
      </c>
      <c r="E342" s="7" t="str">
        <f t="shared" si="26"/>
        <v>90FSD-1100X2200</v>
      </c>
      <c r="F342" s="7">
        <v>1</v>
      </c>
      <c r="G342" s="7"/>
      <c r="H342" s="7"/>
      <c r="I342" s="8" t="s">
        <v>286</v>
      </c>
      <c r="J342" s="8"/>
      <c r="K342" s="8">
        <f t="shared" si="27"/>
        <v>0</v>
      </c>
      <c r="L342" s="7"/>
      <c r="M342" s="7"/>
      <c r="N342" s="8" t="s">
        <v>286</v>
      </c>
      <c r="O342" s="8"/>
      <c r="P342" s="8">
        <f>SUMIF(I338:I410,N342,K338:K410)</f>
        <v>0</v>
      </c>
      <c r="Q342" s="7"/>
      <c r="R342" s="7"/>
      <c r="S342" s="28"/>
    </row>
    <row r="343" spans="1:19" x14ac:dyDescent="0.3">
      <c r="A343" s="27"/>
      <c r="B343" s="7" t="s">
        <v>211</v>
      </c>
      <c r="C343" s="7" t="str">
        <f t="shared" si="25"/>
        <v>_G06</v>
      </c>
      <c r="D343" s="22" t="s">
        <v>293</v>
      </c>
      <c r="E343" s="7" t="str">
        <f t="shared" si="26"/>
        <v>90FSD-1100X2200</v>
      </c>
      <c r="F343" s="7">
        <v>1</v>
      </c>
      <c r="G343" s="7"/>
      <c r="H343" s="7"/>
      <c r="I343" s="8" t="s">
        <v>253</v>
      </c>
      <c r="J343" s="8"/>
      <c r="K343" s="8">
        <f t="shared" si="27"/>
        <v>0</v>
      </c>
      <c r="L343" s="7"/>
      <c r="M343" s="7"/>
      <c r="N343" s="8" t="s">
        <v>253</v>
      </c>
      <c r="O343" s="8"/>
      <c r="P343" s="8">
        <f>SUMIF(I338:I410,N343,K338:K410)</f>
        <v>0</v>
      </c>
      <c r="Q343" s="7"/>
      <c r="R343" s="7"/>
      <c r="S343" s="28"/>
    </row>
    <row r="344" spans="1:19" x14ac:dyDescent="0.3">
      <c r="A344" s="27"/>
      <c r="B344" s="7" t="s">
        <v>211</v>
      </c>
      <c r="C344" s="7" t="str">
        <f t="shared" si="25"/>
        <v>_G07</v>
      </c>
      <c r="D344" s="22" t="s">
        <v>346</v>
      </c>
      <c r="E344" s="7" t="str">
        <f t="shared" si="26"/>
        <v>NSD-2500X2200</v>
      </c>
      <c r="F344" s="7">
        <v>1</v>
      </c>
      <c r="G344" s="7"/>
      <c r="H344" s="7"/>
      <c r="I344" s="8" t="s">
        <v>255</v>
      </c>
      <c r="J344" s="8"/>
      <c r="K344" s="8">
        <f>COUNTIF($E$338:$E$345,I344)</f>
        <v>3</v>
      </c>
      <c r="L344" s="7"/>
      <c r="M344" s="7"/>
      <c r="N344" s="8" t="s">
        <v>255</v>
      </c>
      <c r="O344" s="8"/>
      <c r="P344" s="8">
        <f>SUMIF(I338:I410,N344,K338:K410)</f>
        <v>3</v>
      </c>
      <c r="Q344" s="7"/>
      <c r="R344" s="7"/>
      <c r="S344" s="28"/>
    </row>
    <row r="345" spans="1:19" x14ac:dyDescent="0.3">
      <c r="A345" s="27"/>
      <c r="B345" s="7" t="s">
        <v>211</v>
      </c>
      <c r="C345" s="7" t="str">
        <f t="shared" si="25"/>
        <v>_G08</v>
      </c>
      <c r="D345" s="22" t="s">
        <v>219</v>
      </c>
      <c r="E345" s="7" t="str">
        <f t="shared" si="26"/>
        <v>NSD-2500X2200</v>
      </c>
      <c r="F345" s="7">
        <v>1</v>
      </c>
      <c r="G345" s="7"/>
      <c r="H345" s="7"/>
      <c r="I345" s="8" t="s">
        <v>348</v>
      </c>
      <c r="J345" s="8"/>
      <c r="K345" s="8">
        <f t="shared" si="27"/>
        <v>0</v>
      </c>
      <c r="L345" s="7"/>
      <c r="M345" s="7"/>
      <c r="N345" s="8" t="s">
        <v>348</v>
      </c>
      <c r="O345" s="8"/>
      <c r="P345" s="8">
        <f>SUMIF(I338:I410,N345,K338:K410)</f>
        <v>0</v>
      </c>
      <c r="Q345" s="7"/>
      <c r="R345" s="7"/>
      <c r="S345" s="28"/>
    </row>
    <row r="346" spans="1:19" x14ac:dyDescent="0.3">
      <c r="A346" s="27"/>
      <c r="B346" s="7"/>
      <c r="C346" s="7"/>
      <c r="D346" s="22"/>
      <c r="E346" s="7"/>
      <c r="F346" s="7"/>
      <c r="G346" s="7"/>
      <c r="H346" s="7"/>
      <c r="I346" s="8" t="s">
        <v>347</v>
      </c>
      <c r="J346" s="8"/>
      <c r="K346" s="8">
        <f t="shared" si="27"/>
        <v>0</v>
      </c>
      <c r="L346" s="7"/>
      <c r="M346" s="7"/>
      <c r="N346" s="8" t="s">
        <v>347</v>
      </c>
      <c r="O346" s="8"/>
      <c r="P346" s="8">
        <f>SUMIF(I338:I410,N346,K338:K410)</f>
        <v>0</v>
      </c>
      <c r="Q346" s="7"/>
      <c r="R346" s="7"/>
      <c r="S346" s="28"/>
    </row>
    <row r="347" spans="1:19" x14ac:dyDescent="0.3">
      <c r="A347" s="27"/>
      <c r="B347" s="7"/>
      <c r="C347" s="7"/>
      <c r="D347" s="22"/>
      <c r="E347" s="7"/>
      <c r="F347" s="7"/>
      <c r="G347" s="7"/>
      <c r="H347" s="7"/>
      <c r="I347" s="8"/>
      <c r="J347" s="8"/>
      <c r="K347" s="8"/>
      <c r="L347" s="7"/>
      <c r="M347" s="7"/>
      <c r="N347" s="8"/>
      <c r="O347" s="8"/>
      <c r="P347" s="8"/>
      <c r="Q347" s="7"/>
      <c r="R347" s="7"/>
      <c r="S347" s="28"/>
    </row>
    <row r="348" spans="1:19" x14ac:dyDescent="0.3">
      <c r="A348" s="27"/>
      <c r="B348" s="7"/>
      <c r="C348" s="7"/>
      <c r="D348" s="22"/>
      <c r="E348" s="7"/>
      <c r="F348" s="7"/>
      <c r="G348" s="7"/>
      <c r="H348" s="7"/>
      <c r="I348" s="8"/>
      <c r="J348" s="8"/>
      <c r="K348" s="8"/>
      <c r="L348" s="7"/>
      <c r="M348" s="7"/>
      <c r="N348" s="8"/>
      <c r="O348" s="8"/>
      <c r="P348" s="8"/>
      <c r="Q348" s="7"/>
      <c r="R348" s="7"/>
      <c r="S348" s="28"/>
    </row>
    <row r="349" spans="1:19" x14ac:dyDescent="0.3">
      <c r="A349" s="27"/>
      <c r="B349" s="7"/>
      <c r="C349" s="7"/>
      <c r="D349" s="22"/>
      <c r="E349" s="7"/>
      <c r="F349" s="7"/>
      <c r="G349" s="7"/>
      <c r="H349" s="7"/>
      <c r="I349" s="8"/>
      <c r="J349" s="8"/>
      <c r="K349" s="8"/>
      <c r="L349" s="7"/>
      <c r="M349" s="7"/>
      <c r="N349" s="8"/>
      <c r="O349" s="8"/>
      <c r="P349" s="8"/>
      <c r="Q349" s="7"/>
      <c r="R349" s="7"/>
      <c r="S349" s="28"/>
    </row>
    <row r="350" spans="1:19" x14ac:dyDescent="0.3">
      <c r="A350" s="27"/>
      <c r="B350" s="7"/>
      <c r="C350" s="7"/>
      <c r="D350" s="22"/>
      <c r="E350" s="7"/>
      <c r="F350" s="7"/>
      <c r="G350" s="7"/>
      <c r="H350" s="7"/>
      <c r="I350" s="8"/>
      <c r="J350" s="8"/>
      <c r="K350" s="8"/>
      <c r="L350" s="7"/>
      <c r="M350" s="7"/>
      <c r="N350" s="8"/>
      <c r="O350" s="8"/>
      <c r="P350" s="8"/>
      <c r="Q350" s="7"/>
      <c r="R350" s="7"/>
      <c r="S350" s="28"/>
    </row>
    <row r="351" spans="1:19" x14ac:dyDescent="0.3">
      <c r="A351" s="27"/>
      <c r="B351" s="7"/>
      <c r="C351" s="7"/>
      <c r="D351" s="22"/>
      <c r="E351" s="7"/>
      <c r="F351" s="7"/>
      <c r="G351" s="7"/>
      <c r="H351" s="7"/>
      <c r="I351" s="8"/>
      <c r="J351" s="8"/>
      <c r="K351" s="8"/>
      <c r="L351" s="7"/>
      <c r="M351" s="7"/>
      <c r="N351" s="8"/>
      <c r="O351" s="8"/>
      <c r="P351" s="8"/>
      <c r="Q351" s="7"/>
      <c r="R351" s="7"/>
      <c r="S351" s="28"/>
    </row>
    <row r="352" spans="1:19" x14ac:dyDescent="0.3">
      <c r="A352" s="27"/>
      <c r="B352" s="7"/>
      <c r="C352" s="7"/>
      <c r="D352" s="2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28"/>
    </row>
    <row r="353" spans="1:19" x14ac:dyDescent="0.3">
      <c r="A353" s="27"/>
      <c r="B353" s="7"/>
      <c r="C353" s="7"/>
      <c r="D353" s="2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28"/>
    </row>
    <row r="354" spans="1:19" x14ac:dyDescent="0.3">
      <c r="A354" s="27"/>
      <c r="B354" s="7"/>
      <c r="C354" s="7"/>
      <c r="D354" s="2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28"/>
    </row>
    <row r="355" spans="1:19" x14ac:dyDescent="0.3">
      <c r="A355" s="27"/>
      <c r="B355" s="7"/>
      <c r="C355" s="7"/>
      <c r="D355" s="2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28"/>
    </row>
    <row r="356" spans="1:19" x14ac:dyDescent="0.3">
      <c r="A356" s="27"/>
      <c r="B356" s="7"/>
      <c r="C356" s="7"/>
      <c r="D356" s="2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28"/>
    </row>
    <row r="357" spans="1:19" x14ac:dyDescent="0.3">
      <c r="A357" s="27"/>
      <c r="B357" s="7"/>
      <c r="C357" s="7"/>
      <c r="D357" s="2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28"/>
    </row>
    <row r="358" spans="1:19" x14ac:dyDescent="0.3">
      <c r="A358" s="27"/>
      <c r="B358" s="7"/>
      <c r="C358" s="7"/>
      <c r="D358" s="2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28"/>
    </row>
    <row r="359" spans="1:19" x14ac:dyDescent="0.3">
      <c r="A359" s="27"/>
      <c r="B359" s="7"/>
      <c r="C359" s="7"/>
      <c r="D359" s="2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28"/>
    </row>
    <row r="360" spans="1:19" x14ac:dyDescent="0.3">
      <c r="A360" s="27"/>
      <c r="B360" s="7"/>
      <c r="C360" s="7"/>
      <c r="D360" s="2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28"/>
    </row>
    <row r="361" spans="1:19" x14ac:dyDescent="0.3">
      <c r="A361" s="27"/>
      <c r="B361" s="7"/>
      <c r="C361" s="7"/>
      <c r="D361" s="2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28"/>
    </row>
    <row r="362" spans="1:19" x14ac:dyDescent="0.3">
      <c r="A362" s="27"/>
      <c r="B362" s="7"/>
      <c r="C362" s="7"/>
      <c r="D362" s="2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28"/>
    </row>
    <row r="363" spans="1:19" x14ac:dyDescent="0.3">
      <c r="A363" s="27"/>
      <c r="B363" s="7"/>
      <c r="C363" s="7"/>
      <c r="D363" s="2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28"/>
    </row>
    <row r="364" spans="1:19" x14ac:dyDescent="0.3">
      <c r="A364" s="27"/>
      <c r="B364" s="7"/>
      <c r="C364" s="7"/>
      <c r="D364" s="2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28"/>
    </row>
    <row r="365" spans="1:19" x14ac:dyDescent="0.3">
      <c r="A365" s="27"/>
      <c r="B365" s="7"/>
      <c r="C365" s="7"/>
      <c r="D365" s="22"/>
      <c r="E365" s="7"/>
      <c r="F365" s="7"/>
      <c r="G365" s="7"/>
      <c r="H365" s="7"/>
      <c r="I365" s="8" t="str">
        <f>B366</f>
        <v>1F</v>
      </c>
      <c r="J365" s="7"/>
      <c r="K365" s="7"/>
      <c r="L365" s="7"/>
      <c r="M365" s="7"/>
      <c r="N365" s="7"/>
      <c r="O365" s="7"/>
      <c r="P365" s="7"/>
      <c r="Q365" s="7"/>
      <c r="R365" s="7"/>
      <c r="S365" s="28"/>
    </row>
    <row r="366" spans="1:19" x14ac:dyDescent="0.3">
      <c r="A366" s="27"/>
      <c r="B366" s="7" t="s">
        <v>93</v>
      </c>
      <c r="C366" s="7" t="str">
        <f t="shared" ref="C366:C370" si="28">RIGHT(D366,4)</f>
        <v/>
      </c>
      <c r="D366" s="22"/>
      <c r="E366" s="7"/>
      <c r="F366" s="7">
        <v>1</v>
      </c>
      <c r="G366" s="7"/>
      <c r="H366" s="7"/>
      <c r="I366" s="8" t="s">
        <v>251</v>
      </c>
      <c r="J366" s="8"/>
      <c r="K366" s="8"/>
      <c r="L366" s="7"/>
      <c r="M366" s="7"/>
      <c r="N366" s="7"/>
      <c r="O366" s="7"/>
      <c r="P366" s="7"/>
      <c r="Q366" s="7"/>
      <c r="R366" s="7"/>
      <c r="S366" s="28"/>
    </row>
    <row r="367" spans="1:19" x14ac:dyDescent="0.3">
      <c r="A367" s="27"/>
      <c r="B367" s="7" t="s">
        <v>176</v>
      </c>
      <c r="C367" s="7" t="str">
        <f t="shared" si="28"/>
        <v/>
      </c>
      <c r="D367" s="22"/>
      <c r="E367" s="7"/>
      <c r="F367" s="7">
        <v>1</v>
      </c>
      <c r="G367" s="7"/>
      <c r="H367" s="7"/>
      <c r="I367" s="8" t="s">
        <v>349</v>
      </c>
      <c r="J367" s="8"/>
      <c r="K367" s="8"/>
      <c r="L367" s="7"/>
      <c r="M367" s="7"/>
      <c r="N367" s="7"/>
      <c r="O367" s="7"/>
      <c r="P367" s="7"/>
      <c r="Q367" s="7"/>
      <c r="R367" s="7"/>
      <c r="S367" s="28"/>
    </row>
    <row r="368" spans="1:19" x14ac:dyDescent="0.3">
      <c r="A368" s="27"/>
      <c r="B368" s="7" t="s">
        <v>176</v>
      </c>
      <c r="C368" s="7" t="str">
        <f t="shared" si="28"/>
        <v/>
      </c>
      <c r="D368" s="22"/>
      <c r="E368" s="7"/>
      <c r="F368" s="7">
        <v>1</v>
      </c>
      <c r="G368" s="7"/>
      <c r="H368" s="7"/>
      <c r="I368" s="8" t="s">
        <v>254</v>
      </c>
      <c r="J368" s="8"/>
      <c r="K368" s="8"/>
      <c r="L368" s="7"/>
      <c r="M368" s="7"/>
      <c r="N368" s="7"/>
      <c r="O368" s="7"/>
      <c r="P368" s="7"/>
      <c r="Q368" s="7"/>
      <c r="R368" s="7"/>
      <c r="S368" s="28"/>
    </row>
    <row r="369" spans="1:19" x14ac:dyDescent="0.3">
      <c r="A369" s="27"/>
      <c r="B369" s="7" t="s">
        <v>176</v>
      </c>
      <c r="C369" s="7" t="str">
        <f t="shared" si="28"/>
        <v/>
      </c>
      <c r="D369" s="22"/>
      <c r="E369" s="7"/>
      <c r="F369" s="7">
        <v>1</v>
      </c>
      <c r="G369" s="7"/>
      <c r="H369" s="7"/>
      <c r="I369" s="8" t="s">
        <v>252</v>
      </c>
      <c r="J369" s="8"/>
      <c r="K369" s="8"/>
      <c r="L369" s="7"/>
      <c r="M369" s="7"/>
      <c r="N369" s="7"/>
      <c r="O369" s="7"/>
      <c r="P369" s="7"/>
      <c r="Q369" s="7"/>
      <c r="R369" s="7"/>
      <c r="S369" s="28"/>
    </row>
    <row r="370" spans="1:19" x14ac:dyDescent="0.3">
      <c r="A370" s="27"/>
      <c r="B370" s="7" t="s">
        <v>176</v>
      </c>
      <c r="C370" s="7" t="str">
        <f t="shared" si="28"/>
        <v/>
      </c>
      <c r="D370" s="22"/>
      <c r="E370" s="7"/>
      <c r="F370" s="7">
        <v>1</v>
      </c>
      <c r="G370" s="7"/>
      <c r="H370" s="7"/>
      <c r="I370" s="8" t="s">
        <v>286</v>
      </c>
      <c r="J370" s="8"/>
      <c r="K370" s="8"/>
      <c r="L370" s="7"/>
      <c r="M370" s="7"/>
      <c r="N370" s="7"/>
      <c r="O370" s="7"/>
      <c r="P370" s="7"/>
      <c r="Q370" s="7"/>
      <c r="R370" s="7"/>
      <c r="S370" s="28"/>
    </row>
    <row r="371" spans="1:19" x14ac:dyDescent="0.3">
      <c r="A371" s="27"/>
      <c r="B371" s="7"/>
      <c r="C371" s="7"/>
      <c r="D371" s="22"/>
      <c r="E371" s="7"/>
      <c r="F371" s="7"/>
      <c r="G371" s="7"/>
      <c r="H371" s="7"/>
      <c r="I371" s="8" t="s">
        <v>253</v>
      </c>
      <c r="J371" s="8"/>
      <c r="K371" s="8"/>
      <c r="L371" s="7"/>
      <c r="M371" s="7"/>
      <c r="N371" s="7"/>
      <c r="O371" s="7"/>
      <c r="P371" s="7"/>
      <c r="Q371" s="7"/>
      <c r="R371" s="7"/>
      <c r="S371" s="28"/>
    </row>
    <row r="372" spans="1:19" x14ac:dyDescent="0.3">
      <c r="A372" s="27"/>
      <c r="B372" s="7"/>
      <c r="C372" s="7"/>
      <c r="D372" s="22"/>
      <c r="E372" s="7"/>
      <c r="F372" s="7"/>
      <c r="G372" s="7"/>
      <c r="H372" s="7"/>
      <c r="I372" s="8" t="s">
        <v>255</v>
      </c>
      <c r="J372" s="8"/>
      <c r="K372" s="8"/>
      <c r="L372" s="7"/>
      <c r="M372" s="7"/>
      <c r="N372" s="7"/>
      <c r="O372" s="7"/>
      <c r="P372" s="7"/>
      <c r="Q372" s="7"/>
      <c r="R372" s="7"/>
      <c r="S372" s="28"/>
    </row>
    <row r="373" spans="1:19" x14ac:dyDescent="0.3">
      <c r="A373" s="27"/>
      <c r="B373" s="7"/>
      <c r="C373" s="7"/>
      <c r="D373" s="22"/>
      <c r="E373" s="7"/>
      <c r="F373" s="7"/>
      <c r="G373" s="7"/>
      <c r="H373" s="7"/>
      <c r="I373" s="8" t="s">
        <v>348</v>
      </c>
      <c r="J373" s="8"/>
      <c r="K373" s="8"/>
      <c r="L373" s="7"/>
      <c r="M373" s="7"/>
      <c r="N373" s="7"/>
      <c r="O373" s="7"/>
      <c r="P373" s="7"/>
      <c r="Q373" s="7"/>
      <c r="R373" s="7"/>
      <c r="S373" s="28"/>
    </row>
    <row r="374" spans="1:19" x14ac:dyDescent="0.3">
      <c r="A374" s="27"/>
      <c r="B374" s="7"/>
      <c r="C374" s="7"/>
      <c r="D374" s="22"/>
      <c r="E374" s="7"/>
      <c r="F374" s="7"/>
      <c r="G374" s="7"/>
      <c r="H374" s="7"/>
      <c r="I374" s="8" t="s">
        <v>347</v>
      </c>
      <c r="J374" s="8"/>
      <c r="K374" s="8"/>
      <c r="L374" s="7"/>
      <c r="M374" s="7"/>
      <c r="N374" s="7"/>
      <c r="O374" s="7"/>
      <c r="P374" s="7"/>
      <c r="Q374" s="7"/>
      <c r="R374" s="7"/>
      <c r="S374" s="28"/>
    </row>
    <row r="375" spans="1:19" x14ac:dyDescent="0.3">
      <c r="A375" s="27"/>
      <c r="B375" s="7"/>
      <c r="C375" s="7"/>
      <c r="D375" s="22"/>
      <c r="E375" s="7"/>
      <c r="F375" s="7"/>
      <c r="G375" s="7"/>
      <c r="H375" s="7"/>
      <c r="I375" s="8"/>
      <c r="J375" s="8"/>
      <c r="K375" s="8"/>
      <c r="L375" s="7"/>
      <c r="M375" s="7"/>
      <c r="N375" s="7"/>
      <c r="O375" s="7"/>
      <c r="P375" s="7"/>
      <c r="Q375" s="7"/>
      <c r="R375" s="7"/>
      <c r="S375" s="28"/>
    </row>
    <row r="376" spans="1:19" x14ac:dyDescent="0.3">
      <c r="A376" s="27"/>
      <c r="B376" s="7"/>
      <c r="C376" s="7"/>
      <c r="D376" s="22"/>
      <c r="E376" s="7"/>
      <c r="F376" s="7"/>
      <c r="G376" s="7"/>
      <c r="H376" s="7"/>
      <c r="I376" s="8"/>
      <c r="J376" s="8"/>
      <c r="K376" s="8"/>
      <c r="L376" s="7"/>
      <c r="M376" s="7"/>
      <c r="N376" s="7"/>
      <c r="O376" s="7"/>
      <c r="P376" s="7"/>
      <c r="Q376" s="7"/>
      <c r="R376" s="7"/>
      <c r="S376" s="28"/>
    </row>
    <row r="377" spans="1:19" x14ac:dyDescent="0.3">
      <c r="A377" s="27"/>
      <c r="B377" s="7"/>
      <c r="C377" s="7"/>
      <c r="D377" s="22"/>
      <c r="E377" s="7"/>
      <c r="F377" s="7"/>
      <c r="G377" s="7"/>
      <c r="H377" s="7"/>
      <c r="I377" s="8"/>
      <c r="J377" s="8"/>
      <c r="K377" s="8"/>
      <c r="L377" s="7"/>
      <c r="M377" s="7"/>
      <c r="N377" s="7"/>
      <c r="O377" s="7"/>
      <c r="P377" s="7"/>
      <c r="Q377" s="7"/>
      <c r="R377" s="7"/>
      <c r="S377" s="28"/>
    </row>
    <row r="378" spans="1:19" x14ac:dyDescent="0.3">
      <c r="A378" s="27"/>
      <c r="B378" s="7"/>
      <c r="C378" s="7"/>
      <c r="D378" s="22"/>
      <c r="E378" s="7"/>
      <c r="F378" s="7"/>
      <c r="G378" s="7"/>
      <c r="H378" s="7"/>
      <c r="I378" s="8"/>
      <c r="J378" s="8"/>
      <c r="K378" s="8"/>
      <c r="L378" s="7"/>
      <c r="M378" s="7"/>
      <c r="N378" s="7"/>
      <c r="O378" s="7"/>
      <c r="P378" s="7"/>
      <c r="Q378" s="7"/>
      <c r="R378" s="7"/>
      <c r="S378" s="28"/>
    </row>
    <row r="379" spans="1:19" x14ac:dyDescent="0.3">
      <c r="A379" s="27"/>
      <c r="B379" s="7"/>
      <c r="C379" s="7"/>
      <c r="D379" s="22"/>
      <c r="E379" s="7"/>
      <c r="F379" s="7"/>
      <c r="G379" s="7"/>
      <c r="H379" s="7"/>
      <c r="I379" s="8"/>
      <c r="J379" s="8"/>
      <c r="K379" s="8"/>
      <c r="L379" s="7"/>
      <c r="M379" s="7"/>
      <c r="N379" s="7"/>
      <c r="O379" s="7"/>
      <c r="P379" s="7"/>
      <c r="Q379" s="7"/>
      <c r="R379" s="7"/>
      <c r="S379" s="28"/>
    </row>
    <row r="380" spans="1:19" x14ac:dyDescent="0.3">
      <c r="A380" s="27"/>
      <c r="B380" s="7"/>
      <c r="C380" s="7"/>
      <c r="D380" s="2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28"/>
    </row>
    <row r="381" spans="1:19" x14ac:dyDescent="0.3">
      <c r="A381" s="27"/>
      <c r="B381" s="7"/>
      <c r="C381" s="7"/>
      <c r="D381" s="2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28"/>
    </row>
    <row r="382" spans="1:19" x14ac:dyDescent="0.3">
      <c r="A382" s="27"/>
      <c r="B382" s="7"/>
      <c r="C382" s="7"/>
      <c r="D382" s="2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28"/>
    </row>
    <row r="383" spans="1:19" x14ac:dyDescent="0.3">
      <c r="A383" s="27"/>
      <c r="B383" s="7"/>
      <c r="C383" s="7"/>
      <c r="D383" s="2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28"/>
    </row>
    <row r="384" spans="1:19" x14ac:dyDescent="0.3">
      <c r="A384" s="27"/>
      <c r="B384" s="7"/>
      <c r="C384" s="7"/>
      <c r="D384" s="2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28"/>
    </row>
    <row r="385" spans="1:19" x14ac:dyDescent="0.3">
      <c r="A385" s="27"/>
      <c r="B385" s="7"/>
      <c r="C385" s="7"/>
      <c r="D385" s="2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28"/>
    </row>
    <row r="386" spans="1:19" x14ac:dyDescent="0.3">
      <c r="A386" s="27"/>
      <c r="B386" s="7"/>
      <c r="C386" s="7"/>
      <c r="D386" s="2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28"/>
    </row>
    <row r="387" spans="1:19" x14ac:dyDescent="0.3">
      <c r="A387" s="27"/>
      <c r="B387" s="7"/>
      <c r="C387" s="7"/>
      <c r="D387" s="2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28"/>
    </row>
    <row r="388" spans="1:19" x14ac:dyDescent="0.3">
      <c r="A388" s="27"/>
      <c r="B388" s="7"/>
      <c r="C388" s="7"/>
      <c r="D388" s="2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28"/>
    </row>
    <row r="389" spans="1:19" x14ac:dyDescent="0.3">
      <c r="A389" s="27"/>
      <c r="B389" s="7"/>
      <c r="C389" s="7"/>
      <c r="D389" s="2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28"/>
    </row>
    <row r="390" spans="1:19" x14ac:dyDescent="0.3">
      <c r="A390" s="27"/>
      <c r="B390" s="7"/>
      <c r="C390" s="7"/>
      <c r="D390" s="2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28"/>
    </row>
    <row r="391" spans="1:19" x14ac:dyDescent="0.3">
      <c r="A391" s="27"/>
      <c r="B391" s="7"/>
      <c r="C391" s="7"/>
      <c r="D391" s="2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28"/>
    </row>
    <row r="392" spans="1:19" x14ac:dyDescent="0.3">
      <c r="A392" s="27"/>
      <c r="B392" s="7"/>
      <c r="C392" s="7"/>
      <c r="D392" s="2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28"/>
    </row>
    <row r="393" spans="1:19" x14ac:dyDescent="0.3">
      <c r="A393" s="27"/>
      <c r="B393" s="7"/>
      <c r="C393" s="7"/>
      <c r="D393" s="2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28"/>
    </row>
    <row r="394" spans="1:19" x14ac:dyDescent="0.3">
      <c r="A394" s="27"/>
      <c r="B394" s="7"/>
      <c r="C394" s="7"/>
      <c r="D394" s="2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28"/>
    </row>
    <row r="395" spans="1:19" x14ac:dyDescent="0.3">
      <c r="A395" s="27"/>
      <c r="B395" s="7"/>
      <c r="C395" s="7"/>
      <c r="D395" s="2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28"/>
    </row>
    <row r="396" spans="1:19" ht="17.25" thickBot="1" x14ac:dyDescent="0.35">
      <c r="A396" s="29"/>
      <c r="B396" s="30"/>
      <c r="C396" s="30"/>
      <c r="D396" s="31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2"/>
    </row>
    <row r="397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5"/>
  <sheetViews>
    <sheetView tabSelected="1" zoomScaleNormal="100" workbookViewId="0">
      <selection activeCell="J15" sqref="J15"/>
    </sheetView>
  </sheetViews>
  <sheetFormatPr defaultRowHeight="16.5" x14ac:dyDescent="0.3"/>
  <cols>
    <col min="4" max="4" width="30.25" bestFit="1" customWidth="1"/>
    <col min="8" max="8" width="32.5" bestFit="1" customWidth="1"/>
    <col min="13" max="13" width="32.5" bestFit="1" customWidth="1"/>
    <col min="17" max="17" width="32.5" bestFit="1" customWidth="1"/>
  </cols>
  <sheetData>
    <row r="1" spans="2:18" x14ac:dyDescent="0.3">
      <c r="H1">
        <f>7.2*3+4*5</f>
        <v>41.6</v>
      </c>
    </row>
    <row r="2" spans="2:18" ht="17.25" thickBot="1" x14ac:dyDescent="0.35"/>
    <row r="3" spans="2:18" ht="17.25" thickTop="1" x14ac:dyDescent="0.3">
      <c r="B3" s="23" t="s">
        <v>350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33"/>
      <c r="N3" s="24"/>
      <c r="O3" s="26"/>
    </row>
    <row r="4" spans="2:18" x14ac:dyDescent="0.3">
      <c r="B4" s="27"/>
      <c r="C4" s="7"/>
      <c r="D4" s="7"/>
      <c r="E4" s="7"/>
      <c r="F4" s="7"/>
      <c r="G4" s="7"/>
      <c r="H4" s="6" t="str">
        <f>B5</f>
        <v>GF</v>
      </c>
      <c r="I4" s="7"/>
      <c r="J4" s="7"/>
      <c r="K4" s="7"/>
      <c r="L4" s="7" t="str">
        <f>B3</f>
        <v>Admin</v>
      </c>
      <c r="M4" s="34" t="s">
        <v>179</v>
      </c>
      <c r="N4" s="34"/>
      <c r="O4" s="28"/>
      <c r="Q4" s="18" t="s">
        <v>161</v>
      </c>
      <c r="R4" s="18"/>
    </row>
    <row r="5" spans="2:18" x14ac:dyDescent="0.3">
      <c r="B5" s="27" t="s">
        <v>164</v>
      </c>
      <c r="C5" s="7" t="s">
        <v>165</v>
      </c>
      <c r="D5" s="7" t="s">
        <v>167</v>
      </c>
      <c r="E5" s="7"/>
      <c r="F5" s="7"/>
      <c r="G5" s="7"/>
      <c r="H5" s="8" t="s">
        <v>167</v>
      </c>
      <c r="I5" s="8"/>
      <c r="J5" s="8">
        <f>COUNTIF(D5:D29,H5)</f>
        <v>8</v>
      </c>
      <c r="K5" s="7"/>
      <c r="L5" s="7"/>
      <c r="M5" s="34" t="s">
        <v>167</v>
      </c>
      <c r="N5" s="34">
        <f>SUMIF(H4:H39,M5,J4:J39)</f>
        <v>11</v>
      </c>
      <c r="O5" s="28"/>
      <c r="Q5" s="18" t="s">
        <v>167</v>
      </c>
      <c r="R5" s="18">
        <f>SUMIF(H:H,M5,J:J)</f>
        <v>28</v>
      </c>
    </row>
    <row r="6" spans="2:18" x14ac:dyDescent="0.3">
      <c r="B6" s="27"/>
      <c r="C6" s="7"/>
      <c r="D6" s="7" t="s">
        <v>168</v>
      </c>
      <c r="E6" s="7"/>
      <c r="F6" s="7"/>
      <c r="G6" s="7"/>
      <c r="H6" s="8" t="s">
        <v>168</v>
      </c>
      <c r="I6" s="8"/>
      <c r="J6" s="8">
        <f>COUNTIF(D5:D29,H6)</f>
        <v>8</v>
      </c>
      <c r="K6" s="7"/>
      <c r="L6" s="7"/>
      <c r="M6" s="34" t="s">
        <v>168</v>
      </c>
      <c r="N6" s="34">
        <f>SUMIF(H4:H39,M6,J4:J39)</f>
        <v>16</v>
      </c>
      <c r="O6" s="28"/>
      <c r="Q6" s="18" t="s">
        <v>168</v>
      </c>
      <c r="R6" s="18">
        <f t="shared" ref="R6:R11" si="0">SUMIF(H:H,M6,J:J)</f>
        <v>21</v>
      </c>
    </row>
    <row r="7" spans="2:18" x14ac:dyDescent="0.3">
      <c r="B7" s="27"/>
      <c r="C7" s="7"/>
      <c r="D7" s="7" t="s">
        <v>167</v>
      </c>
      <c r="E7" s="7"/>
      <c r="F7" s="7"/>
      <c r="G7" s="7"/>
      <c r="H7" s="8" t="s">
        <v>169</v>
      </c>
      <c r="I7" s="8"/>
      <c r="J7" s="8">
        <f>COUNTIF(D5:D29,H7)</f>
        <v>0</v>
      </c>
      <c r="K7" s="7"/>
      <c r="L7" s="7"/>
      <c r="M7" s="34" t="s">
        <v>169</v>
      </c>
      <c r="N7" s="34">
        <f>SUMIF(H4:H39,M7,J4:J39)</f>
        <v>5</v>
      </c>
      <c r="O7" s="28"/>
      <c r="Q7" s="18" t="s">
        <v>169</v>
      </c>
      <c r="R7" s="18">
        <f t="shared" si="0"/>
        <v>8</v>
      </c>
    </row>
    <row r="8" spans="2:18" x14ac:dyDescent="0.3">
      <c r="B8" s="27"/>
      <c r="C8" s="7"/>
      <c r="D8" s="7" t="s">
        <v>167</v>
      </c>
      <c r="E8" s="7"/>
      <c r="F8" s="7"/>
      <c r="G8" s="7"/>
      <c r="H8" s="8" t="s">
        <v>351</v>
      </c>
      <c r="I8" s="8"/>
      <c r="J8" s="8">
        <f>COUNTIF(D5:D29,H8)</f>
        <v>0</v>
      </c>
      <c r="K8" s="7"/>
      <c r="L8" s="7"/>
      <c r="M8" s="34" t="s">
        <v>351</v>
      </c>
      <c r="N8" s="34">
        <f>SUMIF(H4:H39,M8,J4:J39)</f>
        <v>1</v>
      </c>
      <c r="O8" s="28"/>
      <c r="Q8" s="18" t="s">
        <v>351</v>
      </c>
      <c r="R8" s="18">
        <f t="shared" si="0"/>
        <v>11</v>
      </c>
    </row>
    <row r="9" spans="2:18" x14ac:dyDescent="0.3">
      <c r="B9" s="27"/>
      <c r="C9" s="7"/>
      <c r="D9" s="7" t="s">
        <v>168</v>
      </c>
      <c r="E9" s="7"/>
      <c r="F9" s="7"/>
      <c r="G9" s="7"/>
      <c r="H9" s="8" t="s">
        <v>166</v>
      </c>
      <c r="I9" s="8"/>
      <c r="J9" s="8">
        <f>COUNTIF(D5:D29,H9)</f>
        <v>0</v>
      </c>
      <c r="K9" s="7"/>
      <c r="L9" s="7"/>
      <c r="M9" s="34" t="s">
        <v>166</v>
      </c>
      <c r="N9" s="34">
        <f>SUMIF(H4:H39,M9,J4:J39)</f>
        <v>0</v>
      </c>
      <c r="O9" s="28"/>
      <c r="Q9" s="18" t="s">
        <v>166</v>
      </c>
      <c r="R9" s="18">
        <f t="shared" si="0"/>
        <v>16</v>
      </c>
    </row>
    <row r="10" spans="2:18" x14ac:dyDescent="0.3">
      <c r="B10" s="27"/>
      <c r="C10" s="7"/>
      <c r="D10" s="7" t="s">
        <v>168</v>
      </c>
      <c r="E10" s="7"/>
      <c r="F10" s="7"/>
      <c r="G10" s="7"/>
      <c r="H10" s="8" t="s">
        <v>354</v>
      </c>
      <c r="I10" s="8"/>
      <c r="J10" s="8">
        <f>COUNTIF(D5:D29,H10)</f>
        <v>0</v>
      </c>
      <c r="K10" s="7"/>
      <c r="L10" s="7"/>
      <c r="M10" s="34" t="s">
        <v>354</v>
      </c>
      <c r="N10" s="34">
        <f>SUMIF(H4:H39,M10,J4:J39)</f>
        <v>0</v>
      </c>
      <c r="O10" s="28"/>
      <c r="Q10" s="18" t="s">
        <v>354</v>
      </c>
      <c r="R10" s="18">
        <f t="shared" si="0"/>
        <v>4</v>
      </c>
    </row>
    <row r="11" spans="2:18" x14ac:dyDescent="0.3">
      <c r="B11" s="27"/>
      <c r="C11" s="7"/>
      <c r="D11" s="7" t="s">
        <v>168</v>
      </c>
      <c r="E11" s="7"/>
      <c r="F11" s="7"/>
      <c r="G11" s="7"/>
      <c r="H11" s="8" t="s">
        <v>170</v>
      </c>
      <c r="I11" s="8"/>
      <c r="J11" s="8">
        <f>COUNTIF(D5:D29,H11)</f>
        <v>0</v>
      </c>
      <c r="K11" s="7"/>
      <c r="L11" s="7"/>
      <c r="M11" s="34" t="s">
        <v>170</v>
      </c>
      <c r="N11" s="34">
        <f>SUMIF(H4:H39,M11,J4:J39)</f>
        <v>0</v>
      </c>
      <c r="O11" s="28"/>
      <c r="Q11" s="18" t="s">
        <v>170</v>
      </c>
      <c r="R11" s="18">
        <f t="shared" si="0"/>
        <v>0</v>
      </c>
    </row>
    <row r="12" spans="2:18" x14ac:dyDescent="0.3">
      <c r="B12" s="27"/>
      <c r="C12" s="7"/>
      <c r="D12" s="7" t="s">
        <v>168</v>
      </c>
      <c r="E12" s="7"/>
      <c r="F12" s="7"/>
      <c r="G12" s="7"/>
      <c r="H12" s="8"/>
      <c r="I12" s="8"/>
      <c r="J12" s="8"/>
      <c r="K12" s="7"/>
      <c r="L12" s="7"/>
      <c r="M12" s="7"/>
      <c r="N12" s="7"/>
      <c r="O12" s="28"/>
    </row>
    <row r="13" spans="2:18" x14ac:dyDescent="0.3">
      <c r="B13" s="27"/>
      <c r="C13" s="7"/>
      <c r="D13" s="7" t="s">
        <v>168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28"/>
    </row>
    <row r="14" spans="2:18" x14ac:dyDescent="0.3">
      <c r="B14" s="27"/>
      <c r="C14" s="7"/>
      <c r="D14" s="7" t="s">
        <v>168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28"/>
    </row>
    <row r="15" spans="2:18" x14ac:dyDescent="0.3">
      <c r="B15" s="27"/>
      <c r="C15" s="7"/>
      <c r="D15" s="7" t="s">
        <v>167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28"/>
    </row>
    <row r="16" spans="2:18" x14ac:dyDescent="0.3">
      <c r="B16" s="27"/>
      <c r="C16" s="7"/>
      <c r="D16" s="7" t="s">
        <v>167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28"/>
    </row>
    <row r="17" spans="2:15" x14ac:dyDescent="0.3">
      <c r="B17" s="27"/>
      <c r="C17" s="7"/>
      <c r="D17" s="7" t="s">
        <v>168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28"/>
    </row>
    <row r="18" spans="2:15" x14ac:dyDescent="0.3">
      <c r="B18" s="27"/>
      <c r="C18" s="7"/>
      <c r="D18" s="7" t="s">
        <v>167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28"/>
    </row>
    <row r="19" spans="2:15" x14ac:dyDescent="0.3">
      <c r="B19" s="27"/>
      <c r="C19" s="7"/>
      <c r="D19" s="7" t="s">
        <v>167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28"/>
    </row>
    <row r="20" spans="2:15" x14ac:dyDescent="0.3">
      <c r="B20" s="27"/>
      <c r="C20" s="7"/>
      <c r="D20" s="7" t="s">
        <v>167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28"/>
    </row>
    <row r="21" spans="2:15" x14ac:dyDescent="0.3">
      <c r="B21" s="2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8"/>
    </row>
    <row r="22" spans="2:15" x14ac:dyDescent="0.3">
      <c r="B22" s="2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8"/>
    </row>
    <row r="23" spans="2:15" x14ac:dyDescent="0.3">
      <c r="B23" s="2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8"/>
    </row>
    <row r="24" spans="2:15" x14ac:dyDescent="0.3">
      <c r="B24" s="2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8"/>
    </row>
    <row r="25" spans="2:15" x14ac:dyDescent="0.3"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28"/>
    </row>
    <row r="26" spans="2:15" x14ac:dyDescent="0.3">
      <c r="B26" s="2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28"/>
    </row>
    <row r="27" spans="2:15" x14ac:dyDescent="0.3">
      <c r="B27" s="2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28"/>
    </row>
    <row r="28" spans="2:15" x14ac:dyDescent="0.3">
      <c r="B28" s="2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28"/>
    </row>
    <row r="29" spans="2:15" x14ac:dyDescent="0.3">
      <c r="B29" s="2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28"/>
    </row>
    <row r="30" spans="2:15" x14ac:dyDescent="0.3"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28"/>
    </row>
    <row r="31" spans="2:15" x14ac:dyDescent="0.3">
      <c r="B31" s="27"/>
      <c r="C31" s="7"/>
      <c r="D31" s="7"/>
      <c r="E31" s="7"/>
      <c r="F31" s="7"/>
      <c r="G31" s="7"/>
      <c r="H31" s="6" t="str">
        <f>B32</f>
        <v>1F</v>
      </c>
      <c r="I31" s="7"/>
      <c r="J31" s="7"/>
      <c r="K31" s="7"/>
      <c r="L31" s="7"/>
      <c r="M31" s="7"/>
      <c r="N31" s="7"/>
      <c r="O31" s="28"/>
    </row>
    <row r="32" spans="2:15" x14ac:dyDescent="0.3">
      <c r="B32" s="27" t="s">
        <v>163</v>
      </c>
      <c r="C32" s="7" t="s">
        <v>171</v>
      </c>
      <c r="D32" s="7" t="s">
        <v>168</v>
      </c>
      <c r="E32" s="7"/>
      <c r="F32" s="7"/>
      <c r="G32" s="7"/>
      <c r="H32" s="8" t="s">
        <v>167</v>
      </c>
      <c r="I32" s="8"/>
      <c r="J32" s="8">
        <f>COUNTIF(D32:D52,H32)</f>
        <v>3</v>
      </c>
      <c r="K32" s="7"/>
      <c r="L32" s="7"/>
      <c r="M32" s="7"/>
      <c r="N32" s="7"/>
      <c r="O32" s="28"/>
    </row>
    <row r="33" spans="2:15" x14ac:dyDescent="0.3">
      <c r="B33" s="27"/>
      <c r="C33" s="7"/>
      <c r="D33" s="7" t="s">
        <v>168</v>
      </c>
      <c r="E33" s="7"/>
      <c r="F33" s="7"/>
      <c r="G33" s="7"/>
      <c r="H33" s="8" t="s">
        <v>168</v>
      </c>
      <c r="I33" s="8"/>
      <c r="J33" s="8">
        <f>COUNTIF(D32:D52,H33)</f>
        <v>8</v>
      </c>
      <c r="K33" s="7"/>
      <c r="L33" s="7"/>
      <c r="M33" s="7"/>
      <c r="N33" s="7"/>
      <c r="O33" s="28"/>
    </row>
    <row r="34" spans="2:15" x14ac:dyDescent="0.3">
      <c r="B34" s="27"/>
      <c r="C34" s="7"/>
      <c r="D34" s="7" t="s">
        <v>169</v>
      </c>
      <c r="E34" s="7"/>
      <c r="F34" s="7"/>
      <c r="G34" s="7"/>
      <c r="H34" s="8" t="s">
        <v>169</v>
      </c>
      <c r="I34" s="8"/>
      <c r="J34" s="8">
        <f>COUNTIF(D32:D52,H34)</f>
        <v>5</v>
      </c>
      <c r="K34" s="7"/>
      <c r="L34" s="7"/>
      <c r="M34" s="7"/>
      <c r="N34" s="7"/>
      <c r="O34" s="28"/>
    </row>
    <row r="35" spans="2:15" x14ac:dyDescent="0.3">
      <c r="B35" s="27"/>
      <c r="C35" s="7"/>
      <c r="D35" s="7" t="s">
        <v>168</v>
      </c>
      <c r="E35" s="7"/>
      <c r="F35" s="7"/>
      <c r="G35" s="7"/>
      <c r="H35" s="8" t="s">
        <v>351</v>
      </c>
      <c r="I35" s="8"/>
      <c r="J35" s="8">
        <f>COUNTIF(D32:D52,H35)</f>
        <v>1</v>
      </c>
      <c r="K35" s="7"/>
      <c r="L35" s="7"/>
      <c r="M35" s="7"/>
      <c r="N35" s="7"/>
      <c r="O35" s="28"/>
    </row>
    <row r="36" spans="2:15" x14ac:dyDescent="0.3">
      <c r="B36" s="27"/>
      <c r="C36" s="7"/>
      <c r="D36" s="7" t="s">
        <v>168</v>
      </c>
      <c r="E36" s="7"/>
      <c r="F36" s="7"/>
      <c r="G36" s="7"/>
      <c r="H36" s="8" t="s">
        <v>166</v>
      </c>
      <c r="I36" s="8"/>
      <c r="J36" s="8">
        <f>COUNTIF(D32:D52,H36)</f>
        <v>0</v>
      </c>
      <c r="K36" s="7"/>
      <c r="L36" s="7"/>
      <c r="M36" s="7"/>
      <c r="N36" s="7"/>
      <c r="O36" s="28"/>
    </row>
    <row r="37" spans="2:15" x14ac:dyDescent="0.3">
      <c r="B37" s="27"/>
      <c r="C37" s="7"/>
      <c r="D37" s="7" t="s">
        <v>351</v>
      </c>
      <c r="E37" s="7"/>
      <c r="F37" s="7"/>
      <c r="G37" s="7"/>
      <c r="H37" s="8" t="s">
        <v>354</v>
      </c>
      <c r="I37" s="8"/>
      <c r="J37" s="8">
        <f>COUNTIF(D32:D52,H37)</f>
        <v>0</v>
      </c>
      <c r="K37" s="7"/>
      <c r="L37" s="7"/>
      <c r="M37" s="7"/>
      <c r="N37" s="7"/>
      <c r="O37" s="28"/>
    </row>
    <row r="38" spans="2:15" x14ac:dyDescent="0.3">
      <c r="B38" s="27"/>
      <c r="C38" s="7"/>
      <c r="D38" s="7" t="s">
        <v>167</v>
      </c>
      <c r="E38" s="7"/>
      <c r="F38" s="7"/>
      <c r="G38" s="7"/>
      <c r="H38" s="8" t="s">
        <v>170</v>
      </c>
      <c r="I38" s="8"/>
      <c r="J38" s="8">
        <f>COUNTIF(D32:D52,H38)</f>
        <v>0</v>
      </c>
      <c r="K38" s="7"/>
      <c r="L38" s="7"/>
      <c r="M38" s="7"/>
      <c r="N38" s="7"/>
      <c r="O38" s="28"/>
    </row>
    <row r="39" spans="2:15" x14ac:dyDescent="0.3">
      <c r="B39" s="27"/>
      <c r="C39" s="7"/>
      <c r="D39" s="7" t="s">
        <v>167</v>
      </c>
      <c r="E39" s="7"/>
      <c r="F39" s="7"/>
      <c r="G39" s="7"/>
      <c r="H39" s="8"/>
      <c r="I39" s="8"/>
      <c r="J39" s="8">
        <f>COUNTIF(D32:D52,H39)</f>
        <v>0</v>
      </c>
      <c r="K39" s="7"/>
      <c r="L39" s="7"/>
      <c r="M39" s="7"/>
      <c r="N39" s="7"/>
      <c r="O39" s="28"/>
    </row>
    <row r="40" spans="2:15" x14ac:dyDescent="0.3">
      <c r="B40" s="27"/>
      <c r="C40" s="7"/>
      <c r="D40" s="7" t="s">
        <v>168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28"/>
    </row>
    <row r="41" spans="2:15" x14ac:dyDescent="0.3">
      <c r="B41" s="27"/>
      <c r="C41" s="7"/>
      <c r="D41" s="7" t="s">
        <v>168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28"/>
    </row>
    <row r="42" spans="2:15" x14ac:dyDescent="0.3">
      <c r="B42" s="27"/>
      <c r="C42" s="7"/>
      <c r="D42" s="7" t="s">
        <v>168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28"/>
    </row>
    <row r="43" spans="2:15" x14ac:dyDescent="0.3">
      <c r="B43" s="27"/>
      <c r="C43" s="7"/>
      <c r="D43" s="7" t="s">
        <v>168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28"/>
    </row>
    <row r="44" spans="2:15" x14ac:dyDescent="0.3">
      <c r="B44" s="27"/>
      <c r="C44" s="7"/>
      <c r="D44" s="7" t="s">
        <v>169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28"/>
    </row>
    <row r="45" spans="2:15" x14ac:dyDescent="0.3">
      <c r="B45" s="27"/>
      <c r="C45" s="7"/>
      <c r="D45" s="7" t="s">
        <v>169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28"/>
    </row>
    <row r="46" spans="2:15" x14ac:dyDescent="0.3">
      <c r="B46" s="27"/>
      <c r="C46" s="7"/>
      <c r="D46" s="7" t="s">
        <v>169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28"/>
    </row>
    <row r="47" spans="2:15" x14ac:dyDescent="0.3">
      <c r="B47" s="27"/>
      <c r="C47" s="7"/>
      <c r="D47" s="7" t="s">
        <v>169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</row>
    <row r="48" spans="2:15" x14ac:dyDescent="0.3">
      <c r="B48" s="27"/>
      <c r="C48" s="7"/>
      <c r="D48" s="7" t="s">
        <v>167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28"/>
    </row>
    <row r="49" spans="2:15" x14ac:dyDescent="0.3">
      <c r="B49" s="2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</row>
    <row r="50" spans="2:15" x14ac:dyDescent="0.3"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</row>
    <row r="51" spans="2:15" x14ac:dyDescent="0.3">
      <c r="B51" s="2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28"/>
    </row>
    <row r="52" spans="2:15" x14ac:dyDescent="0.3">
      <c r="B52" s="2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</row>
    <row r="53" spans="2:15" x14ac:dyDescent="0.3">
      <c r="B53" s="2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28"/>
    </row>
    <row r="54" spans="2:15" ht="17.25" thickBot="1" x14ac:dyDescent="0.35">
      <c r="B54" s="2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2"/>
    </row>
    <row r="55" spans="2:15" ht="17.25" thickTop="1" x14ac:dyDescent="0.3"/>
    <row r="56" spans="2:15" ht="17.25" thickBot="1" x14ac:dyDescent="0.35"/>
    <row r="57" spans="2:15" ht="17.25" thickTop="1" x14ac:dyDescent="0.3">
      <c r="B57" s="23" t="s">
        <v>288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33"/>
      <c r="N57" s="24"/>
      <c r="O57" s="26"/>
    </row>
    <row r="58" spans="2:15" x14ac:dyDescent="0.3">
      <c r="B58" s="27"/>
      <c r="C58" s="7"/>
      <c r="D58" s="7"/>
      <c r="E58" s="7"/>
      <c r="F58" s="7"/>
      <c r="G58" s="7"/>
      <c r="H58" s="6" t="str">
        <f>B59</f>
        <v>GF</v>
      </c>
      <c r="I58" s="7"/>
      <c r="J58" s="7"/>
      <c r="K58" s="7"/>
      <c r="L58" s="7" t="str">
        <f>B57</f>
        <v>Warehouse</v>
      </c>
      <c r="M58" s="34" t="s">
        <v>161</v>
      </c>
      <c r="N58" s="34"/>
      <c r="O58" s="28"/>
    </row>
    <row r="59" spans="2:15" x14ac:dyDescent="0.3">
      <c r="B59" s="27" t="s">
        <v>162</v>
      </c>
      <c r="C59" s="7" t="s">
        <v>165</v>
      </c>
      <c r="D59" s="7" t="s">
        <v>351</v>
      </c>
      <c r="E59" s="7"/>
      <c r="F59" s="7"/>
      <c r="G59" s="7"/>
      <c r="H59" s="8" t="s">
        <v>167</v>
      </c>
      <c r="I59" s="8"/>
      <c r="J59" s="8">
        <f>COUNTIF(D59:D83,H59)</f>
        <v>2</v>
      </c>
      <c r="K59" s="7"/>
      <c r="L59" s="7"/>
      <c r="M59" s="34" t="s">
        <v>167</v>
      </c>
      <c r="N59" s="34">
        <f>SUMIF(H58:H93,M59,J58:J93)</f>
        <v>2</v>
      </c>
      <c r="O59" s="28"/>
    </row>
    <row r="60" spans="2:15" x14ac:dyDescent="0.3">
      <c r="B60" s="27"/>
      <c r="C60" s="7"/>
      <c r="D60" s="7" t="s">
        <v>351</v>
      </c>
      <c r="E60" s="7"/>
      <c r="F60" s="7"/>
      <c r="G60" s="7"/>
      <c r="H60" s="8" t="s">
        <v>168</v>
      </c>
      <c r="I60" s="8"/>
      <c r="J60" s="8">
        <f>COUNTIF(D59:D83,H60)</f>
        <v>0</v>
      </c>
      <c r="K60" s="7"/>
      <c r="L60" s="7"/>
      <c r="M60" s="34" t="s">
        <v>168</v>
      </c>
      <c r="N60" s="34">
        <f>SUMIF(H58:H93,M60,J58:J93)</f>
        <v>0</v>
      </c>
      <c r="O60" s="28"/>
    </row>
    <row r="61" spans="2:15" x14ac:dyDescent="0.3">
      <c r="B61" s="27"/>
      <c r="C61" s="7"/>
      <c r="D61" s="7" t="s">
        <v>166</v>
      </c>
      <c r="E61" s="7"/>
      <c r="F61" s="7"/>
      <c r="G61" s="7"/>
      <c r="H61" s="8" t="s">
        <v>169</v>
      </c>
      <c r="I61" s="8"/>
      <c r="J61" s="8">
        <f>COUNTIF(D59:D83,H61)</f>
        <v>0</v>
      </c>
      <c r="K61" s="7"/>
      <c r="L61" s="7"/>
      <c r="M61" s="34" t="s">
        <v>169</v>
      </c>
      <c r="N61" s="34">
        <f>SUMIF(H58:H93,M61,J58:J93)</f>
        <v>0</v>
      </c>
      <c r="O61" s="28"/>
    </row>
    <row r="62" spans="2:15" x14ac:dyDescent="0.3">
      <c r="B62" s="27"/>
      <c r="C62" s="7"/>
      <c r="D62" s="7" t="s">
        <v>166</v>
      </c>
      <c r="E62" s="7"/>
      <c r="F62" s="7"/>
      <c r="G62" s="7"/>
      <c r="H62" s="8" t="s">
        <v>351</v>
      </c>
      <c r="I62" s="8"/>
      <c r="J62" s="8">
        <f>COUNTIF(D59:D83,H62)</f>
        <v>2</v>
      </c>
      <c r="K62" s="7"/>
      <c r="L62" s="7"/>
      <c r="M62" s="34" t="s">
        <v>351</v>
      </c>
      <c r="N62" s="34">
        <f>SUMIF(H58:H93,M62,J58:J93)</f>
        <v>2</v>
      </c>
      <c r="O62" s="28"/>
    </row>
    <row r="63" spans="2:15" x14ac:dyDescent="0.3">
      <c r="B63" s="27"/>
      <c r="C63" s="7"/>
      <c r="D63" s="7" t="s">
        <v>166</v>
      </c>
      <c r="E63" s="7"/>
      <c r="F63" s="7"/>
      <c r="G63" s="7"/>
      <c r="H63" s="8" t="s">
        <v>166</v>
      </c>
      <c r="I63" s="8"/>
      <c r="J63" s="8">
        <f>COUNTIF(D59:D83,H63)</f>
        <v>6</v>
      </c>
      <c r="K63" s="7"/>
      <c r="L63" s="7"/>
      <c r="M63" s="34" t="s">
        <v>166</v>
      </c>
      <c r="N63" s="34">
        <f>SUMIF(H58:H93,M63,J58:J93)</f>
        <v>6</v>
      </c>
      <c r="O63" s="28"/>
    </row>
    <row r="64" spans="2:15" x14ac:dyDescent="0.3">
      <c r="B64" s="27"/>
      <c r="C64" s="7"/>
      <c r="D64" s="7" t="s">
        <v>166</v>
      </c>
      <c r="E64" s="7"/>
      <c r="F64" s="7"/>
      <c r="G64" s="7"/>
      <c r="H64" s="8" t="s">
        <v>354</v>
      </c>
      <c r="I64" s="8"/>
      <c r="J64" s="8">
        <f>COUNTIF(D59:D83,H64)</f>
        <v>0</v>
      </c>
      <c r="K64" s="7"/>
      <c r="L64" s="7"/>
      <c r="M64" s="34" t="s">
        <v>354</v>
      </c>
      <c r="N64" s="34">
        <f>SUMIF(H58:H93,M64,J58:J93)</f>
        <v>0</v>
      </c>
      <c r="O64" s="28"/>
    </row>
    <row r="65" spans="2:15" x14ac:dyDescent="0.3">
      <c r="B65" s="27"/>
      <c r="C65" s="7"/>
      <c r="D65" s="7" t="s">
        <v>166</v>
      </c>
      <c r="E65" s="7"/>
      <c r="F65" s="7"/>
      <c r="G65" s="7"/>
      <c r="H65" s="8" t="s">
        <v>170</v>
      </c>
      <c r="I65" s="8"/>
      <c r="J65" s="8">
        <f>COUNTIF(D59:D83,H65)</f>
        <v>0</v>
      </c>
      <c r="K65" s="7"/>
      <c r="L65" s="7"/>
      <c r="M65" s="34" t="s">
        <v>170</v>
      </c>
      <c r="N65" s="34">
        <f>SUMIF(H58:H93,M65,J58:J93)</f>
        <v>0</v>
      </c>
      <c r="O65" s="28"/>
    </row>
    <row r="66" spans="2:15" x14ac:dyDescent="0.3">
      <c r="B66" s="27"/>
      <c r="C66" s="7"/>
      <c r="D66" s="7" t="s">
        <v>167</v>
      </c>
      <c r="E66" s="7"/>
      <c r="F66" s="7"/>
      <c r="G66" s="7"/>
      <c r="H66" s="8"/>
      <c r="I66" s="8"/>
      <c r="J66" s="8"/>
      <c r="K66" s="7"/>
      <c r="L66" s="7"/>
      <c r="M66" s="7"/>
      <c r="N66" s="7"/>
      <c r="O66" s="28"/>
    </row>
    <row r="67" spans="2:15" x14ac:dyDescent="0.3">
      <c r="B67" s="27"/>
      <c r="C67" s="7"/>
      <c r="D67" s="7" t="s">
        <v>166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28"/>
    </row>
    <row r="68" spans="2:15" x14ac:dyDescent="0.3">
      <c r="B68" s="27"/>
      <c r="C68" s="7"/>
      <c r="D68" s="7" t="s">
        <v>167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28"/>
    </row>
    <row r="69" spans="2:15" x14ac:dyDescent="0.3">
      <c r="B69" s="2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28"/>
    </row>
    <row r="70" spans="2:15" x14ac:dyDescent="0.3">
      <c r="B70" s="2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28"/>
    </row>
    <row r="71" spans="2:15" x14ac:dyDescent="0.3">
      <c r="B71" s="2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28"/>
    </row>
    <row r="72" spans="2:15" x14ac:dyDescent="0.3">
      <c r="B72" s="2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28"/>
    </row>
    <row r="73" spans="2:15" x14ac:dyDescent="0.3">
      <c r="B73" s="2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28"/>
    </row>
    <row r="74" spans="2:15" x14ac:dyDescent="0.3">
      <c r="B74" s="2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28"/>
    </row>
    <row r="75" spans="2:15" x14ac:dyDescent="0.3">
      <c r="B75" s="2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28"/>
    </row>
    <row r="76" spans="2:15" x14ac:dyDescent="0.3">
      <c r="B76" s="2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28"/>
    </row>
    <row r="77" spans="2:15" x14ac:dyDescent="0.3">
      <c r="B77" s="2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28"/>
    </row>
    <row r="78" spans="2:15" x14ac:dyDescent="0.3">
      <c r="B78" s="2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28"/>
    </row>
    <row r="79" spans="2:15" x14ac:dyDescent="0.3">
      <c r="B79" s="2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28"/>
    </row>
    <row r="80" spans="2:15" x14ac:dyDescent="0.3">
      <c r="B80" s="2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28"/>
    </row>
    <row r="81" spans="2:15" x14ac:dyDescent="0.3">
      <c r="B81" s="2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28"/>
    </row>
    <row r="82" spans="2:15" x14ac:dyDescent="0.3">
      <c r="B82" s="2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28"/>
    </row>
    <row r="83" spans="2:15" x14ac:dyDescent="0.3">
      <c r="B83" s="2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28"/>
    </row>
    <row r="84" spans="2:15" x14ac:dyDescent="0.3">
      <c r="B84" s="2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28"/>
    </row>
    <row r="85" spans="2:15" x14ac:dyDescent="0.3">
      <c r="B85" s="27"/>
      <c r="C85" s="7"/>
      <c r="D85" s="7"/>
      <c r="E85" s="7"/>
      <c r="F85" s="7"/>
      <c r="G85" s="7"/>
      <c r="H85" s="6" t="str">
        <f>B86</f>
        <v>1F</v>
      </c>
      <c r="I85" s="7"/>
      <c r="J85" s="7"/>
      <c r="K85" s="7"/>
      <c r="L85" s="7"/>
      <c r="M85" s="7"/>
      <c r="N85" s="7"/>
      <c r="O85" s="28"/>
    </row>
    <row r="86" spans="2:15" x14ac:dyDescent="0.3">
      <c r="B86" s="27" t="s">
        <v>93</v>
      </c>
      <c r="C86" s="7"/>
      <c r="D86" s="7"/>
      <c r="E86" s="7"/>
      <c r="F86" s="7"/>
      <c r="G86" s="7"/>
      <c r="H86" s="8" t="s">
        <v>167</v>
      </c>
      <c r="I86" s="8"/>
      <c r="J86" s="8">
        <f>COUNTIF(D86:D106,H86)</f>
        <v>0</v>
      </c>
      <c r="K86" s="7"/>
      <c r="L86" s="7"/>
      <c r="M86" s="7"/>
      <c r="N86" s="7"/>
      <c r="O86" s="28"/>
    </row>
    <row r="87" spans="2:15" x14ac:dyDescent="0.3">
      <c r="B87" s="27"/>
      <c r="C87" s="7"/>
      <c r="D87" s="7"/>
      <c r="E87" s="7"/>
      <c r="F87" s="7"/>
      <c r="G87" s="7"/>
      <c r="H87" s="8" t="s">
        <v>168</v>
      </c>
      <c r="I87" s="8"/>
      <c r="J87" s="8">
        <f>COUNTIF(D86:D106,H87)</f>
        <v>0</v>
      </c>
      <c r="K87" s="7"/>
      <c r="L87" s="7"/>
      <c r="M87" s="7"/>
      <c r="N87" s="7"/>
      <c r="O87" s="28"/>
    </row>
    <row r="88" spans="2:15" x14ac:dyDescent="0.3">
      <c r="B88" s="27"/>
      <c r="C88" s="7"/>
      <c r="D88" s="7"/>
      <c r="E88" s="7"/>
      <c r="F88" s="7"/>
      <c r="G88" s="7"/>
      <c r="H88" s="8" t="s">
        <v>169</v>
      </c>
      <c r="I88" s="8"/>
      <c r="J88" s="8">
        <f>COUNTIF(D86:D106,H88)</f>
        <v>0</v>
      </c>
      <c r="K88" s="7"/>
      <c r="L88" s="7"/>
      <c r="M88" s="7"/>
      <c r="N88" s="7"/>
      <c r="O88" s="28"/>
    </row>
    <row r="89" spans="2:15" x14ac:dyDescent="0.3">
      <c r="B89" s="27"/>
      <c r="C89" s="7"/>
      <c r="D89" s="7"/>
      <c r="E89" s="7"/>
      <c r="F89" s="7"/>
      <c r="G89" s="7"/>
      <c r="H89" s="8" t="s">
        <v>351</v>
      </c>
      <c r="I89" s="8"/>
      <c r="J89" s="8">
        <f>COUNTIF(D86:D106,H89)</f>
        <v>0</v>
      </c>
      <c r="K89" s="7"/>
      <c r="L89" s="7"/>
      <c r="M89" s="7"/>
      <c r="N89" s="7"/>
      <c r="O89" s="28"/>
    </row>
    <row r="90" spans="2:15" x14ac:dyDescent="0.3">
      <c r="B90" s="27"/>
      <c r="C90" s="7"/>
      <c r="D90" s="7"/>
      <c r="E90" s="7"/>
      <c r="F90" s="7"/>
      <c r="G90" s="7"/>
      <c r="H90" s="8" t="s">
        <v>166</v>
      </c>
      <c r="I90" s="8"/>
      <c r="J90" s="8">
        <f>COUNTIF(D86:D106,H90)</f>
        <v>0</v>
      </c>
      <c r="K90" s="7"/>
      <c r="L90" s="7"/>
      <c r="M90" s="7"/>
      <c r="N90" s="7"/>
      <c r="O90" s="28"/>
    </row>
    <row r="91" spans="2:15" x14ac:dyDescent="0.3">
      <c r="B91" s="27"/>
      <c r="C91" s="7"/>
      <c r="D91" s="7"/>
      <c r="E91" s="7"/>
      <c r="F91" s="7"/>
      <c r="G91" s="7"/>
      <c r="H91" s="8" t="s">
        <v>354</v>
      </c>
      <c r="I91" s="8"/>
      <c r="J91" s="8">
        <f>COUNTIF(D86:D106,H91)</f>
        <v>0</v>
      </c>
      <c r="K91" s="7"/>
      <c r="L91" s="7"/>
      <c r="M91" s="7"/>
      <c r="N91" s="7"/>
      <c r="O91" s="28"/>
    </row>
    <row r="92" spans="2:15" x14ac:dyDescent="0.3">
      <c r="B92" s="27"/>
      <c r="C92" s="7"/>
      <c r="D92" s="7"/>
      <c r="E92" s="7"/>
      <c r="F92" s="7"/>
      <c r="G92" s="7"/>
      <c r="H92" s="8" t="s">
        <v>170</v>
      </c>
      <c r="I92" s="8"/>
      <c r="J92" s="8">
        <f>COUNTIF(D86:D106,H92)</f>
        <v>0</v>
      </c>
      <c r="K92" s="7"/>
      <c r="L92" s="7"/>
      <c r="M92" s="7"/>
      <c r="N92" s="7"/>
      <c r="O92" s="28"/>
    </row>
    <row r="93" spans="2:15" x14ac:dyDescent="0.3">
      <c r="B93" s="27"/>
      <c r="C93" s="7"/>
      <c r="D93" s="7"/>
      <c r="E93" s="7"/>
      <c r="F93" s="7"/>
      <c r="G93" s="7"/>
      <c r="H93" s="8"/>
      <c r="I93" s="8"/>
      <c r="J93" s="8">
        <f>COUNTIF(D86:D106,H93)</f>
        <v>0</v>
      </c>
      <c r="K93" s="7"/>
      <c r="L93" s="7"/>
      <c r="M93" s="7"/>
      <c r="N93" s="7"/>
      <c r="O93" s="28"/>
    </row>
    <row r="94" spans="2:15" x14ac:dyDescent="0.3">
      <c r="B94" s="2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28"/>
    </row>
    <row r="95" spans="2:15" x14ac:dyDescent="0.3">
      <c r="B95" s="2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28"/>
    </row>
    <row r="96" spans="2:15" x14ac:dyDescent="0.3">
      <c r="B96" s="2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28"/>
    </row>
    <row r="97" spans="2:15" x14ac:dyDescent="0.3">
      <c r="B97" s="2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28"/>
    </row>
    <row r="98" spans="2:15" x14ac:dyDescent="0.3">
      <c r="B98" s="2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28"/>
    </row>
    <row r="99" spans="2:15" x14ac:dyDescent="0.3">
      <c r="B99" s="2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28"/>
    </row>
    <row r="100" spans="2:15" x14ac:dyDescent="0.3">
      <c r="B100" s="2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28"/>
    </row>
    <row r="101" spans="2:15" x14ac:dyDescent="0.3">
      <c r="B101" s="2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28"/>
    </row>
    <row r="102" spans="2:15" x14ac:dyDescent="0.3">
      <c r="B102" s="2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28"/>
    </row>
    <row r="103" spans="2:15" x14ac:dyDescent="0.3">
      <c r="B103" s="2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28"/>
    </row>
    <row r="104" spans="2:15" x14ac:dyDescent="0.3">
      <c r="B104" s="2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28"/>
    </row>
    <row r="105" spans="2:15" x14ac:dyDescent="0.3">
      <c r="B105" s="2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28"/>
    </row>
    <row r="106" spans="2:15" x14ac:dyDescent="0.3">
      <c r="B106" s="2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28"/>
    </row>
    <row r="107" spans="2:15" x14ac:dyDescent="0.3">
      <c r="B107" s="2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28"/>
    </row>
    <row r="108" spans="2:15" ht="17.25" thickBot="1" x14ac:dyDescent="0.35">
      <c r="B108" s="29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2"/>
    </row>
    <row r="109" spans="2:15" ht="17.25" thickTop="1" x14ac:dyDescent="0.3"/>
    <row r="110" spans="2:15" ht="17.25" thickBot="1" x14ac:dyDescent="0.35"/>
    <row r="111" spans="2:15" ht="17.25" thickTop="1" x14ac:dyDescent="0.3">
      <c r="B111" s="23" t="s">
        <v>352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33"/>
      <c r="N111" s="24"/>
      <c r="O111" s="26"/>
    </row>
    <row r="112" spans="2:15" x14ac:dyDescent="0.3">
      <c r="B112" s="27"/>
      <c r="C112" s="7"/>
      <c r="D112" s="7"/>
      <c r="E112" s="7"/>
      <c r="F112" s="7"/>
      <c r="G112" s="7"/>
      <c r="H112" s="6" t="str">
        <f>B113</f>
        <v>GF</v>
      </c>
      <c r="I112" s="7"/>
      <c r="J112" s="7"/>
      <c r="K112" s="7"/>
      <c r="L112" s="7" t="str">
        <f>B111</f>
        <v>Fire Brigade</v>
      </c>
      <c r="M112" s="34" t="s">
        <v>161</v>
      </c>
      <c r="N112" s="34"/>
      <c r="O112" s="28"/>
    </row>
    <row r="113" spans="2:15" x14ac:dyDescent="0.3">
      <c r="B113" s="27" t="s">
        <v>162</v>
      </c>
      <c r="C113" s="7" t="s">
        <v>165</v>
      </c>
      <c r="D113" s="7" t="s">
        <v>167</v>
      </c>
      <c r="E113" s="7"/>
      <c r="F113" s="7"/>
      <c r="G113" s="7"/>
      <c r="H113" s="8" t="s">
        <v>167</v>
      </c>
      <c r="I113" s="8"/>
      <c r="J113" s="8">
        <f>COUNTIF(D113:D137,H113)</f>
        <v>4</v>
      </c>
      <c r="K113" s="7"/>
      <c r="L113" s="7"/>
      <c r="M113" s="34" t="s">
        <v>167</v>
      </c>
      <c r="N113" s="34">
        <f>SUMIF(H112:H147,M113,J112:J147)</f>
        <v>7</v>
      </c>
      <c r="O113" s="28"/>
    </row>
    <row r="114" spans="2:15" x14ac:dyDescent="0.3">
      <c r="B114" s="27"/>
      <c r="C114" s="7"/>
      <c r="D114" s="7" t="s">
        <v>167</v>
      </c>
      <c r="E114" s="7"/>
      <c r="F114" s="7"/>
      <c r="G114" s="7"/>
      <c r="H114" s="8" t="s">
        <v>168</v>
      </c>
      <c r="I114" s="8"/>
      <c r="J114" s="8">
        <f>COUNTIF(D113:D137,H114)</f>
        <v>1</v>
      </c>
      <c r="K114" s="7"/>
      <c r="L114" s="7"/>
      <c r="M114" s="34" t="s">
        <v>168</v>
      </c>
      <c r="N114" s="34">
        <f>SUMIF(H112:H147,M114,J112:J147)</f>
        <v>2</v>
      </c>
      <c r="O114" s="28"/>
    </row>
    <row r="115" spans="2:15" x14ac:dyDescent="0.3">
      <c r="B115" s="27"/>
      <c r="C115" s="7"/>
      <c r="D115" s="7" t="s">
        <v>167</v>
      </c>
      <c r="E115" s="7"/>
      <c r="F115" s="7"/>
      <c r="G115" s="7"/>
      <c r="H115" s="8" t="s">
        <v>169</v>
      </c>
      <c r="I115" s="8"/>
      <c r="J115" s="8">
        <f>COUNTIF(D113:D137,H115)</f>
        <v>0</v>
      </c>
      <c r="K115" s="7"/>
      <c r="L115" s="7"/>
      <c r="M115" s="34" t="s">
        <v>169</v>
      </c>
      <c r="N115" s="34">
        <f>SUMIF(H112:H147,M115,J112:J147)</f>
        <v>2</v>
      </c>
      <c r="O115" s="28"/>
    </row>
    <row r="116" spans="2:15" x14ac:dyDescent="0.3">
      <c r="B116" s="27"/>
      <c r="C116" s="7"/>
      <c r="D116" s="7" t="s">
        <v>351</v>
      </c>
      <c r="E116" s="7"/>
      <c r="F116" s="7"/>
      <c r="G116" s="7"/>
      <c r="H116" s="8" t="s">
        <v>351</v>
      </c>
      <c r="I116" s="8"/>
      <c r="J116" s="8">
        <f>COUNTIF(D113:D137,H116)</f>
        <v>3</v>
      </c>
      <c r="K116" s="7"/>
      <c r="L116" s="7"/>
      <c r="M116" s="34" t="s">
        <v>351</v>
      </c>
      <c r="N116" s="34">
        <f>SUMIF(H112:H147,M116,J112:J147)</f>
        <v>5</v>
      </c>
      <c r="O116" s="28"/>
    </row>
    <row r="117" spans="2:15" x14ac:dyDescent="0.3">
      <c r="B117" s="27"/>
      <c r="C117" s="7"/>
      <c r="D117" s="7" t="s">
        <v>351</v>
      </c>
      <c r="E117" s="7"/>
      <c r="F117" s="7"/>
      <c r="G117" s="7"/>
      <c r="H117" s="8" t="s">
        <v>166</v>
      </c>
      <c r="I117" s="8"/>
      <c r="J117" s="8">
        <f>COUNTIF(D113:D137,H117)</f>
        <v>0</v>
      </c>
      <c r="K117" s="7"/>
      <c r="L117" s="7"/>
      <c r="M117" s="34" t="s">
        <v>166</v>
      </c>
      <c r="N117" s="34">
        <f>SUMIF(H112:H147,M117,J112:J147)</f>
        <v>6</v>
      </c>
      <c r="O117" s="28"/>
    </row>
    <row r="118" spans="2:15" x14ac:dyDescent="0.3">
      <c r="B118" s="27"/>
      <c r="C118" s="7"/>
      <c r="D118" s="7" t="s">
        <v>351</v>
      </c>
      <c r="E118" s="7"/>
      <c r="F118" s="7"/>
      <c r="G118" s="7"/>
      <c r="H118" s="8" t="s">
        <v>354</v>
      </c>
      <c r="I118" s="8"/>
      <c r="J118" s="8">
        <f>COUNTIF(D113:D137,H118)</f>
        <v>0</v>
      </c>
      <c r="K118" s="7"/>
      <c r="L118" s="7"/>
      <c r="M118" s="34" t="s">
        <v>354</v>
      </c>
      <c r="N118" s="34">
        <f>SUMIF(H112:H147,M118,J112:J147)</f>
        <v>0</v>
      </c>
      <c r="O118" s="28"/>
    </row>
    <row r="119" spans="2:15" x14ac:dyDescent="0.3">
      <c r="B119" s="27"/>
      <c r="C119" s="7"/>
      <c r="D119" s="7" t="s">
        <v>167</v>
      </c>
      <c r="E119" s="7"/>
      <c r="F119" s="7"/>
      <c r="G119" s="7"/>
      <c r="H119" s="8" t="s">
        <v>170</v>
      </c>
      <c r="I119" s="8"/>
      <c r="J119" s="8">
        <f>COUNTIF(D113:D137,H119)</f>
        <v>0</v>
      </c>
      <c r="K119" s="7"/>
      <c r="L119" s="7"/>
      <c r="M119" s="34" t="s">
        <v>170</v>
      </c>
      <c r="N119" s="34">
        <f>SUMIF(H112:H147,M119,J112:J147)</f>
        <v>0</v>
      </c>
      <c r="O119" s="28"/>
    </row>
    <row r="120" spans="2:15" x14ac:dyDescent="0.3">
      <c r="B120" s="27"/>
      <c r="C120" s="7"/>
      <c r="D120" s="7" t="s">
        <v>168</v>
      </c>
      <c r="E120" s="7"/>
      <c r="F120" s="7"/>
      <c r="G120" s="7"/>
      <c r="H120" s="8"/>
      <c r="I120" s="8"/>
      <c r="J120" s="8"/>
      <c r="K120" s="7"/>
      <c r="L120" s="7"/>
      <c r="M120" s="7"/>
      <c r="N120" s="7"/>
      <c r="O120" s="28"/>
    </row>
    <row r="121" spans="2:15" x14ac:dyDescent="0.3">
      <c r="B121" s="2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28"/>
    </row>
    <row r="122" spans="2:15" x14ac:dyDescent="0.3">
      <c r="B122" s="2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28"/>
    </row>
    <row r="123" spans="2:15" x14ac:dyDescent="0.3">
      <c r="B123" s="2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28"/>
    </row>
    <row r="124" spans="2:15" x14ac:dyDescent="0.3">
      <c r="B124" s="2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28"/>
    </row>
    <row r="125" spans="2:15" x14ac:dyDescent="0.3">
      <c r="B125" s="2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28"/>
    </row>
    <row r="126" spans="2:15" x14ac:dyDescent="0.3">
      <c r="B126" s="2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28"/>
    </row>
    <row r="127" spans="2:15" x14ac:dyDescent="0.3">
      <c r="B127" s="2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28"/>
    </row>
    <row r="128" spans="2:15" x14ac:dyDescent="0.3">
      <c r="B128" s="2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28"/>
    </row>
    <row r="129" spans="2:15" x14ac:dyDescent="0.3">
      <c r="B129" s="2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28"/>
    </row>
    <row r="130" spans="2:15" x14ac:dyDescent="0.3">
      <c r="B130" s="2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28"/>
    </row>
    <row r="131" spans="2:15" x14ac:dyDescent="0.3">
      <c r="B131" s="2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28"/>
    </row>
    <row r="132" spans="2:15" x14ac:dyDescent="0.3">
      <c r="B132" s="2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28"/>
    </row>
    <row r="133" spans="2:15" x14ac:dyDescent="0.3">
      <c r="B133" s="2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28"/>
    </row>
    <row r="134" spans="2:15" x14ac:dyDescent="0.3">
      <c r="B134" s="2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28"/>
    </row>
    <row r="135" spans="2:15" x14ac:dyDescent="0.3">
      <c r="B135" s="2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28"/>
    </row>
    <row r="136" spans="2:15" x14ac:dyDescent="0.3">
      <c r="B136" s="2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28"/>
    </row>
    <row r="137" spans="2:15" x14ac:dyDescent="0.3">
      <c r="B137" s="2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28"/>
    </row>
    <row r="138" spans="2:15" x14ac:dyDescent="0.3">
      <c r="B138" s="2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28"/>
    </row>
    <row r="139" spans="2:15" x14ac:dyDescent="0.3">
      <c r="B139" s="27"/>
      <c r="C139" s="7"/>
      <c r="D139" s="7"/>
      <c r="E139" s="7"/>
      <c r="F139" s="7"/>
      <c r="G139" s="7"/>
      <c r="H139" s="6" t="str">
        <f>B140</f>
        <v>1F</v>
      </c>
      <c r="I139" s="7"/>
      <c r="J139" s="7"/>
      <c r="K139" s="7"/>
      <c r="L139" s="7"/>
      <c r="M139" s="7"/>
      <c r="N139" s="7"/>
      <c r="O139" s="28"/>
    </row>
    <row r="140" spans="2:15" x14ac:dyDescent="0.3">
      <c r="B140" s="27" t="s">
        <v>93</v>
      </c>
      <c r="C140" s="7"/>
      <c r="D140" s="7" t="s">
        <v>166</v>
      </c>
      <c r="E140" s="7"/>
      <c r="F140" s="7"/>
      <c r="G140" s="7"/>
      <c r="H140" s="8" t="s">
        <v>167</v>
      </c>
      <c r="I140" s="8"/>
      <c r="J140" s="8">
        <f>COUNTIF(D140:D160,H140)</f>
        <v>3</v>
      </c>
      <c r="K140" s="7"/>
      <c r="L140" s="7"/>
      <c r="M140" s="7"/>
      <c r="N140" s="7"/>
      <c r="O140" s="28"/>
    </row>
    <row r="141" spans="2:15" x14ac:dyDescent="0.3">
      <c r="B141" s="27"/>
      <c r="C141" s="7"/>
      <c r="D141" s="7" t="s">
        <v>166</v>
      </c>
      <c r="E141" s="7"/>
      <c r="F141" s="7"/>
      <c r="G141" s="7"/>
      <c r="H141" s="8" t="s">
        <v>168</v>
      </c>
      <c r="I141" s="8"/>
      <c r="J141" s="8">
        <f>COUNTIF(D140:D160,H141)</f>
        <v>1</v>
      </c>
      <c r="K141" s="7"/>
      <c r="L141" s="7"/>
      <c r="M141" s="7"/>
      <c r="N141" s="7"/>
      <c r="O141" s="28"/>
    </row>
    <row r="142" spans="2:15" x14ac:dyDescent="0.3">
      <c r="B142" s="27"/>
      <c r="C142" s="7"/>
      <c r="D142" s="7" t="s">
        <v>168</v>
      </c>
      <c r="E142" s="7"/>
      <c r="F142" s="7"/>
      <c r="G142" s="7"/>
      <c r="H142" s="8" t="s">
        <v>169</v>
      </c>
      <c r="I142" s="8"/>
      <c r="J142" s="8">
        <f>COUNTIF(D140:D160,H142)</f>
        <v>2</v>
      </c>
      <c r="K142" s="7"/>
      <c r="L142" s="7"/>
      <c r="M142" s="7"/>
      <c r="N142" s="7"/>
      <c r="O142" s="28"/>
    </row>
    <row r="143" spans="2:15" x14ac:dyDescent="0.3">
      <c r="B143" s="27"/>
      <c r="C143" s="7"/>
      <c r="D143" s="7" t="s">
        <v>351</v>
      </c>
      <c r="E143" s="7"/>
      <c r="F143" s="7"/>
      <c r="G143" s="7"/>
      <c r="H143" s="8" t="s">
        <v>351</v>
      </c>
      <c r="I143" s="8"/>
      <c r="J143" s="8">
        <f>COUNTIF(D140:D160,H143)</f>
        <v>2</v>
      </c>
      <c r="K143" s="7"/>
      <c r="L143" s="7"/>
      <c r="M143" s="7"/>
      <c r="N143" s="7"/>
      <c r="O143" s="28"/>
    </row>
    <row r="144" spans="2:15" x14ac:dyDescent="0.3">
      <c r="B144" s="27"/>
      <c r="C144" s="7"/>
      <c r="D144" s="7" t="s">
        <v>351</v>
      </c>
      <c r="E144" s="7"/>
      <c r="F144" s="7"/>
      <c r="G144" s="7"/>
      <c r="H144" s="8" t="s">
        <v>166</v>
      </c>
      <c r="I144" s="8"/>
      <c r="J144" s="8">
        <f>COUNTIF(D140:D160,H144)</f>
        <v>6</v>
      </c>
      <c r="K144" s="7"/>
      <c r="L144" s="7"/>
      <c r="M144" s="7"/>
      <c r="N144" s="7"/>
      <c r="O144" s="28"/>
    </row>
    <row r="145" spans="2:15" x14ac:dyDescent="0.3">
      <c r="B145" s="27"/>
      <c r="C145" s="7"/>
      <c r="D145" s="7" t="s">
        <v>167</v>
      </c>
      <c r="E145" s="7"/>
      <c r="F145" s="7"/>
      <c r="G145" s="7"/>
      <c r="H145" s="8" t="s">
        <v>354</v>
      </c>
      <c r="I145" s="8"/>
      <c r="J145" s="8">
        <f>COUNTIF(D140:D160,H145)</f>
        <v>0</v>
      </c>
      <c r="K145" s="7"/>
      <c r="L145" s="7"/>
      <c r="M145" s="7"/>
      <c r="N145" s="7"/>
      <c r="O145" s="28"/>
    </row>
    <row r="146" spans="2:15" x14ac:dyDescent="0.3">
      <c r="B146" s="27"/>
      <c r="C146" s="7"/>
      <c r="D146" s="7" t="s">
        <v>167</v>
      </c>
      <c r="E146" s="7"/>
      <c r="F146" s="7"/>
      <c r="G146" s="7"/>
      <c r="H146" s="8" t="s">
        <v>170</v>
      </c>
      <c r="I146" s="8"/>
      <c r="J146" s="8">
        <f>COUNTIF(D140:D160,H146)</f>
        <v>0</v>
      </c>
      <c r="K146" s="7"/>
      <c r="L146" s="7"/>
      <c r="M146" s="7"/>
      <c r="N146" s="7"/>
      <c r="O146" s="28"/>
    </row>
    <row r="147" spans="2:15" x14ac:dyDescent="0.3">
      <c r="B147" s="27"/>
      <c r="C147" s="7"/>
      <c r="D147" s="7" t="s">
        <v>169</v>
      </c>
      <c r="E147" s="7"/>
      <c r="F147" s="7"/>
      <c r="G147" s="7"/>
      <c r="H147" s="8"/>
      <c r="I147" s="8"/>
      <c r="J147" s="8">
        <f>COUNTIF(D140:D160,H147)</f>
        <v>0</v>
      </c>
      <c r="K147" s="7"/>
      <c r="L147" s="7"/>
      <c r="M147" s="7"/>
      <c r="N147" s="7"/>
      <c r="O147" s="28"/>
    </row>
    <row r="148" spans="2:15" x14ac:dyDescent="0.3">
      <c r="B148" s="27"/>
      <c r="C148" s="7"/>
      <c r="D148" s="7" t="s">
        <v>167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28"/>
    </row>
    <row r="149" spans="2:15" x14ac:dyDescent="0.3">
      <c r="B149" s="27"/>
      <c r="C149" s="7"/>
      <c r="D149" s="7" t="s">
        <v>169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28"/>
    </row>
    <row r="150" spans="2:15" x14ac:dyDescent="0.3">
      <c r="B150" s="27"/>
      <c r="C150" s="7"/>
      <c r="D150" s="7" t="s">
        <v>166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28"/>
    </row>
    <row r="151" spans="2:15" x14ac:dyDescent="0.3">
      <c r="B151" s="27"/>
      <c r="C151" s="7"/>
      <c r="D151" s="7" t="s">
        <v>166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28"/>
    </row>
    <row r="152" spans="2:15" x14ac:dyDescent="0.3">
      <c r="B152" s="27"/>
      <c r="C152" s="7"/>
      <c r="D152" s="7" t="s">
        <v>166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28"/>
    </row>
    <row r="153" spans="2:15" x14ac:dyDescent="0.3">
      <c r="B153" s="27"/>
      <c r="C153" s="7"/>
      <c r="D153" s="7" t="s">
        <v>166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28"/>
    </row>
    <row r="154" spans="2:15" x14ac:dyDescent="0.3">
      <c r="B154" s="2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28"/>
    </row>
    <row r="155" spans="2:15" x14ac:dyDescent="0.3">
      <c r="B155" s="2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28"/>
    </row>
    <row r="156" spans="2:15" x14ac:dyDescent="0.3">
      <c r="B156" s="2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28"/>
    </row>
    <row r="157" spans="2:15" x14ac:dyDescent="0.3">
      <c r="B157" s="2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28"/>
    </row>
    <row r="158" spans="2:15" x14ac:dyDescent="0.3">
      <c r="B158" s="2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8"/>
    </row>
    <row r="159" spans="2:15" x14ac:dyDescent="0.3">
      <c r="B159" s="2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8"/>
    </row>
    <row r="160" spans="2:15" x14ac:dyDescent="0.3">
      <c r="B160" s="2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28"/>
    </row>
    <row r="161" spans="2:15" x14ac:dyDescent="0.3">
      <c r="B161" s="2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28"/>
    </row>
    <row r="162" spans="2:15" ht="17.25" thickBot="1" x14ac:dyDescent="0.35">
      <c r="B162" s="29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2"/>
    </row>
    <row r="163" spans="2:15" ht="17.25" thickTop="1" x14ac:dyDescent="0.3"/>
    <row r="164" spans="2:15" ht="17.25" thickBot="1" x14ac:dyDescent="0.35"/>
    <row r="165" spans="2:15" ht="17.25" thickTop="1" x14ac:dyDescent="0.3">
      <c r="B165" s="23" t="s">
        <v>353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33"/>
      <c r="N165" s="24"/>
      <c r="O165" s="26"/>
    </row>
    <row r="166" spans="2:15" x14ac:dyDescent="0.3">
      <c r="B166" s="27"/>
      <c r="C166" s="7"/>
      <c r="D166" s="7"/>
      <c r="E166" s="7"/>
      <c r="F166" s="7"/>
      <c r="G166" s="7"/>
      <c r="H166" s="6" t="str">
        <f>B167</f>
        <v>GF</v>
      </c>
      <c r="I166" s="7"/>
      <c r="J166" s="7"/>
      <c r="K166" s="7"/>
      <c r="L166" s="7" t="str">
        <f>B165</f>
        <v>WTB</v>
      </c>
      <c r="M166" s="34" t="s">
        <v>161</v>
      </c>
      <c r="N166" s="34"/>
      <c r="O166" s="28"/>
    </row>
    <row r="167" spans="2:15" x14ac:dyDescent="0.3">
      <c r="B167" s="27" t="s">
        <v>162</v>
      </c>
      <c r="C167" s="7" t="s">
        <v>165</v>
      </c>
      <c r="D167" s="7" t="s">
        <v>166</v>
      </c>
      <c r="E167" s="7"/>
      <c r="F167" s="7"/>
      <c r="G167" s="7"/>
      <c r="H167" s="8" t="s">
        <v>167</v>
      </c>
      <c r="I167" s="8"/>
      <c r="J167" s="8">
        <f>COUNTIF(D167:D191,H167)</f>
        <v>4</v>
      </c>
      <c r="K167" s="7"/>
      <c r="L167" s="7"/>
      <c r="M167" s="34" t="s">
        <v>167</v>
      </c>
      <c r="N167" s="34">
        <f>SUMIF(H166:H201,M167,J166:J201)</f>
        <v>4</v>
      </c>
      <c r="O167" s="28"/>
    </row>
    <row r="168" spans="2:15" x14ac:dyDescent="0.3">
      <c r="B168" s="27"/>
      <c r="C168" s="7"/>
      <c r="D168" s="7" t="s">
        <v>166</v>
      </c>
      <c r="E168" s="7"/>
      <c r="F168" s="7"/>
      <c r="G168" s="7"/>
      <c r="H168" s="8" t="s">
        <v>168</v>
      </c>
      <c r="I168" s="8"/>
      <c r="J168" s="8">
        <f>COUNTIF(D167:D191,H168)</f>
        <v>0</v>
      </c>
      <c r="K168" s="7"/>
      <c r="L168" s="7"/>
      <c r="M168" s="34" t="s">
        <v>168</v>
      </c>
      <c r="N168" s="34">
        <f>SUMIF(H166:H201,M168,J166:J201)</f>
        <v>0</v>
      </c>
      <c r="O168" s="28"/>
    </row>
    <row r="169" spans="2:15" x14ac:dyDescent="0.3">
      <c r="B169" s="27"/>
      <c r="C169" s="7"/>
      <c r="D169" s="7" t="s">
        <v>166</v>
      </c>
      <c r="E169" s="7"/>
      <c r="F169" s="7"/>
      <c r="G169" s="7"/>
      <c r="H169" s="8" t="s">
        <v>169</v>
      </c>
      <c r="I169" s="8"/>
      <c r="J169" s="8">
        <f>COUNTIF(D167:D191,H169)</f>
        <v>0</v>
      </c>
      <c r="K169" s="7"/>
      <c r="L169" s="7"/>
      <c r="M169" s="34" t="s">
        <v>169</v>
      </c>
      <c r="N169" s="34">
        <f>SUMIF(H166:H201,M169,J166:J201)</f>
        <v>0</v>
      </c>
      <c r="O169" s="28"/>
    </row>
    <row r="170" spans="2:15" x14ac:dyDescent="0.3">
      <c r="B170" s="27"/>
      <c r="C170" s="7"/>
      <c r="D170" s="7" t="s">
        <v>167</v>
      </c>
      <c r="E170" s="7"/>
      <c r="F170" s="7"/>
      <c r="G170" s="7"/>
      <c r="H170" s="8" t="s">
        <v>351</v>
      </c>
      <c r="I170" s="8"/>
      <c r="J170" s="8">
        <f>COUNTIF(D167:D191,H170)</f>
        <v>1</v>
      </c>
      <c r="K170" s="7"/>
      <c r="L170" s="7"/>
      <c r="M170" s="34" t="s">
        <v>351</v>
      </c>
      <c r="N170" s="34">
        <f>SUMIF(H166:H201,M170,J166:J201)</f>
        <v>1</v>
      </c>
      <c r="O170" s="28"/>
    </row>
    <row r="171" spans="2:15" x14ac:dyDescent="0.3">
      <c r="B171" s="27"/>
      <c r="C171" s="7"/>
      <c r="D171" s="7" t="s">
        <v>167</v>
      </c>
      <c r="E171" s="7"/>
      <c r="F171" s="7"/>
      <c r="G171" s="7"/>
      <c r="H171" s="8" t="s">
        <v>166</v>
      </c>
      <c r="I171" s="8"/>
      <c r="J171" s="8">
        <f>COUNTIF(D167:D191,H171)</f>
        <v>4</v>
      </c>
      <c r="K171" s="7"/>
      <c r="L171" s="7"/>
      <c r="M171" s="34" t="s">
        <v>166</v>
      </c>
      <c r="N171" s="34">
        <f>SUMIF(H166:H201,M171,J166:J201)</f>
        <v>4</v>
      </c>
      <c r="O171" s="28"/>
    </row>
    <row r="172" spans="2:15" x14ac:dyDescent="0.3">
      <c r="B172" s="27"/>
      <c r="C172" s="7"/>
      <c r="D172" s="7" t="s">
        <v>351</v>
      </c>
      <c r="E172" s="7"/>
      <c r="F172" s="7"/>
      <c r="G172" s="7"/>
      <c r="H172" s="8" t="s">
        <v>354</v>
      </c>
      <c r="I172" s="8"/>
      <c r="J172" s="8">
        <f>COUNTIF(D167:D191,H172)</f>
        <v>0</v>
      </c>
      <c r="K172" s="7"/>
      <c r="L172" s="7"/>
      <c r="M172" s="34" t="s">
        <v>354</v>
      </c>
      <c r="N172" s="34">
        <f>SUMIF(H166:H201,M172,J166:J201)</f>
        <v>0</v>
      </c>
      <c r="O172" s="28"/>
    </row>
    <row r="173" spans="2:15" x14ac:dyDescent="0.3">
      <c r="B173" s="27"/>
      <c r="C173" s="7"/>
      <c r="D173" s="7" t="s">
        <v>167</v>
      </c>
      <c r="E173" s="7"/>
      <c r="F173" s="7"/>
      <c r="G173" s="7"/>
      <c r="H173" s="8" t="s">
        <v>170</v>
      </c>
      <c r="I173" s="8"/>
      <c r="J173" s="8">
        <f>COUNTIF(D167:D191,H173)</f>
        <v>0</v>
      </c>
      <c r="K173" s="7"/>
      <c r="L173" s="7"/>
      <c r="M173" s="34" t="s">
        <v>170</v>
      </c>
      <c r="N173" s="34">
        <f>SUMIF(H166:H201,M173,J166:J201)</f>
        <v>0</v>
      </c>
      <c r="O173" s="28"/>
    </row>
    <row r="174" spans="2:15" x14ac:dyDescent="0.3">
      <c r="B174" s="27"/>
      <c r="C174" s="7"/>
      <c r="D174" s="7" t="s">
        <v>167</v>
      </c>
      <c r="E174" s="7"/>
      <c r="F174" s="7"/>
      <c r="G174" s="7"/>
      <c r="H174" s="8"/>
      <c r="I174" s="8"/>
      <c r="J174" s="8"/>
      <c r="K174" s="7"/>
      <c r="L174" s="7"/>
      <c r="M174" s="7"/>
      <c r="N174" s="7"/>
      <c r="O174" s="28"/>
    </row>
    <row r="175" spans="2:15" x14ac:dyDescent="0.3">
      <c r="B175" s="27"/>
      <c r="C175" s="7"/>
      <c r="D175" s="7" t="s">
        <v>166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28"/>
    </row>
    <row r="176" spans="2:15" x14ac:dyDescent="0.3">
      <c r="B176" s="2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28"/>
    </row>
    <row r="177" spans="2:15" x14ac:dyDescent="0.3">
      <c r="B177" s="2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28"/>
    </row>
    <row r="178" spans="2:15" x14ac:dyDescent="0.3">
      <c r="B178" s="2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28"/>
    </row>
    <row r="179" spans="2:15" x14ac:dyDescent="0.3">
      <c r="B179" s="2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28"/>
    </row>
    <row r="180" spans="2:15" x14ac:dyDescent="0.3">
      <c r="B180" s="2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28"/>
    </row>
    <row r="181" spans="2:15" x14ac:dyDescent="0.3">
      <c r="B181" s="2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28"/>
    </row>
    <row r="182" spans="2:15" x14ac:dyDescent="0.3">
      <c r="B182" s="2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28"/>
    </row>
    <row r="183" spans="2:15" x14ac:dyDescent="0.3">
      <c r="B183" s="2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28"/>
    </row>
    <row r="184" spans="2:15" x14ac:dyDescent="0.3">
      <c r="B184" s="2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8"/>
    </row>
    <row r="185" spans="2:15" x14ac:dyDescent="0.3">
      <c r="B185" s="2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8"/>
    </row>
    <row r="186" spans="2:15" x14ac:dyDescent="0.3">
      <c r="B186" s="2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28"/>
    </row>
    <row r="187" spans="2:15" x14ac:dyDescent="0.3">
      <c r="B187" s="2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28"/>
    </row>
    <row r="188" spans="2:15" x14ac:dyDescent="0.3">
      <c r="B188" s="2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28"/>
    </row>
    <row r="189" spans="2:15" x14ac:dyDescent="0.3">
      <c r="B189" s="2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28"/>
    </row>
    <row r="190" spans="2:15" x14ac:dyDescent="0.3">
      <c r="B190" s="2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28"/>
    </row>
    <row r="191" spans="2:15" x14ac:dyDescent="0.3">
      <c r="B191" s="2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28"/>
    </row>
    <row r="192" spans="2:15" x14ac:dyDescent="0.3">
      <c r="B192" s="2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28"/>
    </row>
    <row r="193" spans="2:15" x14ac:dyDescent="0.3">
      <c r="B193" s="27"/>
      <c r="C193" s="7"/>
      <c r="D193" s="7"/>
      <c r="E193" s="7"/>
      <c r="F193" s="7"/>
      <c r="G193" s="7"/>
      <c r="H193" s="6" t="str">
        <f>B194</f>
        <v>1F</v>
      </c>
      <c r="I193" s="7"/>
      <c r="J193" s="7"/>
      <c r="K193" s="7"/>
      <c r="L193" s="7"/>
      <c r="M193" s="7"/>
      <c r="N193" s="7"/>
      <c r="O193" s="28"/>
    </row>
    <row r="194" spans="2:15" x14ac:dyDescent="0.3">
      <c r="B194" s="27" t="s">
        <v>93</v>
      </c>
      <c r="C194" s="7"/>
      <c r="D194" s="7"/>
      <c r="E194" s="7"/>
      <c r="F194" s="7"/>
      <c r="G194" s="7"/>
      <c r="H194" s="8" t="s">
        <v>167</v>
      </c>
      <c r="I194" s="8"/>
      <c r="J194" s="8">
        <f>COUNTIF(D194:D214,H194)</f>
        <v>0</v>
      </c>
      <c r="K194" s="7"/>
      <c r="L194" s="7"/>
      <c r="M194" s="7"/>
      <c r="N194" s="7"/>
      <c r="O194" s="28"/>
    </row>
    <row r="195" spans="2:15" x14ac:dyDescent="0.3">
      <c r="B195" s="27"/>
      <c r="C195" s="7"/>
      <c r="D195" s="7"/>
      <c r="E195" s="7"/>
      <c r="F195" s="7"/>
      <c r="G195" s="7"/>
      <c r="H195" s="8" t="s">
        <v>168</v>
      </c>
      <c r="I195" s="8"/>
      <c r="J195" s="8">
        <f>COUNTIF(D194:D214,H195)</f>
        <v>0</v>
      </c>
      <c r="K195" s="7"/>
      <c r="L195" s="7"/>
      <c r="M195" s="7"/>
      <c r="N195" s="7"/>
      <c r="O195" s="28"/>
    </row>
    <row r="196" spans="2:15" x14ac:dyDescent="0.3">
      <c r="B196" s="27"/>
      <c r="C196" s="7"/>
      <c r="D196" s="7"/>
      <c r="E196" s="7"/>
      <c r="F196" s="7"/>
      <c r="G196" s="7"/>
      <c r="H196" s="8" t="s">
        <v>169</v>
      </c>
      <c r="I196" s="8"/>
      <c r="J196" s="8">
        <f>COUNTIF(D194:D214,H196)</f>
        <v>0</v>
      </c>
      <c r="K196" s="7"/>
      <c r="L196" s="7"/>
      <c r="M196" s="7"/>
      <c r="N196" s="7"/>
      <c r="O196" s="28"/>
    </row>
    <row r="197" spans="2:15" x14ac:dyDescent="0.3">
      <c r="B197" s="27"/>
      <c r="C197" s="7"/>
      <c r="D197" s="7"/>
      <c r="E197" s="7"/>
      <c r="F197" s="7"/>
      <c r="G197" s="7"/>
      <c r="H197" s="8" t="s">
        <v>351</v>
      </c>
      <c r="I197" s="8"/>
      <c r="J197" s="8">
        <f>COUNTIF(D194:D214,H197)</f>
        <v>0</v>
      </c>
      <c r="K197" s="7"/>
      <c r="L197" s="7"/>
      <c r="M197" s="7"/>
      <c r="N197" s="7"/>
      <c r="O197" s="28"/>
    </row>
    <row r="198" spans="2:15" x14ac:dyDescent="0.3">
      <c r="B198" s="27"/>
      <c r="C198" s="7"/>
      <c r="D198" s="7"/>
      <c r="E198" s="7"/>
      <c r="F198" s="7"/>
      <c r="G198" s="7"/>
      <c r="H198" s="8" t="s">
        <v>166</v>
      </c>
      <c r="I198" s="8"/>
      <c r="J198" s="8">
        <f>COUNTIF(D194:D214,H198)</f>
        <v>0</v>
      </c>
      <c r="K198" s="7"/>
      <c r="L198" s="7"/>
      <c r="M198" s="7"/>
      <c r="N198" s="7"/>
      <c r="O198" s="28"/>
    </row>
    <row r="199" spans="2:15" x14ac:dyDescent="0.3">
      <c r="B199" s="27"/>
      <c r="C199" s="7"/>
      <c r="D199" s="7"/>
      <c r="E199" s="7"/>
      <c r="F199" s="7"/>
      <c r="G199" s="7"/>
      <c r="H199" s="8" t="s">
        <v>354</v>
      </c>
      <c r="I199" s="8"/>
      <c r="J199" s="8">
        <f>COUNTIF(D194:D214,H199)</f>
        <v>0</v>
      </c>
      <c r="K199" s="7"/>
      <c r="L199" s="7"/>
      <c r="M199" s="7"/>
      <c r="N199" s="7"/>
      <c r="O199" s="28"/>
    </row>
    <row r="200" spans="2:15" x14ac:dyDescent="0.3">
      <c r="B200" s="27"/>
      <c r="C200" s="7"/>
      <c r="D200" s="7"/>
      <c r="E200" s="7"/>
      <c r="F200" s="7"/>
      <c r="G200" s="7"/>
      <c r="H200" s="8" t="s">
        <v>170</v>
      </c>
      <c r="I200" s="8"/>
      <c r="J200" s="8">
        <f>COUNTIF(D194:D214,H200)</f>
        <v>0</v>
      </c>
      <c r="K200" s="7"/>
      <c r="L200" s="7"/>
      <c r="M200" s="7"/>
      <c r="N200" s="7"/>
      <c r="O200" s="28"/>
    </row>
    <row r="201" spans="2:15" x14ac:dyDescent="0.3">
      <c r="B201" s="27"/>
      <c r="C201" s="7"/>
      <c r="D201" s="7"/>
      <c r="E201" s="7"/>
      <c r="F201" s="7"/>
      <c r="G201" s="7"/>
      <c r="H201" s="8"/>
      <c r="I201" s="8"/>
      <c r="J201" s="8">
        <f>COUNTIF(D194:D214,H201)</f>
        <v>0</v>
      </c>
      <c r="K201" s="7"/>
      <c r="L201" s="7"/>
      <c r="M201" s="7"/>
      <c r="N201" s="7"/>
      <c r="O201" s="28"/>
    </row>
    <row r="202" spans="2:15" x14ac:dyDescent="0.3">
      <c r="B202" s="2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28"/>
    </row>
    <row r="203" spans="2:15" x14ac:dyDescent="0.3">
      <c r="B203" s="2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28"/>
    </row>
    <row r="204" spans="2:15" x14ac:dyDescent="0.3">
      <c r="B204" s="2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28"/>
    </row>
    <row r="205" spans="2:15" x14ac:dyDescent="0.3">
      <c r="B205" s="2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28"/>
    </row>
    <row r="206" spans="2:15" x14ac:dyDescent="0.3">
      <c r="B206" s="2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28"/>
    </row>
    <row r="207" spans="2:15" x14ac:dyDescent="0.3">
      <c r="B207" s="2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28"/>
    </row>
    <row r="208" spans="2:15" x14ac:dyDescent="0.3">
      <c r="B208" s="2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28"/>
    </row>
    <row r="209" spans="2:15" x14ac:dyDescent="0.3">
      <c r="B209" s="2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28"/>
    </row>
    <row r="210" spans="2:15" x14ac:dyDescent="0.3">
      <c r="B210" s="2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28"/>
    </row>
    <row r="211" spans="2:15" x14ac:dyDescent="0.3">
      <c r="B211" s="2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28"/>
    </row>
    <row r="212" spans="2:15" x14ac:dyDescent="0.3">
      <c r="B212" s="2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28"/>
    </row>
    <row r="213" spans="2:15" x14ac:dyDescent="0.3">
      <c r="B213" s="2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28"/>
    </row>
    <row r="214" spans="2:15" x14ac:dyDescent="0.3">
      <c r="B214" s="2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28"/>
    </row>
    <row r="215" spans="2:15" x14ac:dyDescent="0.3">
      <c r="B215" s="2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28"/>
    </row>
    <row r="216" spans="2:15" ht="17.25" thickBot="1" x14ac:dyDescent="0.35">
      <c r="B216" s="29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2"/>
    </row>
    <row r="217" spans="2:15" ht="17.25" thickTop="1" x14ac:dyDescent="0.3"/>
    <row r="218" spans="2:15" ht="17.25" thickBot="1" x14ac:dyDescent="0.35"/>
    <row r="219" spans="2:15" ht="17.25" thickTop="1" x14ac:dyDescent="0.3">
      <c r="B219" s="23" t="s">
        <v>339</v>
      </c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33"/>
      <c r="N219" s="24"/>
      <c r="O219" s="26"/>
    </row>
    <row r="220" spans="2:15" x14ac:dyDescent="0.3">
      <c r="B220" s="27"/>
      <c r="C220" s="7"/>
      <c r="D220" s="7"/>
      <c r="E220" s="7"/>
      <c r="F220" s="7"/>
      <c r="G220" s="7"/>
      <c r="H220" s="6" t="str">
        <f>B221</f>
        <v>GF</v>
      </c>
      <c r="I220" s="7"/>
      <c r="J220" s="7"/>
      <c r="K220" s="7"/>
      <c r="L220" s="7" t="str">
        <f>B219</f>
        <v>Main Gate</v>
      </c>
      <c r="M220" s="34" t="s">
        <v>161</v>
      </c>
      <c r="N220" s="34"/>
      <c r="O220" s="28"/>
    </row>
    <row r="221" spans="2:15" x14ac:dyDescent="0.3">
      <c r="B221" s="27" t="s">
        <v>162</v>
      </c>
      <c r="C221" s="7" t="s">
        <v>165</v>
      </c>
      <c r="D221" s="7" t="s">
        <v>167</v>
      </c>
      <c r="E221" s="7"/>
      <c r="F221" s="7"/>
      <c r="G221" s="7"/>
      <c r="H221" s="8" t="s">
        <v>167</v>
      </c>
      <c r="I221" s="8"/>
      <c r="J221" s="8">
        <f>COUNTIF(D221:D245,H221)</f>
        <v>4</v>
      </c>
      <c r="K221" s="7"/>
      <c r="L221" s="7"/>
      <c r="M221" s="34" t="s">
        <v>167</v>
      </c>
      <c r="N221" s="34">
        <f>SUMIF(H220:H255,M221,J220:J255)</f>
        <v>4</v>
      </c>
      <c r="O221" s="28"/>
    </row>
    <row r="222" spans="2:15" x14ac:dyDescent="0.3">
      <c r="B222" s="27"/>
      <c r="C222" s="7"/>
      <c r="D222" s="7" t="s">
        <v>167</v>
      </c>
      <c r="E222" s="7"/>
      <c r="F222" s="7"/>
      <c r="G222" s="7"/>
      <c r="H222" s="8" t="s">
        <v>168</v>
      </c>
      <c r="I222" s="8"/>
      <c r="J222" s="8">
        <f>COUNTIF(D221:D245,H222)</f>
        <v>3</v>
      </c>
      <c r="K222" s="7"/>
      <c r="L222" s="7"/>
      <c r="M222" s="34" t="s">
        <v>168</v>
      </c>
      <c r="N222" s="34">
        <f>SUMIF(H220:H255,M222,J220:J255)</f>
        <v>3</v>
      </c>
      <c r="O222" s="28"/>
    </row>
    <row r="223" spans="2:15" x14ac:dyDescent="0.3">
      <c r="B223" s="27"/>
      <c r="C223" s="7"/>
      <c r="D223" s="7" t="s">
        <v>167</v>
      </c>
      <c r="E223" s="7"/>
      <c r="F223" s="7"/>
      <c r="G223" s="7"/>
      <c r="H223" s="8" t="s">
        <v>169</v>
      </c>
      <c r="I223" s="8"/>
      <c r="J223" s="8">
        <f>COUNTIF(D221:D245,H223)</f>
        <v>1</v>
      </c>
      <c r="K223" s="7"/>
      <c r="L223" s="7"/>
      <c r="M223" s="34" t="s">
        <v>169</v>
      </c>
      <c r="N223" s="34">
        <f>SUMIF(H220:H255,M223,J220:J255)</f>
        <v>1</v>
      </c>
      <c r="O223" s="28"/>
    </row>
    <row r="224" spans="2:15" x14ac:dyDescent="0.3">
      <c r="B224" s="27"/>
      <c r="C224" s="7"/>
      <c r="D224" s="7" t="s">
        <v>168</v>
      </c>
      <c r="E224" s="7"/>
      <c r="F224" s="7"/>
      <c r="G224" s="7"/>
      <c r="H224" s="8" t="s">
        <v>351</v>
      </c>
      <c r="I224" s="8"/>
      <c r="J224" s="8">
        <f>COUNTIF(D221:D245,H224)</f>
        <v>2</v>
      </c>
      <c r="K224" s="7"/>
      <c r="L224" s="7"/>
      <c r="M224" s="34" t="s">
        <v>351</v>
      </c>
      <c r="N224" s="34">
        <f>SUMIF(H220:H255,M224,J220:J255)</f>
        <v>2</v>
      </c>
      <c r="O224" s="28"/>
    </row>
    <row r="225" spans="2:15" x14ac:dyDescent="0.3">
      <c r="B225" s="27"/>
      <c r="C225" s="7"/>
      <c r="D225" s="7" t="s">
        <v>167</v>
      </c>
      <c r="E225" s="7"/>
      <c r="F225" s="7"/>
      <c r="G225" s="7"/>
      <c r="H225" s="8" t="s">
        <v>166</v>
      </c>
      <c r="I225" s="8"/>
      <c r="J225" s="8">
        <f>COUNTIF(D221:D245,H225)</f>
        <v>0</v>
      </c>
      <c r="K225" s="7"/>
      <c r="L225" s="7"/>
      <c r="M225" s="34" t="s">
        <v>166</v>
      </c>
      <c r="N225" s="34">
        <f>SUMIF(H220:H255,M225,J220:J255)</f>
        <v>0</v>
      </c>
      <c r="O225" s="28"/>
    </row>
    <row r="226" spans="2:15" x14ac:dyDescent="0.3">
      <c r="B226" s="27"/>
      <c r="C226" s="7"/>
      <c r="D226" s="7" t="s">
        <v>351</v>
      </c>
      <c r="E226" s="7"/>
      <c r="F226" s="7"/>
      <c r="G226" s="7"/>
      <c r="H226" s="8" t="s">
        <v>354</v>
      </c>
      <c r="I226" s="8"/>
      <c r="J226" s="8">
        <f>COUNTIF(D221:D245,H226)</f>
        <v>0</v>
      </c>
      <c r="K226" s="7"/>
      <c r="L226" s="7"/>
      <c r="M226" s="34" t="s">
        <v>354</v>
      </c>
      <c r="N226" s="34">
        <f>SUMIF(H220:H255,M226,J220:J255)</f>
        <v>0</v>
      </c>
      <c r="O226" s="28"/>
    </row>
    <row r="227" spans="2:15" x14ac:dyDescent="0.3">
      <c r="B227" s="27"/>
      <c r="C227" s="7"/>
      <c r="D227" s="7" t="s">
        <v>351</v>
      </c>
      <c r="E227" s="7"/>
      <c r="F227" s="7"/>
      <c r="G227" s="7"/>
      <c r="H227" s="8" t="s">
        <v>170</v>
      </c>
      <c r="I227" s="8"/>
      <c r="J227" s="8">
        <f>COUNTIF(D221:D245,H227)</f>
        <v>0</v>
      </c>
      <c r="K227" s="7"/>
      <c r="L227" s="7"/>
      <c r="M227" s="34" t="s">
        <v>170</v>
      </c>
      <c r="N227" s="34">
        <f>SUMIF(H220:H255,M227,J220:J255)</f>
        <v>0</v>
      </c>
      <c r="O227" s="28"/>
    </row>
    <row r="228" spans="2:15" x14ac:dyDescent="0.3">
      <c r="B228" s="27"/>
      <c r="C228" s="7"/>
      <c r="D228" s="7" t="s">
        <v>168</v>
      </c>
      <c r="E228" s="7"/>
      <c r="F228" s="7"/>
      <c r="G228" s="7"/>
      <c r="H228" s="8"/>
      <c r="I228" s="8"/>
      <c r="J228" s="8"/>
      <c r="K228" s="7"/>
      <c r="L228" s="7"/>
      <c r="M228" s="7"/>
      <c r="N228" s="7"/>
      <c r="O228" s="28"/>
    </row>
    <row r="229" spans="2:15" x14ac:dyDescent="0.3">
      <c r="B229" s="27"/>
      <c r="C229" s="7"/>
      <c r="D229" s="7" t="s">
        <v>169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28"/>
    </row>
    <row r="230" spans="2:15" x14ac:dyDescent="0.3">
      <c r="B230" s="27"/>
      <c r="C230" s="7"/>
      <c r="D230" s="7" t="s">
        <v>168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28"/>
    </row>
    <row r="231" spans="2:15" x14ac:dyDescent="0.3">
      <c r="B231" s="2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28"/>
    </row>
    <row r="232" spans="2:15" x14ac:dyDescent="0.3">
      <c r="B232" s="2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28"/>
    </row>
    <row r="233" spans="2:15" x14ac:dyDescent="0.3">
      <c r="B233" s="2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28"/>
    </row>
    <row r="234" spans="2:15" x14ac:dyDescent="0.3">
      <c r="B234" s="2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28"/>
    </row>
    <row r="235" spans="2:15" x14ac:dyDescent="0.3">
      <c r="B235" s="2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28"/>
    </row>
    <row r="236" spans="2:15" x14ac:dyDescent="0.3">
      <c r="B236" s="2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28"/>
    </row>
    <row r="237" spans="2:15" x14ac:dyDescent="0.3">
      <c r="B237" s="2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28"/>
    </row>
    <row r="238" spans="2:15" x14ac:dyDescent="0.3">
      <c r="B238" s="2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28"/>
    </row>
    <row r="239" spans="2:15" x14ac:dyDescent="0.3">
      <c r="B239" s="2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28"/>
    </row>
    <row r="240" spans="2:15" x14ac:dyDescent="0.3">
      <c r="B240" s="2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28"/>
    </row>
    <row r="241" spans="2:15" x14ac:dyDescent="0.3">
      <c r="B241" s="2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28"/>
    </row>
    <row r="242" spans="2:15" x14ac:dyDescent="0.3">
      <c r="B242" s="2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28"/>
    </row>
    <row r="243" spans="2:15" x14ac:dyDescent="0.3">
      <c r="B243" s="2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28"/>
    </row>
    <row r="244" spans="2:15" x14ac:dyDescent="0.3">
      <c r="B244" s="2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28"/>
    </row>
    <row r="245" spans="2:15" x14ac:dyDescent="0.3">
      <c r="B245" s="2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28"/>
    </row>
    <row r="246" spans="2:15" x14ac:dyDescent="0.3">
      <c r="B246" s="2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28"/>
    </row>
    <row r="247" spans="2:15" x14ac:dyDescent="0.3">
      <c r="B247" s="27"/>
      <c r="C247" s="7"/>
      <c r="D247" s="7"/>
      <c r="E247" s="7"/>
      <c r="F247" s="7"/>
      <c r="G247" s="7"/>
      <c r="H247" s="6" t="str">
        <f>B248</f>
        <v>1F</v>
      </c>
      <c r="I247" s="7"/>
      <c r="J247" s="7"/>
      <c r="K247" s="7"/>
      <c r="L247" s="7"/>
      <c r="M247" s="7"/>
      <c r="N247" s="7"/>
      <c r="O247" s="28"/>
    </row>
    <row r="248" spans="2:15" x14ac:dyDescent="0.3">
      <c r="B248" s="27" t="s">
        <v>93</v>
      </c>
      <c r="C248" s="7"/>
      <c r="D248" s="7"/>
      <c r="E248" s="7"/>
      <c r="F248" s="7"/>
      <c r="G248" s="7"/>
      <c r="H248" s="8" t="s">
        <v>167</v>
      </c>
      <c r="I248" s="8"/>
      <c r="J248" s="8">
        <f>COUNTIF(D248:D268,H248)</f>
        <v>0</v>
      </c>
      <c r="K248" s="7"/>
      <c r="L248" s="7"/>
      <c r="M248" s="7"/>
      <c r="N248" s="7"/>
      <c r="O248" s="28"/>
    </row>
    <row r="249" spans="2:15" x14ac:dyDescent="0.3">
      <c r="B249" s="27"/>
      <c r="C249" s="7"/>
      <c r="D249" s="7"/>
      <c r="E249" s="7"/>
      <c r="F249" s="7"/>
      <c r="G249" s="7"/>
      <c r="H249" s="8" t="s">
        <v>168</v>
      </c>
      <c r="I249" s="8"/>
      <c r="J249" s="8">
        <f>COUNTIF(D248:D268,H249)</f>
        <v>0</v>
      </c>
      <c r="K249" s="7"/>
      <c r="L249" s="7"/>
      <c r="M249" s="7"/>
      <c r="N249" s="7"/>
      <c r="O249" s="28"/>
    </row>
    <row r="250" spans="2:15" x14ac:dyDescent="0.3">
      <c r="B250" s="27"/>
      <c r="C250" s="7"/>
      <c r="D250" s="7"/>
      <c r="E250" s="7"/>
      <c r="F250" s="7"/>
      <c r="G250" s="7"/>
      <c r="H250" s="8" t="s">
        <v>169</v>
      </c>
      <c r="I250" s="8"/>
      <c r="J250" s="8">
        <f>COUNTIF(D248:D268,H250)</f>
        <v>0</v>
      </c>
      <c r="K250" s="7"/>
      <c r="L250" s="7"/>
      <c r="M250" s="7"/>
      <c r="N250" s="7"/>
      <c r="O250" s="28"/>
    </row>
    <row r="251" spans="2:15" x14ac:dyDescent="0.3">
      <c r="B251" s="27"/>
      <c r="C251" s="7"/>
      <c r="D251" s="7"/>
      <c r="E251" s="7"/>
      <c r="F251" s="7"/>
      <c r="G251" s="7"/>
      <c r="H251" s="8" t="s">
        <v>351</v>
      </c>
      <c r="I251" s="8"/>
      <c r="J251" s="8">
        <f>COUNTIF(D248:D268,H251)</f>
        <v>0</v>
      </c>
      <c r="K251" s="7"/>
      <c r="L251" s="7"/>
      <c r="M251" s="7"/>
      <c r="N251" s="7"/>
      <c r="O251" s="28"/>
    </row>
    <row r="252" spans="2:15" x14ac:dyDescent="0.3">
      <c r="B252" s="27"/>
      <c r="C252" s="7"/>
      <c r="D252" s="7"/>
      <c r="E252" s="7"/>
      <c r="F252" s="7"/>
      <c r="G252" s="7"/>
      <c r="H252" s="8" t="s">
        <v>166</v>
      </c>
      <c r="I252" s="8"/>
      <c r="J252" s="8">
        <f>COUNTIF(D248:D268,H252)</f>
        <v>0</v>
      </c>
      <c r="K252" s="7"/>
      <c r="L252" s="7"/>
      <c r="M252" s="7"/>
      <c r="N252" s="7"/>
      <c r="O252" s="28"/>
    </row>
    <row r="253" spans="2:15" x14ac:dyDescent="0.3">
      <c r="B253" s="27"/>
      <c r="C253" s="7"/>
      <c r="D253" s="7"/>
      <c r="E253" s="7"/>
      <c r="F253" s="7"/>
      <c r="G253" s="7"/>
      <c r="H253" s="8" t="s">
        <v>354</v>
      </c>
      <c r="I253" s="8"/>
      <c r="J253" s="8">
        <f>COUNTIF(D248:D268,H253)</f>
        <v>0</v>
      </c>
      <c r="K253" s="7"/>
      <c r="L253" s="7"/>
      <c r="M253" s="7"/>
      <c r="N253" s="7"/>
      <c r="O253" s="28"/>
    </row>
    <row r="254" spans="2:15" x14ac:dyDescent="0.3">
      <c r="B254" s="27"/>
      <c r="C254" s="7"/>
      <c r="D254" s="7"/>
      <c r="E254" s="7"/>
      <c r="F254" s="7"/>
      <c r="G254" s="7"/>
      <c r="H254" s="8" t="s">
        <v>170</v>
      </c>
      <c r="I254" s="8"/>
      <c r="J254" s="8">
        <f>COUNTIF(D248:D268,H254)</f>
        <v>0</v>
      </c>
      <c r="K254" s="7"/>
      <c r="L254" s="7"/>
      <c r="M254" s="7"/>
      <c r="N254" s="7"/>
      <c r="O254" s="28"/>
    </row>
    <row r="255" spans="2:15" x14ac:dyDescent="0.3">
      <c r="B255" s="27"/>
      <c r="C255" s="7"/>
      <c r="D255" s="7"/>
      <c r="E255" s="7"/>
      <c r="F255" s="7"/>
      <c r="G255" s="7"/>
      <c r="H255" s="8"/>
      <c r="I255" s="8"/>
      <c r="J255" s="8">
        <f>COUNTIF(D248:D268,H255)</f>
        <v>0</v>
      </c>
      <c r="K255" s="7"/>
      <c r="L255" s="7"/>
      <c r="M255" s="7"/>
      <c r="N255" s="7"/>
      <c r="O255" s="28"/>
    </row>
    <row r="256" spans="2:15" x14ac:dyDescent="0.3">
      <c r="B256" s="2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28"/>
    </row>
    <row r="257" spans="2:15" x14ac:dyDescent="0.3">
      <c r="B257" s="2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28"/>
    </row>
    <row r="258" spans="2:15" x14ac:dyDescent="0.3">
      <c r="B258" s="2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28"/>
    </row>
    <row r="259" spans="2:15" x14ac:dyDescent="0.3">
      <c r="B259" s="2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28"/>
    </row>
    <row r="260" spans="2:15" x14ac:dyDescent="0.3">
      <c r="B260" s="2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28"/>
    </row>
    <row r="261" spans="2:15" x14ac:dyDescent="0.3">
      <c r="B261" s="2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28"/>
    </row>
    <row r="262" spans="2:15" x14ac:dyDescent="0.3">
      <c r="B262" s="2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28"/>
    </row>
    <row r="263" spans="2:15" x14ac:dyDescent="0.3">
      <c r="B263" s="2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28"/>
    </row>
    <row r="264" spans="2:15" x14ac:dyDescent="0.3">
      <c r="B264" s="2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28"/>
    </row>
    <row r="265" spans="2:15" x14ac:dyDescent="0.3">
      <c r="B265" s="2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28"/>
    </row>
    <row r="266" spans="2:15" x14ac:dyDescent="0.3">
      <c r="B266" s="2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28"/>
    </row>
    <row r="267" spans="2:15" x14ac:dyDescent="0.3">
      <c r="B267" s="2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28"/>
    </row>
    <row r="268" spans="2:15" x14ac:dyDescent="0.3">
      <c r="B268" s="2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28"/>
    </row>
    <row r="269" spans="2:15" x14ac:dyDescent="0.3">
      <c r="B269" s="2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28"/>
    </row>
    <row r="270" spans="2:15" ht="17.25" thickBot="1" x14ac:dyDescent="0.35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2"/>
    </row>
    <row r="271" spans="2:15" ht="17.25" thickTop="1" x14ac:dyDescent="0.3"/>
    <row r="272" spans="2:15" ht="17.25" thickBot="1" x14ac:dyDescent="0.35"/>
    <row r="273" spans="2:15" ht="17.25" thickTop="1" x14ac:dyDescent="0.3">
      <c r="B273" s="23" t="s">
        <v>343</v>
      </c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33"/>
      <c r="N273" s="24"/>
      <c r="O273" s="26"/>
    </row>
    <row r="274" spans="2:15" x14ac:dyDescent="0.3">
      <c r="B274" s="27"/>
      <c r="C274" s="7"/>
      <c r="D274" s="7"/>
      <c r="E274" s="7"/>
      <c r="F274" s="7"/>
      <c r="G274" s="7"/>
      <c r="H274" s="6" t="str">
        <f>B275</f>
        <v>GF</v>
      </c>
      <c r="I274" s="7"/>
      <c r="J274" s="7"/>
      <c r="K274" s="7"/>
      <c r="L274" s="7" t="str">
        <f>B273</f>
        <v>Gases Warehouse</v>
      </c>
      <c r="M274" s="34" t="s">
        <v>161</v>
      </c>
      <c r="N274" s="34"/>
      <c r="O274" s="28"/>
    </row>
    <row r="275" spans="2:15" x14ac:dyDescent="0.3">
      <c r="B275" s="27" t="s">
        <v>162</v>
      </c>
      <c r="C275" s="7" t="s">
        <v>165</v>
      </c>
      <c r="D275" s="7" t="s">
        <v>354</v>
      </c>
      <c r="E275" s="7"/>
      <c r="F275" s="7"/>
      <c r="G275" s="7"/>
      <c r="H275" s="8" t="s">
        <v>167</v>
      </c>
      <c r="I275" s="8"/>
      <c r="J275" s="8">
        <f>COUNTIF(D275:D299,H275)</f>
        <v>0</v>
      </c>
      <c r="K275" s="7"/>
      <c r="L275" s="7"/>
      <c r="M275" s="34" t="s">
        <v>167</v>
      </c>
      <c r="N275" s="34">
        <f>SUMIF(H274:H309,M275,J274:J309)</f>
        <v>0</v>
      </c>
      <c r="O275" s="28"/>
    </row>
    <row r="276" spans="2:15" x14ac:dyDescent="0.3">
      <c r="B276" s="27"/>
      <c r="C276" s="7"/>
      <c r="D276" s="7" t="s">
        <v>354</v>
      </c>
      <c r="E276" s="7"/>
      <c r="F276" s="7"/>
      <c r="G276" s="7"/>
      <c r="H276" s="8" t="s">
        <v>168</v>
      </c>
      <c r="I276" s="8"/>
      <c r="J276" s="8">
        <f>COUNTIF(D275:D299,H276)</f>
        <v>0</v>
      </c>
      <c r="K276" s="7"/>
      <c r="L276" s="7"/>
      <c r="M276" s="34" t="s">
        <v>168</v>
      </c>
      <c r="N276" s="34">
        <f>SUMIF(H274:H309,M276,J274:J309)</f>
        <v>0</v>
      </c>
      <c r="O276" s="28"/>
    </row>
    <row r="277" spans="2:15" x14ac:dyDescent="0.3">
      <c r="B277" s="27"/>
      <c r="C277" s="7"/>
      <c r="D277" s="7" t="s">
        <v>354</v>
      </c>
      <c r="E277" s="7"/>
      <c r="F277" s="7"/>
      <c r="G277" s="7"/>
      <c r="H277" s="8" t="s">
        <v>169</v>
      </c>
      <c r="I277" s="8"/>
      <c r="J277" s="8">
        <f>COUNTIF(D275:D299,H277)</f>
        <v>0</v>
      </c>
      <c r="K277" s="7"/>
      <c r="L277" s="7"/>
      <c r="M277" s="34" t="s">
        <v>169</v>
      </c>
      <c r="N277" s="34">
        <f>SUMIF(H274:H309,M277,J274:J309)</f>
        <v>0</v>
      </c>
      <c r="O277" s="28"/>
    </row>
    <row r="278" spans="2:15" x14ac:dyDescent="0.3">
      <c r="B278" s="27"/>
      <c r="C278" s="7"/>
      <c r="D278" s="7" t="s">
        <v>354</v>
      </c>
      <c r="E278" s="7"/>
      <c r="F278" s="7"/>
      <c r="G278" s="7"/>
      <c r="H278" s="8" t="s">
        <v>351</v>
      </c>
      <c r="I278" s="8"/>
      <c r="J278" s="8">
        <f>COUNTIF(D275:D299,H278)</f>
        <v>0</v>
      </c>
      <c r="K278" s="7"/>
      <c r="L278" s="7"/>
      <c r="M278" s="34" t="s">
        <v>351</v>
      </c>
      <c r="N278" s="34">
        <f>SUMIF(H274:H309,M278,J274:J309)</f>
        <v>0</v>
      </c>
      <c r="O278" s="28"/>
    </row>
    <row r="279" spans="2:15" x14ac:dyDescent="0.3">
      <c r="B279" s="27"/>
      <c r="C279" s="7"/>
      <c r="D279" s="7"/>
      <c r="E279" s="7"/>
      <c r="F279" s="7"/>
      <c r="G279" s="7"/>
      <c r="H279" s="8" t="s">
        <v>166</v>
      </c>
      <c r="I279" s="8"/>
      <c r="J279" s="8">
        <f>COUNTIF(D275:D299,H279)</f>
        <v>0</v>
      </c>
      <c r="K279" s="7"/>
      <c r="L279" s="7"/>
      <c r="M279" s="34" t="s">
        <v>166</v>
      </c>
      <c r="N279" s="34">
        <f>SUMIF(H274:H309,M279,J274:J309)</f>
        <v>0</v>
      </c>
      <c r="O279" s="28"/>
    </row>
    <row r="280" spans="2:15" x14ac:dyDescent="0.3">
      <c r="B280" s="27"/>
      <c r="C280" s="7"/>
      <c r="D280" s="7"/>
      <c r="E280" s="7"/>
      <c r="F280" s="7"/>
      <c r="G280" s="7"/>
      <c r="H280" s="8" t="s">
        <v>354</v>
      </c>
      <c r="I280" s="8"/>
      <c r="J280" s="8">
        <f>COUNTIF(D275:D299,H280)</f>
        <v>4</v>
      </c>
      <c r="K280" s="7"/>
      <c r="L280" s="7"/>
      <c r="M280" s="34" t="s">
        <v>354</v>
      </c>
      <c r="N280" s="34">
        <f>SUMIF(H274:H309,M280,J274:J309)</f>
        <v>4</v>
      </c>
      <c r="O280" s="28"/>
    </row>
    <row r="281" spans="2:15" x14ac:dyDescent="0.3">
      <c r="B281" s="27"/>
      <c r="C281" s="7"/>
      <c r="D281" s="7"/>
      <c r="E281" s="7"/>
      <c r="F281" s="7"/>
      <c r="G281" s="7"/>
      <c r="H281" s="8" t="s">
        <v>170</v>
      </c>
      <c r="I281" s="8"/>
      <c r="J281" s="8">
        <f>COUNTIF(D275:D299,H281)</f>
        <v>0</v>
      </c>
      <c r="K281" s="7"/>
      <c r="L281" s="7"/>
      <c r="M281" s="34" t="s">
        <v>170</v>
      </c>
      <c r="N281" s="34">
        <f>SUMIF(H274:H309,M281,J274:J309)</f>
        <v>0</v>
      </c>
      <c r="O281" s="28"/>
    </row>
    <row r="282" spans="2:15" x14ac:dyDescent="0.3">
      <c r="B282" s="27"/>
      <c r="C282" s="7"/>
      <c r="D282" s="7"/>
      <c r="E282" s="7"/>
      <c r="F282" s="7"/>
      <c r="G282" s="7"/>
      <c r="H282" s="8"/>
      <c r="I282" s="8"/>
      <c r="J282" s="8"/>
      <c r="K282" s="7"/>
      <c r="L282" s="7"/>
      <c r="M282" s="7"/>
      <c r="N282" s="7"/>
      <c r="O282" s="28"/>
    </row>
    <row r="283" spans="2:15" x14ac:dyDescent="0.3">
      <c r="B283" s="2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28"/>
    </row>
    <row r="284" spans="2:15" x14ac:dyDescent="0.3">
      <c r="B284" s="2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28"/>
    </row>
    <row r="285" spans="2:15" x14ac:dyDescent="0.3">
      <c r="B285" s="2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28"/>
    </row>
    <row r="286" spans="2:15" x14ac:dyDescent="0.3">
      <c r="B286" s="2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28"/>
    </row>
    <row r="287" spans="2:15" x14ac:dyDescent="0.3">
      <c r="B287" s="2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28"/>
    </row>
    <row r="288" spans="2:15" x14ac:dyDescent="0.3">
      <c r="B288" s="2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28"/>
    </row>
    <row r="289" spans="2:15" x14ac:dyDescent="0.3">
      <c r="B289" s="2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28"/>
    </row>
    <row r="290" spans="2:15" x14ac:dyDescent="0.3">
      <c r="B290" s="2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28"/>
    </row>
    <row r="291" spans="2:15" x14ac:dyDescent="0.3">
      <c r="B291" s="2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28"/>
    </row>
    <row r="292" spans="2:15" x14ac:dyDescent="0.3">
      <c r="B292" s="2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28"/>
    </row>
    <row r="293" spans="2:15" x14ac:dyDescent="0.3">
      <c r="B293" s="2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28"/>
    </row>
    <row r="294" spans="2:15" x14ac:dyDescent="0.3">
      <c r="B294" s="2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28"/>
    </row>
    <row r="295" spans="2:15" x14ac:dyDescent="0.3">
      <c r="B295" s="2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28"/>
    </row>
    <row r="296" spans="2:15" x14ac:dyDescent="0.3">
      <c r="B296" s="2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28"/>
    </row>
    <row r="297" spans="2:15" x14ac:dyDescent="0.3">
      <c r="B297" s="2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28"/>
    </row>
    <row r="298" spans="2:15" x14ac:dyDescent="0.3">
      <c r="B298" s="2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28"/>
    </row>
    <row r="299" spans="2:15" x14ac:dyDescent="0.3">
      <c r="B299" s="2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28"/>
    </row>
    <row r="300" spans="2:15" x14ac:dyDescent="0.3">
      <c r="B300" s="2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28"/>
    </row>
    <row r="301" spans="2:15" x14ac:dyDescent="0.3">
      <c r="B301" s="27"/>
      <c r="C301" s="7"/>
      <c r="D301" s="7"/>
      <c r="E301" s="7"/>
      <c r="F301" s="7"/>
      <c r="G301" s="7"/>
      <c r="H301" s="6" t="str">
        <f>B302</f>
        <v>1F</v>
      </c>
      <c r="I301" s="7"/>
      <c r="J301" s="7"/>
      <c r="K301" s="7"/>
      <c r="L301" s="7"/>
      <c r="M301" s="7"/>
      <c r="N301" s="7"/>
      <c r="O301" s="28"/>
    </row>
    <row r="302" spans="2:15" x14ac:dyDescent="0.3">
      <c r="B302" s="27" t="s">
        <v>93</v>
      </c>
      <c r="C302" s="7"/>
      <c r="D302" s="7"/>
      <c r="E302" s="7"/>
      <c r="F302" s="7"/>
      <c r="G302" s="7"/>
      <c r="H302" s="8" t="s">
        <v>167</v>
      </c>
      <c r="I302" s="8"/>
      <c r="J302" s="8">
        <f>COUNTIF(D302:D322,H302)</f>
        <v>0</v>
      </c>
      <c r="K302" s="7"/>
      <c r="L302" s="7"/>
      <c r="M302" s="7"/>
      <c r="N302" s="7"/>
      <c r="O302" s="28"/>
    </row>
    <row r="303" spans="2:15" x14ac:dyDescent="0.3">
      <c r="B303" s="27"/>
      <c r="C303" s="7"/>
      <c r="D303" s="7"/>
      <c r="E303" s="7"/>
      <c r="F303" s="7"/>
      <c r="G303" s="7"/>
      <c r="H303" s="8" t="s">
        <v>168</v>
      </c>
      <c r="I303" s="8"/>
      <c r="J303" s="8">
        <f>COUNTIF(D302:D322,H303)</f>
        <v>0</v>
      </c>
      <c r="K303" s="7"/>
      <c r="L303" s="7"/>
      <c r="M303" s="7"/>
      <c r="N303" s="7"/>
      <c r="O303" s="28"/>
    </row>
    <row r="304" spans="2:15" x14ac:dyDescent="0.3">
      <c r="B304" s="27"/>
      <c r="C304" s="7"/>
      <c r="D304" s="7"/>
      <c r="E304" s="7"/>
      <c r="F304" s="7"/>
      <c r="G304" s="7"/>
      <c r="H304" s="8" t="s">
        <v>169</v>
      </c>
      <c r="I304" s="8"/>
      <c r="J304" s="8">
        <f>COUNTIF(D302:D322,H304)</f>
        <v>0</v>
      </c>
      <c r="K304" s="7"/>
      <c r="L304" s="7"/>
      <c r="M304" s="7"/>
      <c r="N304" s="7"/>
      <c r="O304" s="28"/>
    </row>
    <row r="305" spans="2:15" x14ac:dyDescent="0.3">
      <c r="B305" s="27"/>
      <c r="C305" s="7"/>
      <c r="D305" s="7"/>
      <c r="E305" s="7"/>
      <c r="F305" s="7"/>
      <c r="G305" s="7"/>
      <c r="H305" s="8" t="s">
        <v>351</v>
      </c>
      <c r="I305" s="8"/>
      <c r="J305" s="8">
        <f>COUNTIF(D302:D322,H305)</f>
        <v>0</v>
      </c>
      <c r="K305" s="7"/>
      <c r="L305" s="7"/>
      <c r="M305" s="7"/>
      <c r="N305" s="7"/>
      <c r="O305" s="28"/>
    </row>
    <row r="306" spans="2:15" x14ac:dyDescent="0.3">
      <c r="B306" s="27"/>
      <c r="C306" s="7"/>
      <c r="D306" s="7"/>
      <c r="E306" s="7"/>
      <c r="F306" s="7"/>
      <c r="G306" s="7"/>
      <c r="H306" s="8" t="s">
        <v>166</v>
      </c>
      <c r="I306" s="8"/>
      <c r="J306" s="8">
        <f>COUNTIF(D302:D322,H306)</f>
        <v>0</v>
      </c>
      <c r="K306" s="7"/>
      <c r="L306" s="7"/>
      <c r="M306" s="7"/>
      <c r="N306" s="7"/>
      <c r="O306" s="28"/>
    </row>
    <row r="307" spans="2:15" x14ac:dyDescent="0.3">
      <c r="B307" s="27"/>
      <c r="C307" s="7"/>
      <c r="D307" s="7"/>
      <c r="E307" s="7"/>
      <c r="F307" s="7"/>
      <c r="G307" s="7"/>
      <c r="H307" s="8" t="s">
        <v>354</v>
      </c>
      <c r="I307" s="8"/>
      <c r="J307" s="8">
        <f>COUNTIF(D302:D322,H307)</f>
        <v>0</v>
      </c>
      <c r="K307" s="7"/>
      <c r="L307" s="7"/>
      <c r="M307" s="7"/>
      <c r="N307" s="7"/>
      <c r="O307" s="28"/>
    </row>
    <row r="308" spans="2:15" x14ac:dyDescent="0.3">
      <c r="B308" s="27"/>
      <c r="C308" s="7"/>
      <c r="D308" s="7"/>
      <c r="E308" s="7"/>
      <c r="F308" s="7"/>
      <c r="G308" s="7"/>
      <c r="H308" s="8" t="s">
        <v>170</v>
      </c>
      <c r="I308" s="8"/>
      <c r="J308" s="8">
        <f>COUNTIF(D302:D322,H308)</f>
        <v>0</v>
      </c>
      <c r="K308" s="7"/>
      <c r="L308" s="7"/>
      <c r="M308" s="7"/>
      <c r="N308" s="7"/>
      <c r="O308" s="28"/>
    </row>
    <row r="309" spans="2:15" x14ac:dyDescent="0.3">
      <c r="B309" s="27"/>
      <c r="C309" s="7"/>
      <c r="D309" s="7"/>
      <c r="E309" s="7"/>
      <c r="F309" s="7"/>
      <c r="G309" s="7"/>
      <c r="H309" s="8"/>
      <c r="I309" s="8"/>
      <c r="J309" s="8">
        <f>COUNTIF(D302:D322,H309)</f>
        <v>0</v>
      </c>
      <c r="K309" s="7"/>
      <c r="L309" s="7"/>
      <c r="M309" s="7"/>
      <c r="N309" s="7"/>
      <c r="O309" s="28"/>
    </row>
    <row r="310" spans="2:15" x14ac:dyDescent="0.3">
      <c r="B310" s="2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28"/>
    </row>
    <row r="311" spans="2:15" x14ac:dyDescent="0.3">
      <c r="B311" s="2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28"/>
    </row>
    <row r="312" spans="2:15" x14ac:dyDescent="0.3">
      <c r="B312" s="2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28"/>
    </row>
    <row r="313" spans="2:15" x14ac:dyDescent="0.3">
      <c r="B313" s="2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28"/>
    </row>
    <row r="314" spans="2:15" x14ac:dyDescent="0.3">
      <c r="B314" s="2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28"/>
    </row>
    <row r="315" spans="2:15" x14ac:dyDescent="0.3">
      <c r="B315" s="2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28"/>
    </row>
    <row r="316" spans="2:15" x14ac:dyDescent="0.3">
      <c r="B316" s="2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28"/>
    </row>
    <row r="317" spans="2:15" x14ac:dyDescent="0.3">
      <c r="B317" s="2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28"/>
    </row>
    <row r="318" spans="2:15" x14ac:dyDescent="0.3">
      <c r="B318" s="2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28"/>
    </row>
    <row r="319" spans="2:15" x14ac:dyDescent="0.3">
      <c r="B319" s="2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28"/>
    </row>
    <row r="320" spans="2:15" x14ac:dyDescent="0.3">
      <c r="B320" s="2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28"/>
    </row>
    <row r="321" spans="2:15" x14ac:dyDescent="0.3">
      <c r="B321" s="2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28"/>
    </row>
    <row r="322" spans="2:15" x14ac:dyDescent="0.3">
      <c r="B322" s="2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28"/>
    </row>
    <row r="323" spans="2:15" x14ac:dyDescent="0.3">
      <c r="B323" s="2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28"/>
    </row>
    <row r="324" spans="2:15" ht="17.25" thickBot="1" x14ac:dyDescent="0.35">
      <c r="B324" s="29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2"/>
    </row>
    <row r="325" spans="2:15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zoomScale="160" zoomScaleNormal="160" workbookViewId="0">
      <selection activeCell="D2" sqref="D2:D8"/>
    </sheetView>
  </sheetViews>
  <sheetFormatPr defaultRowHeight="16.5" x14ac:dyDescent="0.3"/>
  <sheetData>
    <row r="2" spans="4:4" x14ac:dyDescent="0.3">
      <c r="D2" t="s">
        <v>167</v>
      </c>
    </row>
    <row r="3" spans="4:4" x14ac:dyDescent="0.3">
      <c r="D3" t="s">
        <v>168</v>
      </c>
    </row>
    <row r="4" spans="4:4" x14ac:dyDescent="0.3">
      <c r="D4" t="s">
        <v>169</v>
      </c>
    </row>
    <row r="5" spans="4:4" x14ac:dyDescent="0.3">
      <c r="D5" t="s">
        <v>351</v>
      </c>
    </row>
    <row r="6" spans="4:4" x14ac:dyDescent="0.3">
      <c r="D6" t="s">
        <v>166</v>
      </c>
    </row>
    <row r="7" spans="4:4" x14ac:dyDescent="0.3">
      <c r="D7" t="s">
        <v>354</v>
      </c>
    </row>
    <row r="8" spans="4:4" x14ac:dyDescent="0.3">
      <c r="D8" t="s">
        <v>170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Expansion Joint</vt:lpstr>
      <vt:lpstr>PAINT</vt:lpstr>
      <vt:lpstr>Int Wall</vt:lpstr>
      <vt:lpstr>Door</vt:lpstr>
      <vt:lpstr>Window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2022-08-01T08:38:00Z</dcterms:modified>
</cp:coreProperties>
</file>