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8800" windowHeight="12435"/>
  </bookViews>
  <sheets>
    <sheet name="Chapter B" sheetId="1" r:id="rId1"/>
    <sheet name="Chapter E" sheetId="2" r:id="rId2"/>
    <sheet name="H.W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03" i="3" l="1"/>
  <c r="AB203" i="3"/>
  <c r="AI202" i="3"/>
  <c r="AB202" i="3"/>
  <c r="AK201" i="3"/>
  <c r="AI201" i="3"/>
  <c r="AB201" i="3"/>
  <c r="AI200" i="3"/>
  <c r="AB200" i="3"/>
  <c r="AI199" i="3"/>
  <c r="AB199" i="3"/>
  <c r="AI198" i="3"/>
  <c r="AB198" i="3"/>
  <c r="AI197" i="3"/>
  <c r="AB197" i="3"/>
  <c r="AI196" i="3"/>
  <c r="AB196" i="3"/>
  <c r="AI195" i="3"/>
  <c r="AB195" i="3"/>
  <c r="AK194" i="3"/>
  <c r="AI194" i="3"/>
  <c r="AB194" i="3"/>
  <c r="AI193" i="3"/>
  <c r="AB193" i="3"/>
  <c r="AI192" i="3"/>
  <c r="AB192" i="3"/>
  <c r="AI191" i="3"/>
  <c r="AB191" i="3"/>
  <c r="AI190" i="3"/>
  <c r="AD190" i="3"/>
  <c r="AB190" i="3"/>
  <c r="AI189" i="3"/>
  <c r="AB189" i="3"/>
  <c r="AI188" i="3"/>
  <c r="AB188" i="3"/>
  <c r="AI187" i="3"/>
  <c r="AB187" i="3"/>
  <c r="AI186" i="3"/>
  <c r="AB186" i="3"/>
  <c r="AK185" i="3"/>
  <c r="AI185" i="3"/>
  <c r="AB185" i="3"/>
  <c r="AI184" i="3"/>
  <c r="AB184" i="3"/>
  <c r="AI183" i="3"/>
  <c r="AB183" i="3"/>
  <c r="AI182" i="3"/>
  <c r="AB182" i="3"/>
  <c r="AI181" i="3"/>
  <c r="AB181" i="3"/>
  <c r="AI180" i="3"/>
  <c r="AB180" i="3"/>
  <c r="AI179" i="3"/>
  <c r="AB179" i="3"/>
  <c r="AK178" i="3"/>
  <c r="AI178" i="3"/>
  <c r="AB178" i="3"/>
  <c r="AI177" i="3"/>
  <c r="AB177" i="3"/>
  <c r="AI176" i="3"/>
  <c r="AB176" i="3"/>
  <c r="AI175" i="3"/>
  <c r="AB175" i="3"/>
  <c r="AI174" i="3"/>
  <c r="AD174" i="3"/>
  <c r="AB174" i="3"/>
  <c r="AI173" i="3"/>
  <c r="AB173" i="3"/>
  <c r="AI172" i="3"/>
  <c r="AB172" i="3"/>
  <c r="AI171" i="3"/>
  <c r="AB171" i="3"/>
  <c r="AI170" i="3"/>
  <c r="AB170" i="3"/>
  <c r="AK169" i="3"/>
  <c r="AI169" i="3"/>
  <c r="AB169" i="3"/>
  <c r="AI168" i="3"/>
  <c r="AB168" i="3"/>
  <c r="AI167" i="3"/>
  <c r="AB167" i="3"/>
  <c r="AI166" i="3"/>
  <c r="AB166" i="3"/>
  <c r="AI165" i="3"/>
  <c r="AB165" i="3"/>
  <c r="AI164" i="3"/>
  <c r="AB164" i="3"/>
  <c r="AI163" i="3"/>
  <c r="AB163" i="3"/>
  <c r="AK162" i="3"/>
  <c r="AI162" i="3"/>
  <c r="AB162" i="3"/>
  <c r="AI161" i="3"/>
  <c r="AB161" i="3"/>
  <c r="AI160" i="3"/>
  <c r="AB160" i="3"/>
  <c r="AI159" i="3"/>
  <c r="AB159" i="3"/>
  <c r="AI158" i="3"/>
  <c r="AD158" i="3"/>
  <c r="AB158" i="3"/>
  <c r="AI157" i="3"/>
  <c r="AB157" i="3"/>
  <c r="AI156" i="3"/>
  <c r="AB156" i="3"/>
  <c r="AI155" i="3"/>
  <c r="AB155" i="3"/>
  <c r="AI154" i="3"/>
  <c r="AB154" i="3"/>
  <c r="AK153" i="3"/>
  <c r="AI153" i="3"/>
  <c r="AB153" i="3"/>
  <c r="AI152" i="3"/>
  <c r="AB152" i="3"/>
  <c r="AI151" i="3"/>
  <c r="AB151" i="3"/>
  <c r="AI150" i="3"/>
  <c r="AB150" i="3"/>
  <c r="AI149" i="3"/>
  <c r="AB149" i="3"/>
  <c r="AI148" i="3"/>
  <c r="AB148" i="3"/>
  <c r="AI147" i="3"/>
  <c r="AB147" i="3"/>
  <c r="AK146" i="3"/>
  <c r="AI146" i="3"/>
  <c r="AB146" i="3"/>
  <c r="AI145" i="3"/>
  <c r="AB145" i="3"/>
  <c r="AI144" i="3"/>
  <c r="AB144" i="3"/>
  <c r="AI143" i="3"/>
  <c r="AB143" i="3"/>
  <c r="AI142" i="3"/>
  <c r="AD142" i="3"/>
  <c r="AB142" i="3"/>
  <c r="AI141" i="3"/>
  <c r="AB141" i="3"/>
  <c r="AI140" i="3"/>
  <c r="AB140" i="3"/>
  <c r="AI139" i="3"/>
  <c r="AB139" i="3"/>
  <c r="AI138" i="3"/>
  <c r="AB138" i="3"/>
  <c r="AK137" i="3"/>
  <c r="AI137" i="3"/>
  <c r="AB137" i="3"/>
  <c r="AI136" i="3"/>
  <c r="AB136" i="3"/>
  <c r="AI135" i="3"/>
  <c r="AB135" i="3"/>
  <c r="AI134" i="3"/>
  <c r="AB134" i="3"/>
  <c r="AI133" i="3"/>
  <c r="AB133" i="3"/>
  <c r="AI132" i="3"/>
  <c r="AB132" i="3"/>
  <c r="AI131" i="3"/>
  <c r="AB131" i="3"/>
  <c r="AK130" i="3"/>
  <c r="AI130" i="3"/>
  <c r="AB130" i="3"/>
  <c r="AI129" i="3"/>
  <c r="AB129" i="3"/>
  <c r="AI128" i="3"/>
  <c r="AB128" i="3"/>
  <c r="AI127" i="3"/>
  <c r="AB127" i="3"/>
  <c r="AI126" i="3"/>
  <c r="AD126" i="3"/>
  <c r="AB126" i="3"/>
  <c r="AI125" i="3"/>
  <c r="AB125" i="3"/>
  <c r="AI124" i="3"/>
  <c r="AB124" i="3"/>
  <c r="AI123" i="3"/>
  <c r="AB123" i="3"/>
  <c r="AI122" i="3"/>
  <c r="AB122" i="3"/>
  <c r="AK121" i="3"/>
  <c r="AI121" i="3"/>
  <c r="AB121" i="3"/>
  <c r="AI120" i="3"/>
  <c r="AB120" i="3"/>
  <c r="AI119" i="3"/>
  <c r="AB119" i="3"/>
  <c r="AI118" i="3"/>
  <c r="AB118" i="3"/>
  <c r="AI117" i="3"/>
  <c r="AB117" i="3"/>
  <c r="AI116" i="3"/>
  <c r="AB116" i="3"/>
  <c r="AI115" i="3"/>
  <c r="AB115" i="3"/>
  <c r="AK114" i="3"/>
  <c r="AI114" i="3"/>
  <c r="AB114" i="3"/>
  <c r="AI113" i="3"/>
  <c r="AB113" i="3"/>
  <c r="AI112" i="3"/>
  <c r="AB112" i="3"/>
  <c r="AI111" i="3"/>
  <c r="AB111" i="3"/>
  <c r="AI110" i="3"/>
  <c r="AD110" i="3"/>
  <c r="AB110" i="3"/>
  <c r="AI109" i="3"/>
  <c r="AB109" i="3"/>
  <c r="AI108" i="3"/>
  <c r="AB108" i="3"/>
  <c r="AI107" i="3"/>
  <c r="AB107" i="3"/>
  <c r="AI106" i="3"/>
  <c r="AB106" i="3"/>
  <c r="AK105" i="3"/>
  <c r="AI105" i="3"/>
  <c r="AB105" i="3"/>
  <c r="AI104" i="3"/>
  <c r="AB104" i="3"/>
  <c r="AI103" i="3"/>
  <c r="AB103" i="3"/>
  <c r="AI102" i="3"/>
  <c r="AB102" i="3"/>
  <c r="AI101" i="3"/>
  <c r="AB101" i="3"/>
  <c r="AI100" i="3"/>
  <c r="AB100" i="3"/>
  <c r="AI99" i="3"/>
  <c r="AB99" i="3"/>
  <c r="AK98" i="3"/>
  <c r="AI98" i="3"/>
  <c r="AB98" i="3"/>
  <c r="AI97" i="3"/>
  <c r="AB97" i="3"/>
  <c r="AI96" i="3"/>
  <c r="AB96" i="3"/>
  <c r="AI95" i="3"/>
  <c r="AB95" i="3"/>
  <c r="AI94" i="3"/>
  <c r="AD94" i="3"/>
  <c r="AB94" i="3"/>
  <c r="AI93" i="3"/>
  <c r="AB93" i="3"/>
  <c r="AI92" i="3"/>
  <c r="AB92" i="3"/>
  <c r="AI91" i="3"/>
  <c r="AB91" i="3"/>
  <c r="AI90" i="3"/>
  <c r="AB90" i="3"/>
  <c r="AK89" i="3"/>
  <c r="AI89" i="3"/>
  <c r="AB89" i="3"/>
  <c r="AI88" i="3"/>
  <c r="AB88" i="3"/>
  <c r="AI87" i="3"/>
  <c r="AB87" i="3"/>
  <c r="AI86" i="3"/>
  <c r="AB86" i="3"/>
  <c r="AI85" i="3"/>
  <c r="AB85" i="3"/>
  <c r="AI84" i="3"/>
  <c r="AB84" i="3"/>
  <c r="AI83" i="3"/>
  <c r="AB83" i="3"/>
  <c r="AK82" i="3"/>
  <c r="AI82" i="3"/>
  <c r="AB82" i="3"/>
  <c r="AI81" i="3"/>
  <c r="AB81" i="3"/>
  <c r="AI80" i="3"/>
  <c r="AB80" i="3"/>
  <c r="AI79" i="3"/>
  <c r="AB79" i="3"/>
  <c r="AI78" i="3"/>
  <c r="AD78" i="3"/>
  <c r="AB78" i="3"/>
  <c r="AI77" i="3"/>
  <c r="AB77" i="3"/>
  <c r="AI76" i="3"/>
  <c r="AB76" i="3"/>
  <c r="AI75" i="3"/>
  <c r="AB75" i="3"/>
  <c r="AI74" i="3"/>
  <c r="AB74" i="3"/>
  <c r="AK73" i="3"/>
  <c r="AI73" i="3"/>
  <c r="AB73" i="3"/>
  <c r="AI72" i="3"/>
  <c r="AB72" i="3"/>
  <c r="AI71" i="3"/>
  <c r="AB71" i="3"/>
  <c r="AI70" i="3"/>
  <c r="AB70" i="3"/>
  <c r="AI69" i="3"/>
  <c r="AB69" i="3"/>
  <c r="AI68" i="3"/>
  <c r="AB68" i="3"/>
  <c r="AI67" i="3"/>
  <c r="AB67" i="3"/>
  <c r="AK66" i="3"/>
  <c r="AI66" i="3"/>
  <c r="AB66" i="3"/>
  <c r="AI65" i="3"/>
  <c r="AB65" i="3"/>
  <c r="AI64" i="3"/>
  <c r="AB64" i="3"/>
  <c r="AI63" i="3"/>
  <c r="AB63" i="3"/>
  <c r="AI62" i="3"/>
  <c r="AD62" i="3"/>
  <c r="AB62" i="3"/>
  <c r="AI61" i="3"/>
  <c r="AB61" i="3"/>
  <c r="AI60" i="3"/>
  <c r="AB60" i="3"/>
  <c r="AI59" i="3"/>
  <c r="AB59" i="3"/>
  <c r="AI58" i="3"/>
  <c r="AB58" i="3"/>
  <c r="AK57" i="3"/>
  <c r="AI57" i="3"/>
  <c r="AB57" i="3"/>
  <c r="AI56" i="3"/>
  <c r="AB56" i="3"/>
  <c r="AI55" i="3"/>
  <c r="AB55" i="3"/>
  <c r="AI54" i="3"/>
  <c r="AB54" i="3"/>
  <c r="AI53" i="3"/>
  <c r="AB53" i="3"/>
  <c r="AI52" i="3"/>
  <c r="AB52" i="3"/>
  <c r="AI51" i="3"/>
  <c r="AB51" i="3"/>
  <c r="AK50" i="3"/>
  <c r="AI50" i="3"/>
  <c r="AB50" i="3"/>
  <c r="AI49" i="3"/>
  <c r="AB49" i="3"/>
  <c r="AI48" i="3"/>
  <c r="AB48" i="3"/>
  <c r="AI47" i="3"/>
  <c r="AB47" i="3"/>
  <c r="AI46" i="3"/>
  <c r="AD46" i="3"/>
  <c r="AB46" i="3"/>
  <c r="AI45" i="3"/>
  <c r="AB45" i="3"/>
  <c r="AI44" i="3"/>
  <c r="AB44" i="3"/>
  <c r="AI43" i="3"/>
  <c r="AB43" i="3"/>
  <c r="AI42" i="3"/>
  <c r="AB42" i="3"/>
  <c r="AK41" i="3"/>
  <c r="AI41" i="3"/>
  <c r="AB41" i="3"/>
  <c r="AI40" i="3"/>
  <c r="AB40" i="3"/>
  <c r="AI39" i="3"/>
  <c r="AB39" i="3"/>
  <c r="AI38" i="3"/>
  <c r="AB38" i="3"/>
  <c r="AI37" i="3"/>
  <c r="AB37" i="3"/>
  <c r="AI36" i="3"/>
  <c r="AB36" i="3"/>
  <c r="AI35" i="3"/>
  <c r="AB35" i="3"/>
  <c r="AK34" i="3"/>
  <c r="AI34" i="3"/>
  <c r="AB34" i="3"/>
  <c r="AI33" i="3"/>
  <c r="AB33" i="3"/>
  <c r="AK32" i="3"/>
  <c r="AI32" i="3"/>
  <c r="AB32" i="3"/>
  <c r="AI31" i="3"/>
  <c r="AB31" i="3"/>
  <c r="P31" i="3"/>
  <c r="L31" i="3"/>
  <c r="N31" i="3" s="1"/>
  <c r="I31" i="3" s="1"/>
  <c r="K31" i="3"/>
  <c r="M31" i="3" s="1"/>
  <c r="G31" i="3" s="1"/>
  <c r="J31" i="3" s="1"/>
  <c r="E31" i="3"/>
  <c r="AI30" i="3"/>
  <c r="AD30" i="3"/>
  <c r="AB30" i="3"/>
  <c r="P30" i="3"/>
  <c r="N30" i="3"/>
  <c r="I30" i="3" s="1"/>
  <c r="J30" i="3" s="1"/>
  <c r="M30" i="3"/>
  <c r="L30" i="3"/>
  <c r="K30" i="3"/>
  <c r="G30" i="3"/>
  <c r="E30" i="3"/>
  <c r="AK29" i="3"/>
  <c r="AI29" i="3"/>
  <c r="AB29" i="3"/>
  <c r="P29" i="3"/>
  <c r="L29" i="3"/>
  <c r="N29" i="3" s="1"/>
  <c r="I29" i="3" s="1"/>
  <c r="K29" i="3"/>
  <c r="M29" i="3" s="1"/>
  <c r="G29" i="3" s="1"/>
  <c r="E29" i="3"/>
  <c r="AI28" i="3"/>
  <c r="AD28" i="3"/>
  <c r="AB28" i="3"/>
  <c r="P28" i="3"/>
  <c r="N28" i="3"/>
  <c r="I28" i="3" s="1"/>
  <c r="M28" i="3"/>
  <c r="G28" i="3" s="1"/>
  <c r="J28" i="3" s="1"/>
  <c r="L28" i="3"/>
  <c r="K28" i="3"/>
  <c r="E28" i="3"/>
  <c r="AI27" i="3"/>
  <c r="AB27" i="3"/>
  <c r="AK26" i="3"/>
  <c r="AI26" i="3"/>
  <c r="AB26" i="3"/>
  <c r="AI25" i="3"/>
  <c r="AB25" i="3"/>
  <c r="AK24" i="3"/>
  <c r="AI24" i="3"/>
  <c r="AB24" i="3"/>
  <c r="AI23" i="3"/>
  <c r="AB23" i="3"/>
  <c r="AK22" i="3"/>
  <c r="AI22" i="3"/>
  <c r="AB22" i="3"/>
  <c r="AI21" i="3"/>
  <c r="AB21" i="3"/>
  <c r="AK20" i="3"/>
  <c r="AI20" i="3"/>
  <c r="AB20" i="3"/>
  <c r="AI19" i="3"/>
  <c r="AB19" i="3"/>
  <c r="AK18" i="3"/>
  <c r="AI18" i="3"/>
  <c r="AB18" i="3"/>
  <c r="AK17" i="3"/>
  <c r="AI17" i="3"/>
  <c r="AB17" i="3"/>
  <c r="AK16" i="3"/>
  <c r="AI16" i="3"/>
  <c r="AB16" i="3"/>
  <c r="AK15" i="3"/>
  <c r="AI15" i="3"/>
  <c r="AB15" i="3"/>
  <c r="AK14" i="3"/>
  <c r="AI14" i="3"/>
  <c r="AB14" i="3"/>
  <c r="AK13" i="3"/>
  <c r="AI13" i="3"/>
  <c r="AB13" i="3"/>
  <c r="AK12" i="3"/>
  <c r="AI12" i="3"/>
  <c r="AB12" i="3"/>
  <c r="AK11" i="3"/>
  <c r="AI11" i="3"/>
  <c r="AB11" i="3"/>
  <c r="AK10" i="3"/>
  <c r="AI10" i="3"/>
  <c r="AB10" i="3"/>
  <c r="AK9" i="3"/>
  <c r="AI9" i="3"/>
  <c r="AB9" i="3"/>
  <c r="AK8" i="3"/>
  <c r="AI8" i="3"/>
  <c r="AB8" i="3"/>
  <c r="AK7" i="3"/>
  <c r="AI7" i="3"/>
  <c r="AB7" i="3"/>
  <c r="AK6" i="3"/>
  <c r="AI6" i="3"/>
  <c r="AB6" i="3"/>
  <c r="AK5" i="3"/>
  <c r="AI5" i="3"/>
  <c r="AB5" i="3"/>
  <c r="AK4" i="3"/>
  <c r="AI4" i="3"/>
  <c r="AB4" i="3"/>
  <c r="AI3" i="3"/>
  <c r="AF3" i="3"/>
  <c r="AK203" i="3" s="1"/>
  <c r="AB3" i="3"/>
  <c r="Y3" i="3"/>
  <c r="E156" i="2"/>
  <c r="C156" i="2"/>
  <c r="B156" i="2"/>
  <c r="B159" i="2" s="1"/>
  <c r="D161" i="2" s="1"/>
  <c r="D163" i="2" s="1"/>
  <c r="G130" i="2"/>
  <c r="E130" i="2"/>
  <c r="D130" i="2"/>
  <c r="H130" i="2" s="1"/>
  <c r="C130" i="2"/>
  <c r="B130" i="2"/>
  <c r="G129" i="2"/>
  <c r="E129" i="2"/>
  <c r="D129" i="2"/>
  <c r="C129" i="2"/>
  <c r="H129" i="2" s="1"/>
  <c r="B129" i="2"/>
  <c r="G128" i="2"/>
  <c r="E128" i="2"/>
  <c r="D128" i="2"/>
  <c r="H128" i="2" s="1"/>
  <c r="C128" i="2"/>
  <c r="B128" i="2"/>
  <c r="H127" i="2"/>
  <c r="G127" i="2"/>
  <c r="E127" i="2"/>
  <c r="D127" i="2"/>
  <c r="C127" i="2"/>
  <c r="B127" i="2"/>
  <c r="C103" i="2"/>
  <c r="C102" i="2"/>
  <c r="C105" i="2" s="1"/>
  <c r="H107" i="2" s="1"/>
  <c r="C101" i="2"/>
  <c r="C104" i="2" s="1"/>
  <c r="C100" i="2"/>
  <c r="C99" i="2"/>
  <c r="C111" i="2" s="1"/>
  <c r="F111" i="2" s="1"/>
  <c r="H111" i="2" s="1"/>
  <c r="H88" i="2"/>
  <c r="D88" i="2"/>
  <c r="C73" i="2"/>
  <c r="C68" i="2"/>
  <c r="C67" i="2"/>
  <c r="C72" i="2" s="1"/>
  <c r="H76" i="2" s="1"/>
  <c r="C79" i="2" s="1"/>
  <c r="F79" i="2" s="1"/>
  <c r="H79" i="2" s="1"/>
  <c r="C66" i="2"/>
  <c r="C71" i="2" s="1"/>
  <c r="H75" i="2" s="1"/>
  <c r="C78" i="2" s="1"/>
  <c r="F78" i="2" s="1"/>
  <c r="H78" i="2" s="1"/>
  <c r="C65" i="2"/>
  <c r="C64" i="2"/>
  <c r="C88" i="2" s="1"/>
  <c r="D48" i="2"/>
  <c r="F48" i="2" s="1"/>
  <c r="H48" i="2" s="1"/>
  <c r="C48" i="2"/>
  <c r="G48" i="2" s="1"/>
  <c r="C47" i="2"/>
  <c r="D47" i="2" s="1"/>
  <c r="G46" i="2"/>
  <c r="D46" i="2"/>
  <c r="F46" i="2" s="1"/>
  <c r="H46" i="2" s="1"/>
  <c r="C46" i="2"/>
  <c r="F45" i="2"/>
  <c r="E45" i="2"/>
  <c r="D45" i="2"/>
  <c r="C45" i="2"/>
  <c r="G45" i="2" s="1"/>
  <c r="D44" i="2"/>
  <c r="F44" i="2" s="1"/>
  <c r="H44" i="2" s="1"/>
  <c r="C44" i="2"/>
  <c r="G44" i="2" s="1"/>
  <c r="F43" i="2"/>
  <c r="H43" i="2" s="1"/>
  <c r="D43" i="2"/>
  <c r="E43" i="2" s="1"/>
  <c r="C43" i="2"/>
  <c r="G43" i="2" s="1"/>
  <c r="G42" i="2"/>
  <c r="D42" i="2"/>
  <c r="F42" i="2" s="1"/>
  <c r="H42" i="2" s="1"/>
  <c r="C42" i="2"/>
  <c r="F41" i="2"/>
  <c r="H41" i="2" s="1"/>
  <c r="E41" i="2"/>
  <c r="D41" i="2"/>
  <c r="C41" i="2"/>
  <c r="G41" i="2" s="1"/>
  <c r="D40" i="2"/>
  <c r="F40" i="2" s="1"/>
  <c r="C40" i="2"/>
  <c r="G40" i="2" s="1"/>
  <c r="F39" i="2"/>
  <c r="D39" i="2"/>
  <c r="E39" i="2" s="1"/>
  <c r="C39" i="2"/>
  <c r="G39" i="2" s="1"/>
  <c r="G38" i="2"/>
  <c r="D38" i="2"/>
  <c r="F38" i="2" s="1"/>
  <c r="H38" i="2" s="1"/>
  <c r="C38" i="2"/>
  <c r="F34" i="2"/>
  <c r="E34" i="2"/>
  <c r="D34" i="2"/>
  <c r="C34" i="2"/>
  <c r="G34" i="2" s="1"/>
  <c r="D33" i="2"/>
  <c r="E33" i="2" s="1"/>
  <c r="C33" i="2"/>
  <c r="G33" i="2" s="1"/>
  <c r="F32" i="2"/>
  <c r="H32" i="2" s="1"/>
  <c r="D32" i="2"/>
  <c r="E32" i="2" s="1"/>
  <c r="C32" i="2"/>
  <c r="G32" i="2" s="1"/>
  <c r="H31" i="2"/>
  <c r="G31" i="2"/>
  <c r="F31" i="2"/>
  <c r="D31" i="2"/>
  <c r="E31" i="2" s="1"/>
  <c r="C31" i="2"/>
  <c r="F30" i="2"/>
  <c r="E30" i="2"/>
  <c r="D30" i="2"/>
  <c r="C30" i="2"/>
  <c r="G30" i="2" s="1"/>
  <c r="D29" i="2"/>
  <c r="E29" i="2" s="1"/>
  <c r="C29" i="2"/>
  <c r="G29" i="2" s="1"/>
  <c r="F28" i="2"/>
  <c r="H28" i="2" s="1"/>
  <c r="D28" i="2"/>
  <c r="E28" i="2" s="1"/>
  <c r="C28" i="2"/>
  <c r="G28" i="2" s="1"/>
  <c r="H27" i="2"/>
  <c r="G27" i="2"/>
  <c r="F27" i="2"/>
  <c r="D27" i="2"/>
  <c r="E27" i="2" s="1"/>
  <c r="C27" i="2"/>
  <c r="F26" i="2"/>
  <c r="H26" i="2" s="1"/>
  <c r="E26" i="2"/>
  <c r="D26" i="2"/>
  <c r="C26" i="2"/>
  <c r="G26" i="2" s="1"/>
  <c r="D25" i="2"/>
  <c r="E25" i="2" s="1"/>
  <c r="C25" i="2"/>
  <c r="G25" i="2" s="1"/>
  <c r="F24" i="2"/>
  <c r="D24" i="2"/>
  <c r="E24" i="2" s="1"/>
  <c r="C24" i="2"/>
  <c r="G24" i="2" s="1"/>
  <c r="C20" i="2"/>
  <c r="C19" i="2"/>
  <c r="J11" i="1"/>
  <c r="H11" i="1"/>
  <c r="J10" i="1"/>
  <c r="H10" i="1"/>
  <c r="J9" i="1"/>
  <c r="H9" i="1"/>
  <c r="J8" i="1"/>
  <c r="H8" i="1"/>
  <c r="J7" i="1"/>
  <c r="H7" i="1"/>
  <c r="J5" i="1"/>
  <c r="H5" i="1"/>
  <c r="J29" i="3" l="1"/>
  <c r="E47" i="2"/>
  <c r="F47" i="2"/>
  <c r="H24" i="2"/>
  <c r="Q28" i="3"/>
  <c r="R28" i="3" s="1"/>
  <c r="O28" i="3"/>
  <c r="Q31" i="3"/>
  <c r="R31" i="3" s="1"/>
  <c r="O31" i="3"/>
  <c r="H39" i="2"/>
  <c r="H34" i="2"/>
  <c r="H40" i="2"/>
  <c r="H45" i="2"/>
  <c r="Q30" i="3"/>
  <c r="R30" i="3" s="1"/>
  <c r="O30" i="3"/>
  <c r="C83" i="2"/>
  <c r="H106" i="2"/>
  <c r="C109" i="2" s="1"/>
  <c r="F109" i="2" s="1"/>
  <c r="H109" i="2" s="1"/>
  <c r="C114" i="2" s="1"/>
  <c r="F104" i="2"/>
  <c r="H30" i="2"/>
  <c r="E38" i="2"/>
  <c r="E42" i="2"/>
  <c r="E46" i="2"/>
  <c r="G47" i="2"/>
  <c r="C80" i="2"/>
  <c r="F80" i="2" s="1"/>
  <c r="H80" i="2" s="1"/>
  <c r="C84" i="2" s="1"/>
  <c r="E88" i="2"/>
  <c r="AD203" i="3"/>
  <c r="AD201" i="3"/>
  <c r="AD199" i="3"/>
  <c r="AD197" i="3"/>
  <c r="AD195" i="3"/>
  <c r="AD193" i="3"/>
  <c r="AD191" i="3"/>
  <c r="AD189" i="3"/>
  <c r="AD187" i="3"/>
  <c r="AD185" i="3"/>
  <c r="AD183" i="3"/>
  <c r="AD181" i="3"/>
  <c r="AD179" i="3"/>
  <c r="AD177" i="3"/>
  <c r="AD175" i="3"/>
  <c r="AD173" i="3"/>
  <c r="AD171" i="3"/>
  <c r="AD169" i="3"/>
  <c r="AD167" i="3"/>
  <c r="AD165" i="3"/>
  <c r="AD163" i="3"/>
  <c r="AD161" i="3"/>
  <c r="AD159" i="3"/>
  <c r="AD157" i="3"/>
  <c r="AD155" i="3"/>
  <c r="AD153" i="3"/>
  <c r="AD151" i="3"/>
  <c r="AD149" i="3"/>
  <c r="AD147" i="3"/>
  <c r="AD145" i="3"/>
  <c r="AD143" i="3"/>
  <c r="AD141" i="3"/>
  <c r="AD139" i="3"/>
  <c r="AD137" i="3"/>
  <c r="AD135" i="3"/>
  <c r="AD133" i="3"/>
  <c r="AD131" i="3"/>
  <c r="AD129" i="3"/>
  <c r="AD127" i="3"/>
  <c r="AD125" i="3"/>
  <c r="AD123" i="3"/>
  <c r="AD121" i="3"/>
  <c r="AD119" i="3"/>
  <c r="AD117" i="3"/>
  <c r="AD115" i="3"/>
  <c r="AD113" i="3"/>
  <c r="AD111" i="3"/>
  <c r="AD109" i="3"/>
  <c r="AD107" i="3"/>
  <c r="AD105" i="3"/>
  <c r="AD103" i="3"/>
  <c r="AD101" i="3"/>
  <c r="AD99" i="3"/>
  <c r="AD97" i="3"/>
  <c r="AD95" i="3"/>
  <c r="AD93" i="3"/>
  <c r="AD91" i="3"/>
  <c r="AD89" i="3"/>
  <c r="AD87" i="3"/>
  <c r="AD85" i="3"/>
  <c r="AD83" i="3"/>
  <c r="AD81" i="3"/>
  <c r="AD79" i="3"/>
  <c r="AD77" i="3"/>
  <c r="AD75" i="3"/>
  <c r="AD73" i="3"/>
  <c r="AD71" i="3"/>
  <c r="AD69" i="3"/>
  <c r="AD67" i="3"/>
  <c r="AD65" i="3"/>
  <c r="AD63" i="3"/>
  <c r="AD61" i="3"/>
  <c r="AD59" i="3"/>
  <c r="AD57" i="3"/>
  <c r="AD55" i="3"/>
  <c r="AD53" i="3"/>
  <c r="AD51" i="3"/>
  <c r="AD49" i="3"/>
  <c r="AD47" i="3"/>
  <c r="AD45" i="3"/>
  <c r="AD43" i="3"/>
  <c r="AD41" i="3"/>
  <c r="AD39" i="3"/>
  <c r="AD37" i="3"/>
  <c r="AD35" i="3"/>
  <c r="AK39" i="3"/>
  <c r="AD44" i="3"/>
  <c r="AK48" i="3"/>
  <c r="AK55" i="3"/>
  <c r="AD60" i="3"/>
  <c r="AK64" i="3"/>
  <c r="AK71" i="3"/>
  <c r="AD76" i="3"/>
  <c r="AK80" i="3"/>
  <c r="AK87" i="3"/>
  <c r="AD92" i="3"/>
  <c r="AK96" i="3"/>
  <c r="AK103" i="3"/>
  <c r="AD108" i="3"/>
  <c r="AK112" i="3"/>
  <c r="AK119" i="3"/>
  <c r="AD124" i="3"/>
  <c r="AK128" i="3"/>
  <c r="AK135" i="3"/>
  <c r="AD140" i="3"/>
  <c r="AK144" i="3"/>
  <c r="AK151" i="3"/>
  <c r="AD156" i="3"/>
  <c r="AK160" i="3"/>
  <c r="AK167" i="3"/>
  <c r="AD172" i="3"/>
  <c r="AK176" i="3"/>
  <c r="AK183" i="3"/>
  <c r="AD188" i="3"/>
  <c r="AK192" i="3"/>
  <c r="AK199" i="3"/>
  <c r="F88" i="2"/>
  <c r="AD5" i="3"/>
  <c r="AD7" i="3"/>
  <c r="AD9" i="3"/>
  <c r="AD11" i="3"/>
  <c r="AD13" i="3"/>
  <c r="AD15" i="3"/>
  <c r="AD17" i="3"/>
  <c r="AD19" i="3"/>
  <c r="AD21" i="3"/>
  <c r="AD23" i="3"/>
  <c r="AD25" i="3"/>
  <c r="AD27" i="3"/>
  <c r="AK30" i="3"/>
  <c r="AD31" i="3"/>
  <c r="AD33" i="3"/>
  <c r="AK37" i="3"/>
  <c r="AD42" i="3"/>
  <c r="AK46" i="3"/>
  <c r="AK53" i="3"/>
  <c r="AD58" i="3"/>
  <c r="AK62" i="3"/>
  <c r="AK69" i="3"/>
  <c r="AD74" i="3"/>
  <c r="AK78" i="3"/>
  <c r="AK85" i="3"/>
  <c r="AD90" i="3"/>
  <c r="AK94" i="3"/>
  <c r="AK101" i="3"/>
  <c r="AD106" i="3"/>
  <c r="AK110" i="3"/>
  <c r="AK117" i="3"/>
  <c r="AD122" i="3"/>
  <c r="AK126" i="3"/>
  <c r="AK133" i="3"/>
  <c r="AD138" i="3"/>
  <c r="AK142" i="3"/>
  <c r="AK149" i="3"/>
  <c r="AD154" i="3"/>
  <c r="AK158" i="3"/>
  <c r="AK165" i="3"/>
  <c r="AD170" i="3"/>
  <c r="AK174" i="3"/>
  <c r="AK181" i="3"/>
  <c r="AD186" i="3"/>
  <c r="AK190" i="3"/>
  <c r="AK197" i="3"/>
  <c r="AD202" i="3"/>
  <c r="G88" i="2"/>
  <c r="C110" i="2"/>
  <c r="F110" i="2" s="1"/>
  <c r="H110" i="2" s="1"/>
  <c r="AK35" i="3"/>
  <c r="AD40" i="3"/>
  <c r="AK44" i="3"/>
  <c r="AK51" i="3"/>
  <c r="AD56" i="3"/>
  <c r="AK60" i="3"/>
  <c r="AK67" i="3"/>
  <c r="AD72" i="3"/>
  <c r="AK76" i="3"/>
  <c r="AK83" i="3"/>
  <c r="AD88" i="3"/>
  <c r="AK92" i="3"/>
  <c r="AK99" i="3"/>
  <c r="AD104" i="3"/>
  <c r="AK108" i="3"/>
  <c r="AK115" i="3"/>
  <c r="AD120" i="3"/>
  <c r="AK124" i="3"/>
  <c r="AK131" i="3"/>
  <c r="AD136" i="3"/>
  <c r="AK140" i="3"/>
  <c r="AK147" i="3"/>
  <c r="AD152" i="3"/>
  <c r="AK156" i="3"/>
  <c r="AK163" i="3"/>
  <c r="AD168" i="3"/>
  <c r="AK172" i="3"/>
  <c r="AK179" i="3"/>
  <c r="AD184" i="3"/>
  <c r="AK188" i="3"/>
  <c r="AK195" i="3"/>
  <c r="AD200" i="3"/>
  <c r="AK19" i="3"/>
  <c r="AK21" i="3"/>
  <c r="AK23" i="3"/>
  <c r="AK25" i="3"/>
  <c r="AK27" i="3"/>
  <c r="AK31" i="3"/>
  <c r="AK33" i="3"/>
  <c r="AD38" i="3"/>
  <c r="AK42" i="3"/>
  <c r="AK49" i="3"/>
  <c r="AD54" i="3"/>
  <c r="AK58" i="3"/>
  <c r="AK65" i="3"/>
  <c r="AD70" i="3"/>
  <c r="AK74" i="3"/>
  <c r="AK81" i="3"/>
  <c r="AD86" i="3"/>
  <c r="AK90" i="3"/>
  <c r="AK97" i="3"/>
  <c r="AD102" i="3"/>
  <c r="AK106" i="3"/>
  <c r="AK113" i="3"/>
  <c r="AD118" i="3"/>
  <c r="AK122" i="3"/>
  <c r="AK129" i="3"/>
  <c r="AD134" i="3"/>
  <c r="AK138" i="3"/>
  <c r="AK145" i="3"/>
  <c r="AD150" i="3"/>
  <c r="AK154" i="3"/>
  <c r="AK161" i="3"/>
  <c r="AD166" i="3"/>
  <c r="AK170" i="3"/>
  <c r="AK177" i="3"/>
  <c r="AD182" i="3"/>
  <c r="AK186" i="3"/>
  <c r="AK193" i="3"/>
  <c r="AD198" i="3"/>
  <c r="AK202" i="3"/>
  <c r="E40" i="2"/>
  <c r="E44" i="2"/>
  <c r="E48" i="2"/>
  <c r="I88" i="2"/>
  <c r="AD36" i="3"/>
  <c r="AK40" i="3"/>
  <c r="AK47" i="3"/>
  <c r="AD52" i="3"/>
  <c r="AK56" i="3"/>
  <c r="AK63" i="3"/>
  <c r="AD68" i="3"/>
  <c r="AK72" i="3"/>
  <c r="AK79" i="3"/>
  <c r="AD84" i="3"/>
  <c r="AK88" i="3"/>
  <c r="AK95" i="3"/>
  <c r="AD100" i="3"/>
  <c r="AK104" i="3"/>
  <c r="AK111" i="3"/>
  <c r="AD116" i="3"/>
  <c r="AK120" i="3"/>
  <c r="AK127" i="3"/>
  <c r="AD132" i="3"/>
  <c r="AK136" i="3"/>
  <c r="AK143" i="3"/>
  <c r="AD148" i="3"/>
  <c r="AK152" i="3"/>
  <c r="AK159" i="3"/>
  <c r="AD164" i="3"/>
  <c r="AK168" i="3"/>
  <c r="AK175" i="3"/>
  <c r="AD180" i="3"/>
  <c r="AK184" i="3"/>
  <c r="AK191" i="3"/>
  <c r="AD196" i="3"/>
  <c r="AK200" i="3"/>
  <c r="F25" i="2"/>
  <c r="H25" i="2" s="1"/>
  <c r="F29" i="2"/>
  <c r="H29" i="2" s="1"/>
  <c r="F33" i="2"/>
  <c r="H33" i="2" s="1"/>
  <c r="B88" i="2"/>
  <c r="AD4" i="3"/>
  <c r="AD6" i="3"/>
  <c r="AD8" i="3"/>
  <c r="AD10" i="3"/>
  <c r="AD12" i="3"/>
  <c r="AD14" i="3"/>
  <c r="AD16" i="3"/>
  <c r="AD18" i="3"/>
  <c r="AD20" i="3"/>
  <c r="AD22" i="3"/>
  <c r="AD24" i="3"/>
  <c r="AD26" i="3"/>
  <c r="AK28" i="3"/>
  <c r="AD29" i="3"/>
  <c r="AD32" i="3"/>
  <c r="AD34" i="3"/>
  <c r="AK38" i="3"/>
  <c r="AK45" i="3"/>
  <c r="AD50" i="3"/>
  <c r="AK54" i="3"/>
  <c r="AK61" i="3"/>
  <c r="AD66" i="3"/>
  <c r="AK70" i="3"/>
  <c r="AK77" i="3"/>
  <c r="AD82" i="3"/>
  <c r="AK86" i="3"/>
  <c r="AK93" i="3"/>
  <c r="AD98" i="3"/>
  <c r="AK102" i="3"/>
  <c r="AK109" i="3"/>
  <c r="AD114" i="3"/>
  <c r="AK118" i="3"/>
  <c r="AK125" i="3"/>
  <c r="AD130" i="3"/>
  <c r="AK134" i="3"/>
  <c r="AK141" i="3"/>
  <c r="AD146" i="3"/>
  <c r="AK150" i="3"/>
  <c r="AK157" i="3"/>
  <c r="AD162" i="3"/>
  <c r="AK166" i="3"/>
  <c r="AK173" i="3"/>
  <c r="AD178" i="3"/>
  <c r="AK182" i="3"/>
  <c r="AK189" i="3"/>
  <c r="AD194" i="3"/>
  <c r="AK198" i="3"/>
  <c r="AK36" i="3"/>
  <c r="AK43" i="3"/>
  <c r="AD48" i="3"/>
  <c r="AK52" i="3"/>
  <c r="AK59" i="3"/>
  <c r="AD64" i="3"/>
  <c r="AK68" i="3"/>
  <c r="AK75" i="3"/>
  <c r="AD80" i="3"/>
  <c r="AK84" i="3"/>
  <c r="AK91" i="3"/>
  <c r="AD96" i="3"/>
  <c r="AK100" i="3"/>
  <c r="AK107" i="3"/>
  <c r="AD112" i="3"/>
  <c r="AK116" i="3"/>
  <c r="AK123" i="3"/>
  <c r="AD128" i="3"/>
  <c r="AK132" i="3"/>
  <c r="AK139" i="3"/>
  <c r="AD144" i="3"/>
  <c r="AK148" i="3"/>
  <c r="AK155" i="3"/>
  <c r="AD160" i="3"/>
  <c r="AK164" i="3"/>
  <c r="AK171" i="3"/>
  <c r="AD176" i="3"/>
  <c r="AK180" i="3"/>
  <c r="AK187" i="3"/>
  <c r="AD192" i="3"/>
  <c r="AK196" i="3"/>
  <c r="S31" i="3" l="1"/>
  <c r="T31" i="3"/>
  <c r="T30" i="3"/>
  <c r="S30" i="3"/>
  <c r="T28" i="3"/>
  <c r="S28" i="3"/>
  <c r="C115" i="2"/>
  <c r="H47" i="2"/>
  <c r="O29" i="3"/>
  <c r="Q29" i="3"/>
  <c r="R29" i="3" s="1"/>
  <c r="T29" i="3" l="1"/>
  <c r="S29" i="3"/>
</calcChain>
</file>

<file path=xl/sharedStrings.xml><?xml version="1.0" encoding="utf-8"?>
<sst xmlns="http://schemas.openxmlformats.org/spreadsheetml/2006/main" count="290" uniqueCount="217">
  <si>
    <t>E   =</t>
    <phoneticPr fontId="4" type="noConversion"/>
  </si>
  <si>
    <t>Mpa</t>
    <phoneticPr fontId="4" type="noConversion"/>
  </si>
  <si>
    <t>Width-to-Thickness Ratios for Compression Members</t>
    <phoneticPr fontId="4" type="noConversion"/>
  </si>
  <si>
    <r>
      <rPr>
        <sz val="11"/>
        <color theme="1"/>
        <rFont val="맑은 고딕"/>
        <family val="3"/>
        <charset val="129"/>
        <scheme val="minor"/>
      </rPr>
      <t>Section Shape</t>
    </r>
    <r>
      <rPr>
        <sz val="10"/>
        <color theme="1"/>
        <rFont val="맑은 고딕"/>
        <family val="2"/>
        <charset val="129"/>
        <scheme val="minor"/>
      </rPr>
      <t xml:space="preserve">
(Width to thick ratio)</t>
    </r>
    <phoneticPr fontId="4" type="noConversion"/>
  </si>
  <si>
    <t>Shape</t>
    <phoneticPr fontId="4" type="noConversion"/>
  </si>
  <si>
    <t>Equation</t>
    <phoneticPr fontId="4" type="noConversion"/>
  </si>
  <si>
    <r>
      <t>kc =
4/</t>
    </r>
    <r>
      <rPr>
        <sz val="9"/>
        <color theme="1"/>
        <rFont val="맑은 고딕"/>
        <family val="3"/>
        <charset val="129"/>
      </rPr>
      <t>√(h/tw)
(0.35~0.76)</t>
    </r>
    <phoneticPr fontId="4" type="noConversion"/>
  </si>
  <si>
    <r>
      <t xml:space="preserve">Limiting Width to Thickness Ratio </t>
    </r>
    <r>
      <rPr>
        <sz val="11"/>
        <color theme="1"/>
        <rFont val="맑은 고딕"/>
        <family val="3"/>
        <charset val="129"/>
      </rPr>
      <t>λ</t>
    </r>
    <r>
      <rPr>
        <sz val="11"/>
        <color theme="1"/>
        <rFont val="맑은 고딕"/>
        <family val="2"/>
        <charset val="129"/>
      </rPr>
      <t>r
(nonslender/slender)</t>
    </r>
    <phoneticPr fontId="4" type="noConversion"/>
  </si>
  <si>
    <t xml:space="preserve"> (b/tf) for flange
</t>
    <phoneticPr fontId="4" type="noConversion"/>
  </si>
  <si>
    <t>H,T,C</t>
    <phoneticPr fontId="4" type="noConversion"/>
  </si>
  <si>
    <r>
      <t xml:space="preserve">0.56 </t>
    </r>
    <r>
      <rPr>
        <sz val="11"/>
        <color theme="1"/>
        <rFont val="맑은 고딕"/>
        <family val="3"/>
        <charset val="129"/>
      </rPr>
      <t>√</t>
    </r>
    <r>
      <rPr>
        <sz val="11"/>
        <color theme="1"/>
        <rFont val="맑은 고딕"/>
        <family val="2"/>
        <charset val="129"/>
      </rPr>
      <t>(E/Fy)</t>
    </r>
    <phoneticPr fontId="4" type="noConversion"/>
  </si>
  <si>
    <t>-</t>
    <phoneticPr fontId="4" type="noConversion"/>
  </si>
  <si>
    <t>L</t>
    <phoneticPr fontId="4" type="noConversion"/>
  </si>
  <si>
    <r>
      <t>0.45 √(E/Fy)</t>
    </r>
    <r>
      <rPr>
        <sz val="11"/>
        <color theme="1"/>
        <rFont val="맑은 고딕"/>
        <family val="2"/>
        <charset val="129"/>
      </rPr>
      <t/>
    </r>
    <phoneticPr fontId="4" type="noConversion"/>
  </si>
  <si>
    <t>Built Up</t>
    <phoneticPr fontId="4" type="noConversion"/>
  </si>
  <si>
    <r>
      <t>0.64 √(kc E/Fy)</t>
    </r>
    <r>
      <rPr>
        <sz val="11"/>
        <color theme="1"/>
        <rFont val="맑은 고딕"/>
        <family val="2"/>
        <charset val="129"/>
      </rPr>
      <t/>
    </r>
    <phoneticPr fontId="4" type="noConversion"/>
  </si>
  <si>
    <t>H (h/tw) for Web</t>
    <phoneticPr fontId="4" type="noConversion"/>
  </si>
  <si>
    <t>H</t>
    <phoneticPr fontId="4" type="noConversion"/>
  </si>
  <si>
    <r>
      <t xml:space="preserve">1.40 </t>
    </r>
    <r>
      <rPr>
        <sz val="11"/>
        <color theme="1"/>
        <rFont val="맑은 고딕"/>
        <family val="3"/>
        <charset val="129"/>
      </rPr>
      <t>√</t>
    </r>
    <r>
      <rPr>
        <sz val="11"/>
        <color theme="1"/>
        <rFont val="맑은 고딕"/>
        <family val="2"/>
        <charset val="129"/>
      </rPr>
      <t>(E/Fy)</t>
    </r>
    <phoneticPr fontId="4" type="noConversion"/>
  </si>
  <si>
    <t>T (h/tw) for Web</t>
    <phoneticPr fontId="4" type="noConversion"/>
  </si>
  <si>
    <t>T</t>
    <phoneticPr fontId="4" type="noConversion"/>
  </si>
  <si>
    <r>
      <t xml:space="preserve">0.75 </t>
    </r>
    <r>
      <rPr>
        <sz val="11"/>
        <color theme="1"/>
        <rFont val="맑은 고딕"/>
        <family val="3"/>
        <charset val="129"/>
      </rPr>
      <t>√</t>
    </r>
    <r>
      <rPr>
        <sz val="11"/>
        <color theme="1"/>
        <rFont val="맑은 고딕"/>
        <family val="2"/>
        <charset val="129"/>
      </rPr>
      <t>(E/Fy)</t>
    </r>
    <phoneticPr fontId="4" type="noConversion"/>
  </si>
  <si>
    <t>압축재는 가급적 Slender Member를 지양 함.</t>
    <phoneticPr fontId="4" type="noConversion"/>
  </si>
  <si>
    <t>E1. GENERAL PROVISIONS</t>
    <phoneticPr fontId="4" type="noConversion"/>
  </si>
  <si>
    <t>The nominal compressive strength, Pn, shall be the lowest obtained from (E3) or (E4)</t>
    <phoneticPr fontId="4" type="noConversion"/>
  </si>
  <si>
    <r>
      <t xml:space="preserve">The Design Compressive Strength, </t>
    </r>
    <r>
      <rPr>
        <sz val="11"/>
        <color theme="1"/>
        <rFont val="맑은 고딕"/>
        <family val="3"/>
        <charset val="129"/>
      </rPr>
      <t>ψ</t>
    </r>
    <r>
      <rPr>
        <sz val="11"/>
        <color theme="1"/>
        <rFont val="맑은 고딕"/>
        <family val="2"/>
        <charset val="129"/>
      </rPr>
      <t xml:space="preserve"> Pn</t>
    </r>
    <phoneticPr fontId="4" type="noConversion"/>
  </si>
  <si>
    <r>
      <t>The Allowable Compressive Strength, Pn/</t>
    </r>
    <r>
      <rPr>
        <sz val="11"/>
        <color theme="1"/>
        <rFont val="맑은 고딕"/>
        <family val="3"/>
        <charset val="129"/>
      </rPr>
      <t>Ω</t>
    </r>
    <phoneticPr fontId="4" type="noConversion"/>
  </si>
  <si>
    <t>ψ=0.9                              Ω=1.67</t>
    <phoneticPr fontId="4" type="noConversion"/>
  </si>
  <si>
    <t>E3. FLEXURAL BUCKLING OF MEMBERS WITHOUT SLENDER ELEMENTS</t>
    <phoneticPr fontId="4" type="noConversion"/>
  </si>
  <si>
    <t>(H, Channel, Box, Pipe, T, 2Ls 형상의 Flexural Buckling인 경우)</t>
    <phoneticPr fontId="4" type="noConversion"/>
  </si>
  <si>
    <t>Mpa</t>
    <phoneticPr fontId="4" type="noConversion"/>
  </si>
  <si>
    <t>Fe =</t>
    <phoneticPr fontId="4" type="noConversion"/>
  </si>
  <si>
    <t>(Elastic buckling stress)</t>
    <phoneticPr fontId="4" type="noConversion"/>
  </si>
  <si>
    <t>(Limiting 세장비 for Fy =250Mpa)</t>
    <phoneticPr fontId="4" type="noConversion"/>
  </si>
  <si>
    <t>(Limiting 세장비 for Fy =345Mpa)</t>
    <phoneticPr fontId="4" type="noConversion"/>
  </si>
  <si>
    <t>세장비(λ)에 따른 Critical Stress(Fcr)</t>
    <phoneticPr fontId="4" type="noConversion"/>
  </si>
  <si>
    <t>Fy =</t>
    <phoneticPr fontId="4" type="noConversion"/>
  </si>
  <si>
    <t>Mpa</t>
    <phoneticPr fontId="4" type="noConversion"/>
  </si>
  <si>
    <t>λ</t>
    <phoneticPr fontId="4" type="noConversion"/>
  </si>
  <si>
    <t>Fe</t>
    <phoneticPr fontId="4" type="noConversion"/>
  </si>
  <si>
    <r>
      <t>Fy/Fe=</t>
    </r>
    <r>
      <rPr>
        <sz val="9"/>
        <color theme="1"/>
        <rFont val="맑은 고딕"/>
        <family val="3"/>
        <charset val="129"/>
      </rPr>
      <t>α</t>
    </r>
    <phoneticPr fontId="4" type="noConversion"/>
  </si>
  <si>
    <r>
      <t>0.658</t>
    </r>
    <r>
      <rPr>
        <vertAlign val="superscript"/>
        <sz val="9"/>
        <color theme="1"/>
        <rFont val="맑은 고딕"/>
        <family val="3"/>
        <charset val="129"/>
      </rPr>
      <t>α</t>
    </r>
    <phoneticPr fontId="4" type="noConversion"/>
  </si>
  <si>
    <t>Fcr (E3-2)</t>
    <phoneticPr fontId="4" type="noConversion"/>
  </si>
  <si>
    <t>Fcr (E3-3)</t>
    <phoneticPr fontId="4" type="noConversion"/>
  </si>
  <si>
    <t>Pn</t>
    <phoneticPr fontId="4" type="noConversion"/>
  </si>
  <si>
    <t>Ag 는 Section Area</t>
    <phoneticPr fontId="4" type="noConversion"/>
  </si>
  <si>
    <t>λ</t>
    <phoneticPr fontId="4" type="noConversion"/>
  </si>
  <si>
    <t>Fy/Fe</t>
    <phoneticPr fontId="4" type="noConversion"/>
  </si>
  <si>
    <t>Pn</t>
    <phoneticPr fontId="4" type="noConversion"/>
  </si>
  <si>
    <t>Ag 는 Section Area</t>
    <phoneticPr fontId="4" type="noConversion"/>
  </si>
  <si>
    <t>E4. TORSIONAL AND FLEXURAL-TORSIONAL BUCKLING OF SINGLE ANGLES AND MEMBERS</t>
    <phoneticPr fontId="4" type="noConversion"/>
  </si>
  <si>
    <t>WITHOUT SLENDER ELEMENTS</t>
    <phoneticPr fontId="4" type="noConversion"/>
  </si>
  <si>
    <t>(H, Channel, T, 2Ls 형상의 Flexural-Torsional Buckling인 경우)</t>
    <phoneticPr fontId="4" type="noConversion"/>
  </si>
  <si>
    <t>a) For doubly symmetric members(H) twisting about the shear center</t>
    <phoneticPr fontId="4" type="noConversion"/>
  </si>
  <si>
    <t xml:space="preserve">    (Torsional unbraced length가 횡좌굴 길이를 초과할 경우 지배 함.)</t>
    <phoneticPr fontId="4" type="noConversion"/>
  </si>
  <si>
    <t>Fy =</t>
    <phoneticPr fontId="4" type="noConversion"/>
  </si>
  <si>
    <t>H =</t>
    <phoneticPr fontId="4" type="noConversion"/>
  </si>
  <si>
    <t>mm</t>
    <phoneticPr fontId="4" type="noConversion"/>
  </si>
  <si>
    <t>B =</t>
    <phoneticPr fontId="4" type="noConversion"/>
  </si>
  <si>
    <t>mm</t>
    <phoneticPr fontId="4" type="noConversion"/>
  </si>
  <si>
    <t>tw =</t>
    <phoneticPr fontId="4" type="noConversion"/>
  </si>
  <si>
    <t>tf =</t>
    <phoneticPr fontId="4" type="noConversion"/>
  </si>
  <si>
    <t>Cw =</t>
    <phoneticPr fontId="4" type="noConversion"/>
  </si>
  <si>
    <t>mm6</t>
    <phoneticPr fontId="4" type="noConversion"/>
  </si>
  <si>
    <t>for warping constant</t>
    <phoneticPr fontId="4" type="noConversion"/>
  </si>
  <si>
    <t>J=</t>
    <phoneticPr fontId="4" type="noConversion"/>
  </si>
  <si>
    <t>mm4</t>
    <phoneticPr fontId="4" type="noConversion"/>
  </si>
  <si>
    <t>for torsional constant</t>
    <phoneticPr fontId="4" type="noConversion"/>
  </si>
  <si>
    <t>Ix =</t>
    <phoneticPr fontId="4" type="noConversion"/>
  </si>
  <si>
    <t>Iy =</t>
    <phoneticPr fontId="4" type="noConversion"/>
  </si>
  <si>
    <t>mm4</t>
    <phoneticPr fontId="4" type="noConversion"/>
  </si>
  <si>
    <t>Ag =</t>
    <phoneticPr fontId="4" type="noConversion"/>
  </si>
  <si>
    <t>mm2</t>
    <phoneticPr fontId="4" type="noConversion"/>
  </si>
  <si>
    <t>x0=</t>
    <phoneticPr fontId="4" type="noConversion"/>
  </si>
  <si>
    <t>for shear center</t>
    <phoneticPr fontId="4" type="noConversion"/>
  </si>
  <si>
    <t>y0=</t>
    <phoneticPr fontId="4" type="noConversion"/>
  </si>
  <si>
    <t>rx =</t>
    <phoneticPr fontId="4" type="noConversion"/>
  </si>
  <si>
    <t>for radius of gyration</t>
    <phoneticPr fontId="4" type="noConversion"/>
  </si>
  <si>
    <t>ry =</t>
    <phoneticPr fontId="4" type="noConversion"/>
  </si>
  <si>
    <t>for radius of gyration</t>
    <phoneticPr fontId="4" type="noConversion"/>
  </si>
  <si>
    <r>
      <t>ro</t>
    </r>
    <r>
      <rPr>
        <sz val="11"/>
        <color theme="1"/>
        <rFont val="맑은 고딕"/>
        <family val="2"/>
        <charset val="129"/>
        <scheme val="minor"/>
      </rPr>
      <t xml:space="preserve"> =</t>
    </r>
    <phoneticPr fontId="4" type="noConversion"/>
  </si>
  <si>
    <t>for radius of gyration about the shear center</t>
    <phoneticPr fontId="4" type="noConversion"/>
  </si>
  <si>
    <t>Lcx =</t>
    <phoneticPr fontId="4" type="noConversion"/>
  </si>
  <si>
    <t>for effective length</t>
    <phoneticPr fontId="4" type="noConversion"/>
  </si>
  <si>
    <t>λx =</t>
    <phoneticPr fontId="4" type="noConversion"/>
  </si>
  <si>
    <t>Lcy=</t>
    <phoneticPr fontId="4" type="noConversion"/>
  </si>
  <si>
    <t>for effective length</t>
    <phoneticPr fontId="4" type="noConversion"/>
  </si>
  <si>
    <t>λy =</t>
    <phoneticPr fontId="4" type="noConversion"/>
  </si>
  <si>
    <t>Lcz=</t>
    <phoneticPr fontId="4" type="noConversion"/>
  </si>
  <si>
    <t>for effective length for torsional</t>
    <phoneticPr fontId="4" type="noConversion"/>
  </si>
  <si>
    <t>Fex =</t>
    <phoneticPr fontId="4" type="noConversion"/>
  </si>
  <si>
    <t>Fy/Fex=</t>
    <phoneticPr fontId="4" type="noConversion"/>
  </si>
  <si>
    <t>Fcrx=</t>
    <phoneticPr fontId="4" type="noConversion"/>
  </si>
  <si>
    <t>Fey =</t>
    <phoneticPr fontId="4" type="noConversion"/>
  </si>
  <si>
    <t>Fy/Fey=</t>
    <phoneticPr fontId="4" type="noConversion"/>
  </si>
  <si>
    <t>Fcry=</t>
    <phoneticPr fontId="4" type="noConversion"/>
  </si>
  <si>
    <t>Fez=</t>
    <phoneticPr fontId="4" type="noConversion"/>
  </si>
  <si>
    <t>Fy/Fez=</t>
    <phoneticPr fontId="4" type="noConversion"/>
  </si>
  <si>
    <t>Fcrz=</t>
    <phoneticPr fontId="4" type="noConversion"/>
  </si>
  <si>
    <t>Mpa</t>
    <phoneticPr fontId="4" type="noConversion"/>
  </si>
  <si>
    <t>ψ=</t>
    <phoneticPr fontId="4" type="noConversion"/>
  </si>
  <si>
    <t>Ω=</t>
    <phoneticPr fontId="4" type="noConversion"/>
  </si>
  <si>
    <t>ψPn =</t>
    <phoneticPr fontId="4" type="noConversion"/>
  </si>
  <si>
    <t>kN</t>
    <phoneticPr fontId="4" type="noConversion"/>
  </si>
  <si>
    <t>=0.9 x Min(Fcrx, Fxry, Fcrz) x Ag</t>
    <phoneticPr fontId="4" type="noConversion"/>
  </si>
  <si>
    <t>Pn/Ω =</t>
    <phoneticPr fontId="4" type="noConversion"/>
  </si>
  <si>
    <t>=1/1.67 x Min(Fcrx, Fxry, Fcrz) x Ag</t>
    <phoneticPr fontId="4" type="noConversion"/>
  </si>
  <si>
    <t>Reference</t>
    <phoneticPr fontId="4" type="noConversion"/>
  </si>
  <si>
    <t>Lcz(mm)</t>
    <phoneticPr fontId="4" type="noConversion"/>
  </si>
  <si>
    <t>Fe(Mpa)</t>
    <phoneticPr fontId="4" type="noConversion"/>
  </si>
  <si>
    <t>b-1) For singly symmetric members(T) twisting about the shear center where y is the axis of symmetry</t>
    <phoneticPr fontId="4" type="noConversion"/>
  </si>
  <si>
    <t>Fy =</t>
    <phoneticPr fontId="4" type="noConversion"/>
  </si>
  <si>
    <t>d =</t>
    <phoneticPr fontId="4" type="noConversion"/>
  </si>
  <si>
    <t>b =</t>
    <phoneticPr fontId="4" type="noConversion"/>
  </si>
  <si>
    <t>mm</t>
    <phoneticPr fontId="4" type="noConversion"/>
  </si>
  <si>
    <t>tf =</t>
    <phoneticPr fontId="4" type="noConversion"/>
  </si>
  <si>
    <t>Cw =</t>
    <phoneticPr fontId="4" type="noConversion"/>
  </si>
  <si>
    <t>mm6</t>
    <phoneticPr fontId="4" type="noConversion"/>
  </si>
  <si>
    <t>for warping constant</t>
    <phoneticPr fontId="4" type="noConversion"/>
  </si>
  <si>
    <t>Ix =</t>
    <phoneticPr fontId="4" type="noConversion"/>
  </si>
  <si>
    <t>mm2</t>
    <phoneticPr fontId="4" type="noConversion"/>
  </si>
  <si>
    <t>y0 =</t>
    <phoneticPr fontId="4" type="noConversion"/>
  </si>
  <si>
    <t>mm</t>
    <phoneticPr fontId="4" type="noConversion"/>
  </si>
  <si>
    <t>λx =</t>
    <phoneticPr fontId="4" type="noConversion"/>
  </si>
  <si>
    <t>Lcy=</t>
    <phoneticPr fontId="4" type="noConversion"/>
  </si>
  <si>
    <t>λy =</t>
    <phoneticPr fontId="4" type="noConversion"/>
  </si>
  <si>
    <t>Lcz=</t>
    <phoneticPr fontId="4" type="noConversion"/>
  </si>
  <si>
    <t>Fex =</t>
    <phoneticPr fontId="4" type="noConversion"/>
  </si>
  <si>
    <t>Fcrx=</t>
    <phoneticPr fontId="4" type="noConversion"/>
  </si>
  <si>
    <t>Fey =</t>
    <phoneticPr fontId="4" type="noConversion"/>
  </si>
  <si>
    <t>Mpa</t>
    <phoneticPr fontId="4" type="noConversion"/>
  </si>
  <si>
    <t>Fy/Fey=</t>
    <phoneticPr fontId="4" type="noConversion"/>
  </si>
  <si>
    <t>Fy/Fet=</t>
    <phoneticPr fontId="4" type="noConversion"/>
  </si>
  <si>
    <t>Fcrt=</t>
    <phoneticPr fontId="4" type="noConversion"/>
  </si>
  <si>
    <t>ψ=</t>
    <phoneticPr fontId="4" type="noConversion"/>
  </si>
  <si>
    <t>ψPn =</t>
    <phoneticPr fontId="4" type="noConversion"/>
  </si>
  <si>
    <t>kN</t>
    <phoneticPr fontId="4" type="noConversion"/>
  </si>
  <si>
    <t>=0.9 x Min(Fcrx, Fxry, Fcrt) x Ag</t>
    <phoneticPr fontId="4" type="noConversion"/>
  </si>
  <si>
    <t>Pn/Ω =</t>
    <phoneticPr fontId="4" type="noConversion"/>
  </si>
  <si>
    <t>kN</t>
    <phoneticPr fontId="4" type="noConversion"/>
  </si>
  <si>
    <t>=1/1.67 x Min(Fcrx, Fxry, Fcrt) x Ag</t>
    <phoneticPr fontId="4" type="noConversion"/>
  </si>
  <si>
    <t>Lcz  =</t>
    <phoneticPr fontId="4" type="noConversion"/>
  </si>
  <si>
    <t>Ix(mm4)</t>
    <phoneticPr fontId="4" type="noConversion"/>
  </si>
  <si>
    <t>Iy(mm4)</t>
    <phoneticPr fontId="4" type="noConversion"/>
  </si>
  <si>
    <t>Cw(mm6)</t>
    <phoneticPr fontId="4" type="noConversion"/>
  </si>
  <si>
    <t>J(mm4)</t>
    <phoneticPr fontId="4" type="noConversion"/>
  </si>
  <si>
    <t>i(mm)</t>
    <phoneticPr fontId="4" type="noConversion"/>
  </si>
  <si>
    <t>λ</t>
    <phoneticPr fontId="4" type="noConversion"/>
  </si>
  <si>
    <t>Fe</t>
    <phoneticPr fontId="4" type="noConversion"/>
  </si>
  <si>
    <t>H-200x200</t>
    <phoneticPr fontId="4" type="noConversion"/>
  </si>
  <si>
    <t>H-294x200</t>
    <phoneticPr fontId="4" type="noConversion"/>
  </si>
  <si>
    <t>H-400x400</t>
    <phoneticPr fontId="4" type="noConversion"/>
  </si>
  <si>
    <t>H-700x300</t>
    <phoneticPr fontId="4" type="noConversion"/>
  </si>
  <si>
    <t>일반적으로 built up 부재에서 판의 두께가 작을 때 지배적 임. 그 외는 E3의 약축에 대한
 세장비가 지배적이다.</t>
    <phoneticPr fontId="4" type="noConversion"/>
  </si>
  <si>
    <t>H Section의 Torsional effective length가 양방향 lateral effective length보다 클 때 E4가 지배적임.</t>
    <phoneticPr fontId="4" type="noConversion"/>
  </si>
  <si>
    <t>E7. MEMBERS WITH SLENDER ELEMENTS</t>
    <phoneticPr fontId="4" type="noConversion"/>
  </si>
  <si>
    <t xml:space="preserve">     (Flexural, Torsional, and Flexural-Torsional Buckling with Local Buckling)</t>
    <phoneticPr fontId="4" type="noConversion"/>
  </si>
  <si>
    <t>1. Slender Element Members Excluding Round HSS</t>
    <phoneticPr fontId="4" type="noConversion"/>
  </si>
  <si>
    <t>Fcr =</t>
    <phoneticPr fontId="4" type="noConversion"/>
  </si>
  <si>
    <t>Mpa</t>
    <phoneticPr fontId="4" type="noConversion"/>
  </si>
  <si>
    <r>
      <t>λ</t>
    </r>
    <r>
      <rPr>
        <sz val="12.65"/>
        <color theme="1"/>
        <rFont val="맑은 고딕"/>
        <family val="3"/>
        <charset val="129"/>
      </rPr>
      <t>r =</t>
    </r>
    <phoneticPr fontId="4" type="noConversion"/>
  </si>
  <si>
    <t>for Limiting Width to thickness ratios for compression members</t>
    <phoneticPr fontId="4" type="noConversion"/>
  </si>
  <si>
    <t>b=</t>
    <phoneticPr fontId="4" type="noConversion"/>
  </si>
  <si>
    <t>for Member Width</t>
    <phoneticPr fontId="4" type="noConversion"/>
  </si>
  <si>
    <t>t=</t>
    <phoneticPr fontId="4" type="noConversion"/>
  </si>
  <si>
    <t>for Member thickness</t>
    <phoneticPr fontId="4" type="noConversion"/>
  </si>
  <si>
    <t>for Width to thickness ratios for compression members</t>
    <phoneticPr fontId="4" type="noConversion"/>
  </si>
  <si>
    <r>
      <t>λ</t>
    </r>
    <r>
      <rPr>
        <sz val="12.65"/>
        <color theme="1"/>
        <rFont val="맑은 고딕"/>
        <family val="3"/>
        <charset val="129"/>
      </rPr>
      <t xml:space="preserve">     =</t>
    </r>
    <phoneticPr fontId="4" type="noConversion"/>
  </si>
  <si>
    <t>c1=</t>
    <phoneticPr fontId="4" type="noConversion"/>
  </si>
  <si>
    <t>c2=</t>
  </si>
  <si>
    <t>Fel=</t>
    <phoneticPr fontId="4" type="noConversion"/>
  </si>
  <si>
    <t>for Elastic local buckling stress</t>
    <phoneticPr fontId="4" type="noConversion"/>
  </si>
  <si>
    <t>(E7-5)</t>
    <phoneticPr fontId="4" type="noConversion"/>
  </si>
  <si>
    <t>be1 =</t>
    <phoneticPr fontId="4" type="noConversion"/>
  </si>
  <si>
    <t>=</t>
    <phoneticPr fontId="4" type="noConversion"/>
  </si>
  <si>
    <t>(E7-3)</t>
    <phoneticPr fontId="4" type="noConversion"/>
  </si>
  <si>
    <t>be = Min{ b or b1 }</t>
    <phoneticPr fontId="4" type="noConversion"/>
  </si>
  <si>
    <t>=</t>
    <phoneticPr fontId="4" type="noConversion"/>
  </si>
  <si>
    <t>Lc/r_breakPoint</t>
    <phoneticPr fontId="4" type="noConversion"/>
  </si>
  <si>
    <t>E</t>
    <phoneticPr fontId="4" type="noConversion"/>
  </si>
  <si>
    <t>Fy</t>
    <phoneticPr fontId="4" type="noConversion"/>
  </si>
  <si>
    <t>Fe</t>
    <phoneticPr fontId="4" type="noConversion"/>
  </si>
  <si>
    <t>Lc/r</t>
    <phoneticPr fontId="4" type="noConversion"/>
  </si>
  <si>
    <t>Fcr</t>
    <phoneticPr fontId="4" type="noConversion"/>
  </si>
  <si>
    <t>Lc/r_breakPoint</t>
    <phoneticPr fontId="4" type="noConversion"/>
  </si>
  <si>
    <t>E</t>
    <phoneticPr fontId="4" type="noConversion"/>
  </si>
  <si>
    <t>Fy</t>
    <phoneticPr fontId="4" type="noConversion"/>
  </si>
  <si>
    <t>Lc/r</t>
    <phoneticPr fontId="4" type="noConversion"/>
  </si>
  <si>
    <t>Fcr</t>
    <phoneticPr fontId="4" type="noConversion"/>
  </si>
  <si>
    <t xml:space="preserve">H.W #1 </t>
    <phoneticPr fontId="4" type="noConversion"/>
  </si>
  <si>
    <t>AISC 360의 Section E3에 따라서 강재 항복강도 Fy=250Mpa, Fy=345Mpa에 대하여 아래 표와 같이 Excel로 작성</t>
    <phoneticPr fontId="4" type="noConversion"/>
  </si>
  <si>
    <t xml:space="preserve">H.W #2 </t>
    <phoneticPr fontId="4" type="noConversion"/>
  </si>
  <si>
    <t>상기 그림과 같이 작성된 도표를 이용하여 다음 조건의 기둥의 압축 설계 강도 ?</t>
    <phoneticPr fontId="4" type="noConversion"/>
  </si>
  <si>
    <t>(Design Example E.1D 참조)</t>
    <phoneticPr fontId="4" type="noConversion"/>
  </si>
  <si>
    <t>Fy</t>
  </si>
  <si>
    <t>Unit- kN.mm</t>
    <phoneticPr fontId="4" type="noConversion"/>
  </si>
  <si>
    <t>부재 형상</t>
    <phoneticPr fontId="4" type="noConversion"/>
  </si>
  <si>
    <t>Ag</t>
    <phoneticPr fontId="4" type="noConversion"/>
  </si>
  <si>
    <t>kLx(S)</t>
    <phoneticPr fontId="4" type="noConversion"/>
  </si>
  <si>
    <t>slenderness check</t>
    <phoneticPr fontId="4" type="noConversion"/>
  </si>
  <si>
    <t>kLy(W)</t>
    <phoneticPr fontId="4" type="noConversion"/>
  </si>
  <si>
    <t>slenderness check</t>
    <phoneticPr fontId="4" type="noConversion"/>
  </si>
  <si>
    <t>KL/r</t>
    <phoneticPr fontId="4" type="noConversion"/>
  </si>
  <si>
    <t>Ix</t>
    <phoneticPr fontId="4" type="noConversion"/>
  </si>
  <si>
    <t>Iy</t>
    <phoneticPr fontId="4" type="noConversion"/>
  </si>
  <si>
    <t>rx</t>
    <phoneticPr fontId="4" type="noConversion"/>
  </si>
  <si>
    <t>ry</t>
    <phoneticPr fontId="4" type="noConversion"/>
  </si>
  <si>
    <t>Lc/r_breakPoint</t>
    <phoneticPr fontId="4" type="noConversion"/>
  </si>
  <si>
    <t>Fcr</t>
    <phoneticPr fontId="4" type="noConversion"/>
  </si>
  <si>
    <t>ψPn</t>
    <phoneticPr fontId="4" type="noConversion"/>
  </si>
  <si>
    <r>
      <t>Pn/</t>
    </r>
    <r>
      <rPr>
        <sz val="11"/>
        <color theme="1"/>
        <rFont val="맑은 고딕"/>
        <family val="3"/>
        <charset val="129"/>
      </rPr>
      <t>ψ</t>
    </r>
    <phoneticPr fontId="4" type="noConversion"/>
  </si>
  <si>
    <t>단위무게</t>
    <phoneticPr fontId="4" type="noConversion"/>
  </si>
  <si>
    <t>H-248 x 249x 8 x 13</t>
    <phoneticPr fontId="4" type="noConversion"/>
  </si>
  <si>
    <t>66kg/m</t>
    <phoneticPr fontId="4" type="noConversion"/>
  </si>
  <si>
    <t>H-248 x 249x 8 x 13</t>
    <phoneticPr fontId="4" type="noConversion"/>
  </si>
  <si>
    <t>H-400 x 200 x 8 x 13</t>
    <phoneticPr fontId="4" type="noConversion"/>
  </si>
  <si>
    <t>H-400 x 200 x 8 x 13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</si>
</sst>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1" formatCode="_-* #,##0_-;\-* #,##0_-;_-* &quot;-&quot;_-;_-@_-"/>
    <numFmt numFmtId="176" formatCode="&quot;Fy=&quot;0&quot;Mpa&quot;"/>
    <numFmt numFmtId="177" formatCode="0.0"/>
    <numFmt numFmtId="178" formatCode="0&quot;Ag&quot;"/>
    <numFmt numFmtId="179" formatCode="0_ "/>
    <numFmt numFmtId="180" formatCode="0.000_ "/>
    <numFmt numFmtId="181" formatCode="0.0_ "/>
    <numFmt numFmtId="182" formatCode="0.00_ "/>
    <numFmt numFmtId="183" formatCode="_-* #,##0_-;\-* #,##0_-;_-* &quot;-&quot;??_-;_-@_-"/>
    <numFmt numFmtId="184" formatCode="mm&quot;월&quot;\ dd&quot;일&quot;"/>
  </numFmts>
  <fonts count="3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9"/>
      <color theme="1"/>
      <name val="맑은 고딕"/>
      <family val="3"/>
      <charset val="129"/>
      <scheme val="minor"/>
    </font>
    <font>
      <sz val="9"/>
      <color theme="1"/>
      <name val="HY신명조"/>
      <family val="1"/>
      <charset val="129"/>
    </font>
    <font>
      <sz val="8"/>
      <color theme="1"/>
      <name val="맑은 고딕"/>
      <family val="3"/>
      <charset val="129"/>
      <scheme val="minor"/>
    </font>
    <font>
      <vertAlign val="superscript"/>
      <sz val="9"/>
      <color theme="1"/>
      <name val="맑은 고딕"/>
      <family val="3"/>
      <charset val="129"/>
    </font>
    <font>
      <sz val="6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궁서"/>
      <family val="1"/>
      <charset val="129"/>
    </font>
    <font>
      <sz val="8"/>
      <color rgb="FF0000FF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6"/>
      <color theme="1"/>
      <name val="맑은 고딕"/>
      <family val="2"/>
      <charset val="129"/>
      <scheme val="minor"/>
    </font>
    <font>
      <sz val="7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  <font>
      <sz val="11"/>
      <color theme="0" tint="-0.499984740745262"/>
      <name val="맑은 고딕"/>
      <family val="2"/>
      <charset val="129"/>
      <scheme val="minor"/>
    </font>
    <font>
      <sz val="8"/>
      <color theme="0" tint="-0.499984740745262"/>
      <name val="맑은 고딕"/>
      <family val="2"/>
      <charset val="129"/>
      <scheme val="minor"/>
    </font>
    <font>
      <sz val="9"/>
      <color theme="0" tint="-0.499984740745262"/>
      <name val="맑은 고딕"/>
      <family val="2"/>
      <charset val="129"/>
      <scheme val="minor"/>
    </font>
    <font>
      <sz val="10"/>
      <color theme="0" tint="-0.499984740745262"/>
      <name val="맑은 고딕"/>
      <family val="2"/>
      <charset val="129"/>
      <scheme val="minor"/>
    </font>
    <font>
      <sz val="6"/>
      <color theme="0" tint="-0.499984740745262"/>
      <name val="맑은 고딕"/>
      <family val="3"/>
      <charset val="129"/>
      <scheme val="minor"/>
    </font>
    <font>
      <sz val="8"/>
      <color theme="0" tint="-0.499984740745262"/>
      <name val="맑은 고딕"/>
      <family val="3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z val="9"/>
      <color theme="0" tint="-0.499984740745262"/>
      <name val="맑은 고딕"/>
      <family val="3"/>
      <charset val="129"/>
      <scheme val="minor"/>
    </font>
    <font>
      <sz val="9"/>
      <color rgb="FFFF0000"/>
      <name val="궁서"/>
      <family val="1"/>
      <charset val="129"/>
    </font>
    <font>
      <sz val="8"/>
      <color theme="1"/>
      <name val="맑은 고딕"/>
      <family val="3"/>
      <charset val="129"/>
    </font>
    <font>
      <sz val="11"/>
      <color rgb="FF0000FF"/>
      <name val="맑은 고딕"/>
      <family val="2"/>
      <charset val="129"/>
      <scheme val="minor"/>
    </font>
    <font>
      <sz val="12.65"/>
      <color theme="1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3" fillId="2" borderId="0" xfId="0" applyFont="1" applyFill="1" applyAlignment="1">
      <alignment horizontal="left" vertical="center"/>
    </xf>
    <xf numFmtId="3" fontId="3" fillId="2" borderId="0" xfId="0" applyNumberFormat="1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77" fontId="0" fillId="2" borderId="4" xfId="0" applyNumberFormat="1" applyFill="1" applyBorder="1" applyAlignment="1">
      <alignment horizontal="center" vertical="center"/>
    </xf>
    <xf numFmtId="177" fontId="0" fillId="2" borderId="5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3" fillId="2" borderId="0" xfId="0" applyFont="1" applyFill="1">
      <alignment vertical="center"/>
    </xf>
    <xf numFmtId="0" fontId="0" fillId="3" borderId="0" xfId="0" applyFill="1">
      <alignment vertical="center"/>
    </xf>
    <xf numFmtId="0" fontId="5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3" fontId="12" fillId="4" borderId="1" xfId="0" applyNumberFormat="1" applyFont="1" applyFill="1" applyBorder="1">
      <alignment vertical="center"/>
    </xf>
    <xf numFmtId="0" fontId="12" fillId="2" borderId="0" xfId="0" applyFont="1" applyFill="1">
      <alignment vertical="center"/>
    </xf>
    <xf numFmtId="0" fontId="14" fillId="2" borderId="0" xfId="0" applyFont="1" applyFill="1">
      <alignment vertical="center"/>
    </xf>
    <xf numFmtId="0" fontId="12" fillId="2" borderId="0" xfId="0" applyFont="1" applyFill="1" applyAlignment="1">
      <alignment horizontal="left" vertical="center"/>
    </xf>
    <xf numFmtId="1" fontId="12" fillId="4" borderId="1" xfId="0" applyNumberFormat="1" applyFont="1" applyFill="1" applyBorder="1">
      <alignment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 vertical="center"/>
    </xf>
    <xf numFmtId="0" fontId="12" fillId="4" borderId="1" xfId="0" applyFont="1" applyFill="1" applyBorder="1" applyAlignment="1">
      <alignment horizontal="right" vertical="center"/>
    </xf>
    <xf numFmtId="0" fontId="9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2" fontId="16" fillId="2" borderId="1" xfId="0" applyNumberFormat="1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/>
    </xf>
    <xf numFmtId="178" fontId="12" fillId="2" borderId="1" xfId="0" applyNumberFormat="1" applyFont="1" applyFill="1" applyBorder="1" applyAlignment="1">
      <alignment horizontal="center" vertical="center"/>
    </xf>
    <xf numFmtId="1" fontId="17" fillId="2" borderId="1" xfId="0" applyNumberFormat="1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8" fillId="2" borderId="0" xfId="0" applyFont="1" applyFill="1">
      <alignment vertical="center"/>
    </xf>
    <xf numFmtId="0" fontId="19" fillId="6" borderId="1" xfId="0" applyFont="1" applyFill="1" applyBorder="1" applyAlignment="1">
      <alignment vertical="center"/>
    </xf>
    <xf numFmtId="0" fontId="6" fillId="2" borderId="0" xfId="0" applyFont="1" applyFill="1">
      <alignment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41" fontId="5" fillId="2" borderId="0" xfId="1" applyFont="1" applyFill="1" applyAlignment="1">
      <alignment horizontal="center" vertical="center"/>
    </xf>
    <xf numFmtId="179" fontId="20" fillId="0" borderId="1" xfId="0" applyNumberFormat="1" applyFont="1" applyFill="1" applyBorder="1" applyAlignment="1">
      <alignment vertical="center"/>
    </xf>
    <xf numFmtId="41" fontId="21" fillId="0" borderId="1" xfId="1" applyFont="1" applyFill="1" applyBorder="1" applyAlignment="1">
      <alignment vertical="center"/>
    </xf>
    <xf numFmtId="41" fontId="22" fillId="0" borderId="1" xfId="1" applyFont="1" applyFill="1" applyBorder="1" applyAlignment="1">
      <alignment vertical="center"/>
    </xf>
    <xf numFmtId="41" fontId="21" fillId="2" borderId="0" xfId="0" applyNumberFormat="1" applyFont="1" applyFill="1" applyAlignment="1">
      <alignment vertical="center"/>
    </xf>
    <xf numFmtId="180" fontId="20" fillId="2" borderId="0" xfId="0" applyNumberFormat="1" applyFont="1" applyFill="1" applyBorder="1" applyAlignment="1">
      <alignment vertical="center"/>
    </xf>
    <xf numFmtId="0" fontId="6" fillId="2" borderId="0" xfId="0" quotePrefix="1" applyFont="1" applyFill="1">
      <alignment vertical="center"/>
    </xf>
    <xf numFmtId="0" fontId="20" fillId="2" borderId="0" xfId="0" applyFont="1" applyFill="1">
      <alignment vertical="center"/>
    </xf>
    <xf numFmtId="0" fontId="0" fillId="2" borderId="0" xfId="0" applyFill="1" applyBorder="1">
      <alignment vertical="center"/>
    </xf>
    <xf numFmtId="179" fontId="20" fillId="4" borderId="1" xfId="0" applyNumberFormat="1" applyFont="1" applyFill="1" applyBorder="1" applyAlignment="1">
      <alignment vertical="center"/>
    </xf>
    <xf numFmtId="0" fontId="23" fillId="2" borderId="0" xfId="0" applyFont="1" applyFill="1" applyAlignment="1">
      <alignment horizontal="center" vertical="center"/>
    </xf>
    <xf numFmtId="177" fontId="20" fillId="2" borderId="1" xfId="0" applyNumberFormat="1" applyFont="1" applyFill="1" applyBorder="1">
      <alignment vertical="center"/>
    </xf>
    <xf numFmtId="0" fontId="7" fillId="2" borderId="0" xfId="0" applyFont="1" applyFill="1">
      <alignment vertical="center"/>
    </xf>
    <xf numFmtId="2" fontId="20" fillId="2" borderId="1" xfId="0" applyNumberFormat="1" applyFont="1" applyFill="1" applyBorder="1">
      <alignment vertical="center"/>
    </xf>
    <xf numFmtId="0" fontId="7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3" fillId="2" borderId="0" xfId="0" applyFont="1" applyFill="1">
      <alignment vertical="center"/>
    </xf>
    <xf numFmtId="181" fontId="8" fillId="2" borderId="0" xfId="0" applyNumberFormat="1" applyFont="1" applyFill="1" applyBorder="1" applyAlignment="1">
      <alignment vertical="center"/>
    </xf>
    <xf numFmtId="177" fontId="8" fillId="2" borderId="0" xfId="0" applyNumberFormat="1" applyFont="1" applyFill="1" applyBorder="1">
      <alignment vertical="center"/>
    </xf>
    <xf numFmtId="182" fontId="8" fillId="2" borderId="0" xfId="0" applyNumberFormat="1" applyFont="1" applyFill="1" applyBorder="1" applyAlignment="1">
      <alignment vertical="center"/>
    </xf>
    <xf numFmtId="41" fontId="8" fillId="4" borderId="0" xfId="1" applyFont="1" applyFill="1" applyBorder="1" applyAlignment="1">
      <alignment vertical="center"/>
    </xf>
    <xf numFmtId="0" fontId="8" fillId="2" borderId="0" xfId="0" quotePrefix="1" applyFont="1" applyFill="1">
      <alignment vertical="center"/>
    </xf>
    <xf numFmtId="177" fontId="12" fillId="2" borderId="0" xfId="0" applyNumberFormat="1" applyFont="1" applyFill="1" applyBorder="1">
      <alignment vertical="center"/>
    </xf>
    <xf numFmtId="0" fontId="12" fillId="2" borderId="0" xfId="0" quotePrefix="1" applyFont="1" applyFill="1">
      <alignment vertical="center"/>
    </xf>
    <xf numFmtId="0" fontId="24" fillId="2" borderId="0" xfId="0" applyFont="1" applyFill="1">
      <alignment vertical="center"/>
    </xf>
    <xf numFmtId="179" fontId="25" fillId="0" borderId="0" xfId="0" applyNumberFormat="1" applyFont="1" applyFill="1" applyBorder="1" applyAlignment="1">
      <alignment horizontal="center" vertical="center"/>
    </xf>
    <xf numFmtId="0" fontId="26" fillId="2" borderId="0" xfId="0" applyFont="1" applyFill="1">
      <alignment vertical="center"/>
    </xf>
    <xf numFmtId="0" fontId="27" fillId="2" borderId="0" xfId="0" applyFont="1" applyFill="1">
      <alignment vertical="center"/>
    </xf>
    <xf numFmtId="183" fontId="28" fillId="2" borderId="0" xfId="0" applyNumberFormat="1" applyFont="1" applyFill="1">
      <alignment vertical="center"/>
    </xf>
    <xf numFmtId="0" fontId="29" fillId="2" borderId="6" xfId="0" applyFont="1" applyFill="1" applyBorder="1" applyAlignment="1">
      <alignment horizontal="center" vertical="center"/>
    </xf>
    <xf numFmtId="179" fontId="29" fillId="0" borderId="7" xfId="0" applyNumberFormat="1" applyFont="1" applyFill="1" applyBorder="1" applyAlignment="1">
      <alignment horizontal="center" vertical="center"/>
    </xf>
    <xf numFmtId="0" fontId="29" fillId="2" borderId="7" xfId="0" applyFont="1" applyFill="1" applyBorder="1" applyAlignment="1">
      <alignment horizontal="center" vertical="center"/>
    </xf>
    <xf numFmtId="179" fontId="29" fillId="0" borderId="8" xfId="0" applyNumberFormat="1" applyFont="1" applyFill="1" applyBorder="1" applyAlignment="1">
      <alignment horizontal="center" vertical="center"/>
    </xf>
    <xf numFmtId="0" fontId="29" fillId="2" borderId="9" xfId="0" applyFont="1" applyFill="1" applyBorder="1" applyAlignment="1">
      <alignment horizontal="center" vertical="center"/>
    </xf>
    <xf numFmtId="179" fontId="29" fillId="4" borderId="1" xfId="0" applyNumberFormat="1" applyFont="1" applyFill="1" applyBorder="1" applyAlignment="1">
      <alignment horizontal="center" vertical="center"/>
    </xf>
    <xf numFmtId="179" fontId="29" fillId="4" borderId="10" xfId="0" applyNumberFormat="1" applyFont="1" applyFill="1" applyBorder="1" applyAlignment="1">
      <alignment horizontal="center" vertical="center"/>
    </xf>
    <xf numFmtId="0" fontId="30" fillId="2" borderId="11" xfId="0" applyFont="1" applyFill="1" applyBorder="1">
      <alignment vertical="center"/>
    </xf>
    <xf numFmtId="0" fontId="30" fillId="2" borderId="0" xfId="0" applyFont="1" applyFill="1" applyBorder="1">
      <alignment vertical="center"/>
    </xf>
    <xf numFmtId="179" fontId="29" fillId="0" borderId="0" xfId="0" applyNumberFormat="1" applyFont="1" applyFill="1" applyBorder="1" applyAlignment="1">
      <alignment vertical="center"/>
    </xf>
    <xf numFmtId="0" fontId="31" fillId="2" borderId="0" xfId="0" applyFont="1" applyFill="1" applyBorder="1">
      <alignment vertical="center"/>
    </xf>
    <xf numFmtId="183" fontId="28" fillId="2" borderId="0" xfId="0" applyNumberFormat="1" applyFont="1" applyFill="1" applyBorder="1">
      <alignment vertical="center"/>
    </xf>
    <xf numFmtId="0" fontId="30" fillId="2" borderId="12" xfId="0" applyFont="1" applyFill="1" applyBorder="1">
      <alignment vertical="center"/>
    </xf>
    <xf numFmtId="0" fontId="30" fillId="2" borderId="13" xfId="0" applyFont="1" applyFill="1" applyBorder="1">
      <alignment vertical="center"/>
    </xf>
    <xf numFmtId="0" fontId="30" fillId="2" borderId="14" xfId="0" applyFont="1" applyFill="1" applyBorder="1">
      <alignment vertical="center"/>
    </xf>
    <xf numFmtId="179" fontId="29" fillId="0" borderId="14" xfId="0" applyNumberFormat="1" applyFont="1" applyFill="1" applyBorder="1" applyAlignment="1">
      <alignment vertical="center"/>
    </xf>
    <xf numFmtId="0" fontId="31" fillId="2" borderId="14" xfId="0" applyFont="1" applyFill="1" applyBorder="1">
      <alignment vertical="center"/>
    </xf>
    <xf numFmtId="183" fontId="28" fillId="2" borderId="14" xfId="0" applyNumberFormat="1" applyFont="1" applyFill="1" applyBorder="1">
      <alignment vertical="center"/>
    </xf>
    <xf numFmtId="0" fontId="30" fillId="2" borderId="15" xfId="0" applyFont="1" applyFill="1" applyBorder="1">
      <alignment vertical="center"/>
    </xf>
    <xf numFmtId="179" fontId="20" fillId="0" borderId="0" xfId="0" applyNumberFormat="1" applyFont="1" applyFill="1" applyBorder="1" applyAlignment="1">
      <alignment vertical="center"/>
    </xf>
    <xf numFmtId="183" fontId="21" fillId="2" borderId="0" xfId="0" applyNumberFormat="1" applyFont="1" applyFill="1">
      <alignment vertical="center"/>
    </xf>
    <xf numFmtId="0" fontId="32" fillId="2" borderId="0" xfId="0" applyFont="1" applyFill="1">
      <alignment vertical="center"/>
    </xf>
    <xf numFmtId="0" fontId="32" fillId="7" borderId="0" xfId="0" applyFont="1" applyFill="1">
      <alignment vertical="center"/>
    </xf>
    <xf numFmtId="0" fontId="2" fillId="7" borderId="0" xfId="0" applyFont="1" applyFill="1">
      <alignment vertical="center"/>
    </xf>
    <xf numFmtId="180" fontId="20" fillId="0" borderId="0" xfId="0" applyNumberFormat="1" applyFont="1" applyFill="1" applyBorder="1" applyAlignment="1">
      <alignment vertical="center"/>
    </xf>
    <xf numFmtId="0" fontId="2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20" fillId="2" borderId="1" xfId="0" applyFont="1" applyFill="1" applyBorder="1">
      <alignment vertical="center"/>
    </xf>
    <xf numFmtId="0" fontId="20" fillId="2" borderId="1" xfId="0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right" vertical="center"/>
    </xf>
    <xf numFmtId="1" fontId="14" fillId="2" borderId="1" xfId="0" applyNumberFormat="1" applyFont="1" applyFill="1" applyBorder="1" applyAlignment="1">
      <alignment horizontal="center" vertical="center"/>
    </xf>
    <xf numFmtId="177" fontId="14" fillId="2" borderId="1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34" fillId="4" borderId="1" xfId="0" applyFont="1" applyFill="1" applyBorder="1">
      <alignment vertical="center"/>
    </xf>
    <xf numFmtId="0" fontId="10" fillId="2" borderId="0" xfId="0" applyFont="1" applyFill="1">
      <alignment vertical="center"/>
    </xf>
    <xf numFmtId="177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1" xfId="0" applyNumberFormat="1" applyFill="1" applyBorder="1">
      <alignment vertical="center"/>
    </xf>
    <xf numFmtId="0" fontId="34" fillId="4" borderId="1" xfId="0" applyFont="1" applyFill="1" applyBorder="1" applyAlignment="1">
      <alignment horizontal="right" vertical="center"/>
    </xf>
    <xf numFmtId="1" fontId="0" fillId="2" borderId="1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184" fontId="0" fillId="2" borderId="0" xfId="0" applyNumberFormat="1" applyFill="1">
      <alignment vertical="center"/>
    </xf>
    <xf numFmtId="0" fontId="0" fillId="2" borderId="0" xfId="0" quotePrefix="1" applyFill="1">
      <alignment vertical="center"/>
    </xf>
    <xf numFmtId="0" fontId="34" fillId="2" borderId="0" xfId="0" applyFont="1" applyFill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5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16" xfId="0" applyFill="1" applyBorder="1">
      <alignment vertical="center"/>
    </xf>
    <xf numFmtId="0" fontId="0" fillId="4" borderId="1" xfId="0" applyFill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74108704281237E-2"/>
          <c:y val="6.0939685674319101E-2"/>
          <c:w val="0.84328242118177477"/>
          <c:h val="0.7533251049123672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'Chapter E'!$B$24:$B$34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113</c:v>
                </c:pt>
                <c:pt idx="7">
                  <c:v>133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'Chapter E'!$H$24:$H$34</c:f>
              <c:numCache>
                <c:formatCode>0"Ag"</c:formatCode>
                <c:ptCount val="11"/>
                <c:pt idx="0">
                  <c:v>249.98673439962971</c:v>
                </c:pt>
                <c:pt idx="1">
                  <c:v>244.74953808756206</c:v>
                </c:pt>
                <c:pt idx="2">
                  <c:v>229.65055395001099</c:v>
                </c:pt>
                <c:pt idx="3">
                  <c:v>206.52701028051894</c:v>
                </c:pt>
                <c:pt idx="4">
                  <c:v>178.01228025067678</c:v>
                </c:pt>
                <c:pt idx="5">
                  <c:v>147.05737613356055</c:v>
                </c:pt>
                <c:pt idx="6">
                  <c:v>126.96216597874788</c:v>
                </c:pt>
                <c:pt idx="7">
                  <c:v>97.789302966958886</c:v>
                </c:pt>
                <c:pt idx="8">
                  <c:v>67.553665625000008</c:v>
                </c:pt>
                <c:pt idx="9">
                  <c:v>53.37573580246913</c:v>
                </c:pt>
                <c:pt idx="10">
                  <c:v>43.234346000000002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07-458F-A176-75ED297A25D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'Chapter E'!$B$38:$B$48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113</c:v>
                </c:pt>
                <c:pt idx="7">
                  <c:v>133</c:v>
                </c:pt>
                <c:pt idx="8">
                  <c:v>160</c:v>
                </c:pt>
                <c:pt idx="9">
                  <c:v>178</c:v>
                </c:pt>
                <c:pt idx="10">
                  <c:v>200</c:v>
                </c:pt>
              </c:numCache>
            </c:numRef>
          </c:xVal>
          <c:yVal>
            <c:numRef>
              <c:f>'Chapter E'!$H$38:$H$48</c:f>
              <c:numCache>
                <c:formatCode>0"Ag"</c:formatCode>
                <c:ptCount val="11"/>
                <c:pt idx="0">
                  <c:v>344.97473724535564</c:v>
                </c:pt>
                <c:pt idx="1">
                  <c:v>335.04109444123208</c:v>
                </c:pt>
                <c:pt idx="2">
                  <c:v>306.85628962199615</c:v>
                </c:pt>
                <c:pt idx="3">
                  <c:v>265.05130532019132</c:v>
                </c:pt>
                <c:pt idx="4">
                  <c:v>215.91500890032952</c:v>
                </c:pt>
                <c:pt idx="5">
                  <c:v>165.87986941232771</c:v>
                </c:pt>
                <c:pt idx="6">
                  <c:v>135.43533871094056</c:v>
                </c:pt>
                <c:pt idx="7">
                  <c:v>97.765494940358423</c:v>
                </c:pt>
                <c:pt idx="8">
                  <c:v>67.553665625000008</c:v>
                </c:pt>
                <c:pt idx="9">
                  <c:v>54.581929049362451</c:v>
                </c:pt>
                <c:pt idx="10">
                  <c:v>43.234346000000002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07-458F-A176-75ED297A2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301119"/>
        <c:axId val="1805302367"/>
      </c:scatterChart>
      <c:valAx>
        <c:axId val="1805301119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Slenderness(Lc/r)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5302367"/>
        <c:crosses val="autoZero"/>
        <c:crossBetween val="midCat"/>
      </c:valAx>
      <c:valAx>
        <c:axId val="180530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Critical Stress, Fcr(MPa)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530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477927851822042E-2"/>
          <c:y val="6.0395556843775171E-2"/>
          <c:w val="0.87119685039370076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Fy = 250Mpa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H.W!$AC$4:$AC$203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H.W!$AD$4:$AD$203</c:f>
              <c:numCache>
                <c:formatCode>General</c:formatCode>
                <c:ptCount val="200"/>
                <c:pt idx="0">
                  <c:v>249.98674784605205</c:v>
                </c:pt>
                <c:pt idx="1">
                  <c:v>249.94699559892928</c:v>
                </c:pt>
                <c:pt idx="2">
                  <c:v>249.8807559005609</c:v>
                </c:pt>
                <c:pt idx="3">
                  <c:v>249.78804981338391</c:v>
                </c:pt>
                <c:pt idx="4">
                  <c:v>249.66890680918129</c:v>
                </c:pt>
                <c:pt idx="5">
                  <c:v>249.52336475346732</c:v>
                </c:pt>
                <c:pt idx="6">
                  <c:v>249.3514698854309</c:v>
                </c:pt>
                <c:pt idx="7">
                  <c:v>249.15327679345285</c:v>
                </c:pt>
                <c:pt idx="8">
                  <c:v>248.9288483862141</c:v>
                </c:pt>
                <c:pt idx="9">
                  <c:v>248.67825585941733</c:v>
                </c:pt>
                <c:pt idx="10">
                  <c:v>248.40157865814561</c:v>
                </c:pt>
                <c:pt idx="11">
                  <c:v>248.098904434887</c:v>
                </c:pt>
                <c:pt idx="12">
                  <c:v>247.77032900325511</c:v>
                </c:pt>
                <c:pt idx="13">
                  <c:v>247.41595628744074</c:v>
                </c:pt>
                <c:pt idx="14">
                  <c:v>247.03589826743121</c:v>
                </c:pt>
                <c:pt idx="15">
                  <c:v>246.63027492003837</c:v>
                </c:pt>
                <c:pt idx="16">
                  <c:v>246.19921415577821</c:v>
                </c:pt>
                <c:pt idx="17">
                  <c:v>245.74285175164908</c:v>
                </c:pt>
                <c:pt idx="18">
                  <c:v>245.2613312798579</c:v>
                </c:pt>
                <c:pt idx="19">
                  <c:v>244.75480403254602</c:v>
                </c:pt>
                <c:pt idx="20">
                  <c:v>244.22342894257127</c:v>
                </c:pt>
                <c:pt idx="21">
                  <c:v>243.66737250040296</c:v>
                </c:pt>
                <c:pt idx="22">
                  <c:v>243.0868086671916</c:v>
                </c:pt>
                <c:pt idx="23">
                  <c:v>242.4819187840763</c:v>
                </c:pt>
                <c:pt idx="24">
                  <c:v>241.85289147779639</c:v>
                </c:pt>
                <c:pt idx="25">
                  <c:v>241.19992256267591</c:v>
                </c:pt>
                <c:pt idx="26">
                  <c:v>240.52321493905202</c:v>
                </c:pt>
                <c:pt idx="27">
                  <c:v>239.82297848822165</c:v>
                </c:pt>
                <c:pt idx="28">
                  <c:v>239.09942996398181</c:v>
                </c:pt>
                <c:pt idx="29">
                  <c:v>238.35279288084271</c:v>
                </c:pt>
                <c:pt idx="30">
                  <c:v>237.58329739899361</c:v>
                </c:pt>
                <c:pt idx="31">
                  <c:v>236.79118020610511</c:v>
                </c:pt>
                <c:pt idx="32">
                  <c:v>235.97668439605218</c:v>
                </c:pt>
                <c:pt idx="33">
                  <c:v>235.14005934464481</c:v>
                </c:pt>
                <c:pt idx="34">
                  <c:v>234.28156058245597</c:v>
                </c:pt>
                <c:pt idx="35">
                  <c:v>233.40144966483683</c:v>
                </c:pt>
                <c:pt idx="36">
                  <c:v>232.49999403921174</c:v>
                </c:pt>
                <c:pt idx="37">
                  <c:v>231.57746690974784</c:v>
                </c:pt>
                <c:pt idx="38">
                  <c:v>230.63414709949438</c:v>
                </c:pt>
                <c:pt idx="39">
                  <c:v>229.67031891008943</c:v>
                </c:pt>
                <c:pt idx="40">
                  <c:v>228.68627197913239</c:v>
                </c:pt>
                <c:pt idx="41">
                  <c:v>227.68230113532266</c:v>
                </c:pt>
                <c:pt idx="42">
                  <c:v>226.65870625146559</c:v>
                </c:pt>
                <c:pt idx="43">
                  <c:v>225.61579209544811</c:v>
                </c:pt>
                <c:pt idx="44">
                  <c:v>224.55386817928752</c:v>
                </c:pt>
                <c:pt idx="45">
                  <c:v>223.47324860635811</c:v>
                </c:pt>
                <c:pt idx="46">
                  <c:v>222.37425191690065</c:v>
                </c:pt>
                <c:pt idx="47">
                  <c:v>221.25720093192095</c:v>
                </c:pt>
                <c:pt idx="48">
                  <c:v>220.12242259558454</c:v>
                </c:pt>
                <c:pt idx="49">
                  <c:v>218.97024781621454</c:v>
                </c:pt>
                <c:pt idx="50">
                  <c:v>217.80101130600067</c:v>
                </c:pt>
                <c:pt idx="51">
                  <c:v>216.61505141952787</c:v>
                </c:pt>
                <c:pt idx="52">
                  <c:v>215.4127099912329</c:v>
                </c:pt>
                <c:pt idx="53">
                  <c:v>214.19433217189828</c:v>
                </c:pt>
                <c:pt idx="54">
                  <c:v>212.9602662642915</c:v>
                </c:pt>
                <c:pt idx="55">
                  <c:v>211.71086355805977</c:v>
                </c:pt>
                <c:pt idx="56">
                  <c:v>210.44647816398808</c:v>
                </c:pt>
                <c:pt idx="57">
                  <c:v>209.16746684773031</c:v>
                </c:pt>
                <c:pt idx="58">
                  <c:v>207.87418886312116</c:v>
                </c:pt>
                <c:pt idx="59">
                  <c:v>206.56700578517771</c:v>
                </c:pt>
                <c:pt idx="60">
                  <c:v>205.24628134289779</c:v>
                </c:pt>
                <c:pt idx="61">
                  <c:v>203.91238125196301</c:v>
                </c:pt>
                <c:pt idx="62">
                  <c:v>202.56567304745295</c:v>
                </c:pt>
                <c:pt idx="63">
                  <c:v>201.20652591667621</c:v>
                </c:pt>
                <c:pt idx="64">
                  <c:v>199.83531053222373</c:v>
                </c:pt>
                <c:pt idx="65">
                  <c:v>198.45239888534911</c:v>
                </c:pt>
                <c:pt idx="66">
                  <c:v>197.05816411977872</c:v>
                </c:pt>
                <c:pt idx="67">
                  <c:v>195.65298036605432</c:v>
                </c:pt>
                <c:pt idx="68">
                  <c:v>194.23722257650979</c:v>
                </c:pt>
                <c:pt idx="69">
                  <c:v>192.81126636098148</c:v>
                </c:pt>
                <c:pt idx="70">
                  <c:v>191.37548782335162</c:v>
                </c:pt>
                <c:pt idx="71">
                  <c:v>189.9302633990221</c:v>
                </c:pt>
                <c:pt idx="72">
                  <c:v>188.47596969341492</c:v>
                </c:pt>
                <c:pt idx="73">
                  <c:v>187.01298332159365</c:v>
                </c:pt>
                <c:pt idx="74">
                  <c:v>185.5416807490997</c:v>
                </c:pt>
                <c:pt idx="75">
                  <c:v>184.06243813409421</c:v>
                </c:pt>
                <c:pt idx="76">
                  <c:v>182.57563117089612</c:v>
                </c:pt>
                <c:pt idx="77">
                  <c:v>181.08163493500408</c:v>
                </c:pt>
                <c:pt idx="78">
                  <c:v>179.58082372968852</c:v>
                </c:pt>
                <c:pt idx="79">
                  <c:v>178.07357093423911</c:v>
                </c:pt>
                <c:pt idx="80">
                  <c:v>176.5602488539491</c:v>
                </c:pt>
                <c:pt idx="81">
                  <c:v>175.04122857191797</c:v>
                </c:pt>
                <c:pt idx="82">
                  <c:v>173.51687980275079</c:v>
                </c:pt>
                <c:pt idx="83">
                  <c:v>171.98757074823067</c:v>
                </c:pt>
                <c:pt idx="84">
                  <c:v>170.45366795503892</c:v>
                </c:pt>
                <c:pt idx="85">
                  <c:v>168.91553617459499</c:v>
                </c:pt>
                <c:pt idx="86">
                  <c:v>167.37353822508655</c:v>
                </c:pt>
                <c:pt idx="87">
                  <c:v>165.82803485575732</c:v>
                </c:pt>
                <c:pt idx="88">
                  <c:v>164.27938461351823</c:v>
                </c:pt>
                <c:pt idx="89">
                  <c:v>162.72794371194513</c:v>
                </c:pt>
                <c:pt idx="90">
                  <c:v>161.17406590272415</c:v>
                </c:pt>
                <c:pt idx="91">
                  <c:v>159.61810234960316</c:v>
                </c:pt>
                <c:pt idx="92">
                  <c:v>158.06040150490506</c:v>
                </c:pt>
                <c:pt idx="93">
                  <c:v>156.50130898865723</c:v>
                </c:pt>
                <c:pt idx="94">
                  <c:v>154.94116747038825</c:v>
                </c:pt>
                <c:pt idx="95">
                  <c:v>153.38031655364</c:v>
                </c:pt>
                <c:pt idx="96">
                  <c:v>151.81909266324251</c:v>
                </c:pt>
                <c:pt idx="97">
                  <c:v>150.25782893539466</c:v>
                </c:pt>
                <c:pt idx="98">
                  <c:v>148.69685511059197</c:v>
                </c:pt>
                <c:pt idx="99">
                  <c:v>147.13649742944094</c:v>
                </c:pt>
                <c:pt idx="100">
                  <c:v>145.5770785313953</c:v>
                </c:pt>
                <c:pt idx="101">
                  <c:v>144.01891735644864</c:v>
                </c:pt>
                <c:pt idx="102">
                  <c:v>142.46232904981406</c:v>
                </c:pt>
                <c:pt idx="103">
                  <c:v>140.90762486961989</c:v>
                </c:pt>
                <c:pt idx="104">
                  <c:v>139.35511209764712</c:v>
                </c:pt>
                <c:pt idx="105">
                  <c:v>137.80509395313294</c:v>
                </c:pt>
                <c:pt idx="106">
                  <c:v>136.25786950966045</c:v>
                </c:pt>
                <c:pt idx="107">
                  <c:v>134.71373361515379</c:v>
                </c:pt>
                <c:pt idx="108">
                  <c:v>133.17297681499454</c:v>
                </c:pt>
                <c:pt idx="109">
                  <c:v>131.63588527827329</c:v>
                </c:pt>
                <c:pt idx="110">
                  <c:v>130.10274072718673</c:v>
                </c:pt>
                <c:pt idx="111">
                  <c:v>128.57382036958953</c:v>
                </c:pt>
                <c:pt idx="112">
                  <c:v>127.04939683470759</c:v>
                </c:pt>
                <c:pt idx="113">
                  <c:v>125.52973811201539</c:v>
                </c:pt>
                <c:pt idx="114">
                  <c:v>124.01510749327996</c:v>
                </c:pt>
                <c:pt idx="115">
                  <c:v>122.50576351777011</c:v>
                </c:pt>
                <c:pt idx="116">
                  <c:v>121.00195992062758</c:v>
                </c:pt>
                <c:pt idx="117">
                  <c:v>119.50394558439497</c:v>
                </c:pt>
                <c:pt idx="118">
                  <c:v>118.01196449369237</c:v>
                </c:pt>
                <c:pt idx="119">
                  <c:v>116.52625569303297</c:v>
                </c:pt>
                <c:pt idx="120">
                  <c:v>115.04705324776488</c:v>
                </c:pt>
                <c:pt idx="121">
                  <c:v>113.57458620812584</c:v>
                </c:pt>
                <c:pt idx="122">
                  <c:v>112.1090785763932</c:v>
                </c:pt>
                <c:pt idx="123">
                  <c:v>110.65074927711139</c:v>
                </c:pt>
                <c:pt idx="124">
                  <c:v>109.1998121303762</c:v>
                </c:pt>
                <c:pt idx="125">
                  <c:v>107.75647582815307</c:v>
                </c:pt>
                <c:pt idx="126">
                  <c:v>106.32094391360496</c:v>
                </c:pt>
                <c:pt idx="127">
                  <c:v>104.89341476340377</c:v>
                </c:pt>
                <c:pt idx="128">
                  <c:v>103.47408157299643</c:v>
                </c:pt>
                <c:pt idx="129">
                  <c:v>102.06313234479603</c:v>
                </c:pt>
                <c:pt idx="130">
                  <c:v>100.66074987926629</c:v>
                </c:pt>
                <c:pt idx="131">
                  <c:v>99.267111768865348</c:v>
                </c:pt>
                <c:pt idx="132">
                  <c:v>97.88239039481418</c:v>
                </c:pt>
                <c:pt idx="133">
                  <c:v>96.409479391349606</c:v>
                </c:pt>
                <c:pt idx="134">
                  <c:v>94.986480765490995</c:v>
                </c:pt>
                <c:pt idx="135">
                  <c:v>93.594756268981044</c:v>
                </c:pt>
                <c:pt idx="136">
                  <c:v>92.233396129312879</c:v>
                </c:pt>
                <c:pt idx="137">
                  <c:v>90.901523416880565</c:v>
                </c:pt>
                <c:pt idx="138">
                  <c:v>89.598292632424489</c:v>
                </c:pt>
                <c:pt idx="139">
                  <c:v>88.322888364850684</c:v>
                </c:pt>
                <c:pt idx="140">
                  <c:v>87.074524015445562</c:v>
                </c:pt>
                <c:pt idx="141">
                  <c:v>85.852440584758639</c:v>
                </c:pt>
                <c:pt idx="142">
                  <c:v>84.65590551865975</c:v>
                </c:pt>
                <c:pt idx="143">
                  <c:v>83.484211610294821</c:v>
                </c:pt>
                <c:pt idx="144">
                  <c:v>82.336675954866749</c:v>
                </c:pt>
                <c:pt idx="145">
                  <c:v>81.212638954356976</c:v>
                </c:pt>
                <c:pt idx="146">
                  <c:v>80.111463369479083</c:v>
                </c:pt>
                <c:pt idx="147">
                  <c:v>79.032533416320007</c:v>
                </c:pt>
                <c:pt idx="148">
                  <c:v>77.975253905277853</c:v>
                </c:pt>
                <c:pt idx="149">
                  <c:v>76.939049420047709</c:v>
                </c:pt>
                <c:pt idx="150">
                  <c:v>75.923363534541181</c:v>
                </c:pt>
                <c:pt idx="151">
                  <c:v>74.92765806574937</c:v>
                </c:pt>
                <c:pt idx="152">
                  <c:v>73.951412360676386</c:v>
                </c:pt>
                <c:pt idx="153">
                  <c:v>72.994122615579073</c:v>
                </c:pt>
                <c:pt idx="154">
                  <c:v>72.055301225851125</c:v>
                </c:pt>
                <c:pt idx="155">
                  <c:v>71.134476164984932</c:v>
                </c:pt>
                <c:pt idx="156">
                  <c:v>70.231190391134461</c:v>
                </c:pt>
                <c:pt idx="157">
                  <c:v>69.345001279885963</c:v>
                </c:pt>
                <c:pt idx="158">
                  <c:v>68.475480081922129</c:v>
                </c:pt>
                <c:pt idx="159">
                  <c:v>67.622211404338813</c:v>
                </c:pt>
                <c:pt idx="160">
                  <c:v>66.784792714442858</c:v>
                </c:pt>
                <c:pt idx="161">
                  <c:v>65.962833864924306</c:v>
                </c:pt>
                <c:pt idx="162">
                  <c:v>65.155956639356901</c:v>
                </c:pt>
                <c:pt idx="163">
                  <c:v>64.363794317038725</c:v>
                </c:pt>
                <c:pt idx="164">
                  <c:v>63.585991256237776</c:v>
                </c:pt>
                <c:pt idx="165">
                  <c:v>62.82220249495839</c:v>
                </c:pt>
                <c:pt idx="166">
                  <c:v>62.072093368391606</c:v>
                </c:pt>
                <c:pt idx="167">
                  <c:v>61.335339142257418</c:v>
                </c:pt>
                <c:pt idx="168">
                  <c:v>60.611624661288943</c:v>
                </c:pt>
                <c:pt idx="169">
                  <c:v>59.900644012147872</c:v>
                </c:pt>
                <c:pt idx="170">
                  <c:v>59.202100200098272</c:v>
                </c:pt>
                <c:pt idx="171">
                  <c:v>58.515704838800488</c:v>
                </c:pt>
                <c:pt idx="172">
                  <c:v>57.841177852620312</c:v>
                </c:pt>
                <c:pt idx="173">
                  <c:v>57.178247190879695</c:v>
                </c:pt>
                <c:pt idx="174">
                  <c:v>56.526648553504437</c:v>
                </c:pt>
                <c:pt idx="175">
                  <c:v>55.886125127552731</c:v>
                </c:pt>
                <c:pt idx="176">
                  <c:v>55.256427334133662</c:v>
                </c:pt>
                <c:pt idx="177">
                  <c:v>54.637312585250392</c:v>
                </c:pt>
                <c:pt idx="178">
                  <c:v>54.028545050125572</c:v>
                </c:pt>
                <c:pt idx="179">
                  <c:v>53.429895430588687</c:v>
                </c:pt>
                <c:pt idx="180">
                  <c:v>52.841140745126019</c:v>
                </c:pt>
                <c:pt idx="181">
                  <c:v>52.26206412121342</c:v>
                </c:pt>
                <c:pt idx="182">
                  <c:v>51.692454595570887</c:v>
                </c:pt>
                <c:pt idx="183">
                  <c:v>51.132106921995316</c:v>
                </c:pt>
                <c:pt idx="184">
                  <c:v>50.580821386444804</c:v>
                </c:pt>
                <c:pt idx="185">
                  <c:v>50.038403629063282</c:v>
                </c:pt>
                <c:pt idx="186">
                  <c:v>49.504664472849477</c:v>
                </c:pt>
                <c:pt idx="187">
                  <c:v>48.979419758688131</c:v>
                </c:pt>
                <c:pt idx="188">
                  <c:v>48.462490186474994</c:v>
                </c:pt>
                <c:pt idx="189">
                  <c:v>47.953701162079597</c:v>
                </c:pt>
                <c:pt idx="190">
                  <c:v>47.452882649901959</c:v>
                </c:pt>
                <c:pt idx="191">
                  <c:v>46.959869030790834</c:v>
                </c:pt>
                <c:pt idx="192">
                  <c:v>46.474498965101702</c:v>
                </c:pt>
                <c:pt idx="193">
                  <c:v>45.996615260683214</c:v>
                </c:pt>
                <c:pt idx="194">
                  <c:v>45.526064745590354</c:v>
                </c:pt>
                <c:pt idx="195">
                  <c:v>45.062698145331979</c:v>
                </c:pt>
                <c:pt idx="196">
                  <c:v>44.606369964468897</c:v>
                </c:pt>
                <c:pt idx="197">
                  <c:v>44.156938372387344</c:v>
                </c:pt>
                <c:pt idx="198">
                  <c:v>43.714265093080314</c:v>
                </c:pt>
                <c:pt idx="199">
                  <c:v>43.278215298776836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5F-448E-A276-22E8E2E7CB56}"/>
            </c:ext>
          </c:extLst>
        </c:ser>
        <c:ser>
          <c:idx val="1"/>
          <c:order val="1"/>
          <c:tx>
            <c:v>Fy = 345Mpa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H.W!$AJ$4:$AJ$203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H.W!$AK$4:$AK$203</c:f>
              <c:numCache>
                <c:formatCode>General</c:formatCode>
                <c:ptCount val="200"/>
                <c:pt idx="0">
                  <c:v>344.97476285220625</c:v>
                </c:pt>
                <c:pt idx="1">
                  <c:v>344.89906248504366</c:v>
                </c:pt>
                <c:pt idx="2">
                  <c:v>344.7729321190663</c:v>
                </c:pt>
                <c:pt idx="3">
                  <c:v>344.59642709486747</c:v>
                </c:pt>
                <c:pt idx="4">
                  <c:v>344.36962483261306</c:v>
                </c:pt>
                <c:pt idx="5">
                  <c:v>344.0926247754465</c:v>
                </c:pt>
                <c:pt idx="6">
                  <c:v>343.76554831682296</c:v>
                </c:pt>
                <c:pt idx="7">
                  <c:v>343.38853871184745</c:v>
                </c:pt>
                <c:pt idx="8">
                  <c:v>342.96176097270677</c:v>
                </c:pt>
                <c:pt idx="9">
                  <c:v>342.48540174830316</c:v>
                </c:pt>
                <c:pt idx="10">
                  <c:v>341.95966918821182</c:v>
                </c:pt>
                <c:pt idx="11">
                  <c:v>341.38479279110112</c:v>
                </c:pt>
                <c:pt idx="12">
                  <c:v>340.76102323777053</c:v>
                </c:pt>
                <c:pt idx="13">
                  <c:v>340.08863220897598</c:v>
                </c:pt>
                <c:pt idx="14">
                  <c:v>339.36791218822793</c:v>
                </c:pt>
                <c:pt idx="15">
                  <c:v>338.59917624976271</c:v>
                </c:pt>
                <c:pt idx="16">
                  <c:v>337.7827578319019</c:v>
                </c:pt>
                <c:pt idx="17">
                  <c:v>336.91901049603052</c:v>
                </c:pt>
                <c:pt idx="18">
                  <c:v>336.00830767143628</c:v>
                </c:pt>
                <c:pt idx="19">
                  <c:v>335.05104238626888</c:v>
                </c:pt>
                <c:pt idx="20">
                  <c:v>334.04762698489048</c:v>
                </c:pt>
                <c:pt idx="21">
                  <c:v>332.99849283190144</c:v>
                </c:pt>
                <c:pt idx="22">
                  <c:v>331.90409000313917</c:v>
                </c:pt>
                <c:pt idx="23">
                  <c:v>330.76488696395961</c:v>
                </c:pt>
                <c:pt idx="24">
                  <c:v>329.5813702351233</c:v>
                </c:pt>
                <c:pt idx="25">
                  <c:v>328.35404404661972</c:v>
                </c:pt>
                <c:pt idx="26">
                  <c:v>327.08342997977405</c:v>
                </c:pt>
                <c:pt idx="27">
                  <c:v>325.77006659799281</c:v>
                </c:pt>
                <c:pt idx="28">
                  <c:v>324.41450906651329</c:v>
                </c:pt>
                <c:pt idx="29">
                  <c:v>323.01732876153238</c:v>
                </c:pt>
                <c:pt idx="30">
                  <c:v>321.5791128691011</c:v>
                </c:pt>
                <c:pt idx="31">
                  <c:v>320.10046397417693</c:v>
                </c:pt>
                <c:pt idx="32">
                  <c:v>318.5819996402376</c:v>
                </c:pt>
                <c:pt idx="33">
                  <c:v>317.02435197986563</c:v>
                </c:pt>
                <c:pt idx="34">
                  <c:v>315.42816721672244</c:v>
                </c:pt>
                <c:pt idx="35">
                  <c:v>313.79410523933439</c:v>
                </c:pt>
                <c:pt idx="36">
                  <c:v>312.12283914712344</c:v>
                </c:pt>
                <c:pt idx="37">
                  <c:v>310.41505478911802</c:v>
                </c:pt>
                <c:pt idx="38">
                  <c:v>308.67145029578552</c:v>
                </c:pt>
                <c:pt idx="39">
                  <c:v>306.89273560443382</c:v>
                </c:pt>
                <c:pt idx="40">
                  <c:v>305.07963197863165</c:v>
                </c:pt>
                <c:pt idx="41">
                  <c:v>303.23287152210224</c:v>
                </c:pt>
                <c:pt idx="42">
                  <c:v>301.35319668754761</c:v>
                </c:pt>
                <c:pt idx="43">
                  <c:v>299.44135978086319</c:v>
                </c:pt>
                <c:pt idx="44">
                  <c:v>297.49812246120484</c:v>
                </c:pt>
                <c:pt idx="45">
                  <c:v>295.52425523737077</c:v>
                </c:pt>
                <c:pt idx="46">
                  <c:v>293.52053696096272</c:v>
                </c:pt>
                <c:pt idx="47">
                  <c:v>291.48775431679087</c:v>
                </c:pt>
                <c:pt idx="48">
                  <c:v>289.42670131098652</c:v>
                </c:pt>
                <c:pt idx="49">
                  <c:v>287.33817875728533</c:v>
                </c:pt>
                <c:pt idx="50">
                  <c:v>285.22299376194388</c:v>
                </c:pt>
                <c:pt idx="51">
                  <c:v>283.08195920774904</c:v>
                </c:pt>
                <c:pt idx="52">
                  <c:v>280.91589323757836</c:v>
                </c:pt>
                <c:pt idx="53">
                  <c:v>278.72561873796644</c:v>
                </c:pt>
                <c:pt idx="54">
                  <c:v>276.5119628231281</c:v>
                </c:pt>
                <c:pt idx="55">
                  <c:v>274.27575631988753</c:v>
                </c:pt>
                <c:pt idx="56">
                  <c:v>272.01783325395439</c:v>
                </c:pt>
                <c:pt idx="57">
                  <c:v>269.73903033798774</c:v>
                </c:pt>
                <c:pt idx="58">
                  <c:v>267.44018646187902</c:v>
                </c:pt>
                <c:pt idx="59">
                  <c:v>265.12214218568204</c:v>
                </c:pt>
                <c:pt idx="60">
                  <c:v>262.78573923561129</c:v>
                </c:pt>
                <c:pt idx="61">
                  <c:v>260.43182000352226</c:v>
                </c:pt>
                <c:pt idx="62">
                  <c:v>258.06122705028145</c:v>
                </c:pt>
                <c:pt idx="63">
                  <c:v>255.67480261342573</c:v>
                </c:pt>
                <c:pt idx="64">
                  <c:v>253.27338811950227</c:v>
                </c:pt>
                <c:pt idx="65">
                  <c:v>250.85782370147373</c:v>
                </c:pt>
                <c:pt idx="66">
                  <c:v>248.42894772156203</c:v>
                </c:pt>
                <c:pt idx="67">
                  <c:v>245.98759629989721</c:v>
                </c:pt>
                <c:pt idx="68">
                  <c:v>243.53460284932834</c:v>
                </c:pt>
                <c:pt idx="69">
                  <c:v>241.07079761674166</c:v>
                </c:pt>
                <c:pt idx="70">
                  <c:v>238.59700723122381</c:v>
                </c:pt>
                <c:pt idx="71">
                  <c:v>236.11405425939631</c:v>
                </c:pt>
                <c:pt idx="72">
                  <c:v>233.6227567682364</c:v>
                </c:pt>
                <c:pt idx="73">
                  <c:v>231.12392789569026</c:v>
                </c:pt>
                <c:pt idx="74">
                  <c:v>228.61837542937104</c:v>
                </c:pt>
                <c:pt idx="75">
                  <c:v>226.10690139362572</c:v>
                </c:pt>
                <c:pt idx="76">
                  <c:v>223.59030164524063</c:v>
                </c:pt>
                <c:pt idx="77">
                  <c:v>221.06936547804554</c:v>
                </c:pt>
                <c:pt idx="78">
                  <c:v>218.54487523666339</c:v>
                </c:pt>
                <c:pt idx="79">
                  <c:v>216.01760593964124</c:v>
                </c:pt>
                <c:pt idx="80">
                  <c:v>213.48832491218531</c:v>
                </c:pt>
                <c:pt idx="81">
                  <c:v>210.95779142871123</c:v>
                </c:pt>
                <c:pt idx="82">
                  <c:v>208.42675636540801</c:v>
                </c:pt>
                <c:pt idx="83">
                  <c:v>205.89596186300088</c:v>
                </c:pt>
                <c:pt idx="84">
                  <c:v>203.36614099988742</c:v>
                </c:pt>
                <c:pt idx="85">
                  <c:v>200.83801747580708</c:v>
                </c:pt>
                <c:pt idx="86">
                  <c:v>198.3123053061922</c:v>
                </c:pt>
                <c:pt idx="87">
                  <c:v>195.78970852733596</c:v>
                </c:pt>
                <c:pt idx="88">
                  <c:v>193.27092091250015</c:v>
                </c:pt>
                <c:pt idx="89">
                  <c:v>190.75662569907246</c:v>
                </c:pt>
                <c:pt idx="90">
                  <c:v>188.24749532687113</c:v>
                </c:pt>
                <c:pt idx="91">
                  <c:v>185.74419118768114</c:v>
                </c:pt>
                <c:pt idx="92">
                  <c:v>183.24736338609497</c:v>
                </c:pt>
                <c:pt idx="93">
                  <c:v>180.7576505117174</c:v>
                </c:pt>
                <c:pt idx="94">
                  <c:v>178.27567942278139</c:v>
                </c:pt>
                <c:pt idx="95">
                  <c:v>175.80206504121168</c:v>
                </c:pt>
                <c:pt idx="96">
                  <c:v>173.3374101591574</c:v>
                </c:pt>
                <c:pt idx="97">
                  <c:v>170.88230525700641</c:v>
                </c:pt>
                <c:pt idx="98">
                  <c:v>168.43732833287982</c:v>
                </c:pt>
                <c:pt idx="99">
                  <c:v>166.00304474359478</c:v>
                </c:pt>
                <c:pt idx="100">
                  <c:v>163.58000705707133</c:v>
                </c:pt>
                <c:pt idx="101">
                  <c:v>161.16875491614863</c:v>
                </c:pt>
                <c:pt idx="102">
                  <c:v>158.76981491376395</c:v>
                </c:pt>
                <c:pt idx="103">
                  <c:v>156.38370047943783</c:v>
                </c:pt>
                <c:pt idx="104">
                  <c:v>154.01091177699701</c:v>
                </c:pt>
                <c:pt idx="105">
                  <c:v>151.65193561345737</c:v>
                </c:pt>
                <c:pt idx="106">
                  <c:v>149.30724535897886</c:v>
                </c:pt>
                <c:pt idx="107">
                  <c:v>146.97730087779331</c:v>
                </c:pt>
                <c:pt idx="108">
                  <c:v>144.66254846999783</c:v>
                </c:pt>
                <c:pt idx="109">
                  <c:v>142.36342082409672</c:v>
                </c:pt>
                <c:pt idx="110">
                  <c:v>140.08033698016473</c:v>
                </c:pt>
                <c:pt idx="111">
                  <c:v>137.81370230349702</c:v>
                </c:pt>
                <c:pt idx="112">
                  <c:v>135.56390846860225</c:v>
                </c:pt>
                <c:pt idx="113">
                  <c:v>133.2047254502211</c:v>
                </c:pt>
                <c:pt idx="114">
                  <c:v>130.898193720308</c:v>
                </c:pt>
                <c:pt idx="115">
                  <c:v>128.6510561794793</c:v>
                </c:pt>
                <c:pt idx="116">
                  <c:v>126.46129095997323</c:v>
                </c:pt>
                <c:pt idx="117">
                  <c:v>124.32696150180072</c:v>
                </c:pt>
                <c:pt idx="118">
                  <c:v>122.24621226968952</c:v>
                </c:pt>
                <c:pt idx="119">
                  <c:v>120.21726471882455</c:v>
                </c:pt>
                <c:pt idx="120">
                  <c:v>118.23841349300413</c:v>
                </c:pt>
                <c:pt idx="121">
                  <c:v>116.3080228400345</c:v>
                </c:pt>
                <c:pt idx="122">
                  <c:v>114.42452323029107</c:v>
                </c:pt>
                <c:pt idx="123">
                  <c:v>112.58640816539238</c:v>
                </c:pt>
                <c:pt idx="124">
                  <c:v>110.7922311648687</c:v>
                </c:pt>
                <c:pt idx="125">
                  <c:v>109.04060291956874</c:v>
                </c:pt>
                <c:pt idx="126">
                  <c:v>107.33018860134375</c:v>
                </c:pt>
                <c:pt idx="127">
                  <c:v>105.65970531927938</c:v>
                </c:pt>
                <c:pt idx="128">
                  <c:v>104.02791971342307</c:v>
                </c:pt>
                <c:pt idx="129">
                  <c:v>102.43364567757831</c:v>
                </c:pt>
                <c:pt idx="130">
                  <c:v>100.8757422033141</c:v>
                </c:pt>
                <c:pt idx="131">
                  <c:v>99.353111337871525</c:v>
                </c:pt>
                <c:pt idx="132">
                  <c:v>97.864696249142042</c:v>
                </c:pt>
                <c:pt idx="133">
                  <c:v>96.409479391349606</c:v>
                </c:pt>
                <c:pt idx="134">
                  <c:v>94.986480765490995</c:v>
                </c:pt>
                <c:pt idx="135">
                  <c:v>93.594756268981044</c:v>
                </c:pt>
                <c:pt idx="136">
                  <c:v>92.233396129312879</c:v>
                </c:pt>
                <c:pt idx="137">
                  <c:v>90.901523416880565</c:v>
                </c:pt>
                <c:pt idx="138">
                  <c:v>89.598292632424489</c:v>
                </c:pt>
                <c:pt idx="139">
                  <c:v>88.322888364850684</c:v>
                </c:pt>
                <c:pt idx="140">
                  <c:v>87.074524015445562</c:v>
                </c:pt>
                <c:pt idx="141">
                  <c:v>85.852440584758639</c:v>
                </c:pt>
                <c:pt idx="142">
                  <c:v>84.65590551865975</c:v>
                </c:pt>
                <c:pt idx="143">
                  <c:v>83.484211610294821</c:v>
                </c:pt>
                <c:pt idx="144">
                  <c:v>82.336675954866749</c:v>
                </c:pt>
                <c:pt idx="145">
                  <c:v>81.212638954356976</c:v>
                </c:pt>
                <c:pt idx="146">
                  <c:v>80.111463369479083</c:v>
                </c:pt>
                <c:pt idx="147">
                  <c:v>79.032533416320007</c:v>
                </c:pt>
                <c:pt idx="148">
                  <c:v>77.975253905277853</c:v>
                </c:pt>
                <c:pt idx="149">
                  <c:v>76.939049420047709</c:v>
                </c:pt>
                <c:pt idx="150">
                  <c:v>75.923363534541181</c:v>
                </c:pt>
                <c:pt idx="151">
                  <c:v>74.92765806574937</c:v>
                </c:pt>
                <c:pt idx="152">
                  <c:v>73.951412360676386</c:v>
                </c:pt>
                <c:pt idx="153">
                  <c:v>72.994122615579073</c:v>
                </c:pt>
                <c:pt idx="154">
                  <c:v>72.055301225851125</c:v>
                </c:pt>
                <c:pt idx="155">
                  <c:v>71.134476164984932</c:v>
                </c:pt>
                <c:pt idx="156">
                  <c:v>70.231190391134461</c:v>
                </c:pt>
                <c:pt idx="157">
                  <c:v>69.345001279885963</c:v>
                </c:pt>
                <c:pt idx="158">
                  <c:v>68.475480081922129</c:v>
                </c:pt>
                <c:pt idx="159">
                  <c:v>67.622211404338813</c:v>
                </c:pt>
                <c:pt idx="160">
                  <c:v>66.784792714442858</c:v>
                </c:pt>
                <c:pt idx="161">
                  <c:v>65.962833864924306</c:v>
                </c:pt>
                <c:pt idx="162">
                  <c:v>65.155956639356901</c:v>
                </c:pt>
                <c:pt idx="163">
                  <c:v>64.363794317038725</c:v>
                </c:pt>
                <c:pt idx="164">
                  <c:v>63.585991256237776</c:v>
                </c:pt>
                <c:pt idx="165">
                  <c:v>62.82220249495839</c:v>
                </c:pt>
                <c:pt idx="166">
                  <c:v>62.072093368391606</c:v>
                </c:pt>
                <c:pt idx="167">
                  <c:v>61.335339142257418</c:v>
                </c:pt>
                <c:pt idx="168">
                  <c:v>60.611624661288943</c:v>
                </c:pt>
                <c:pt idx="169">
                  <c:v>59.900644012147872</c:v>
                </c:pt>
                <c:pt idx="170">
                  <c:v>59.202100200098272</c:v>
                </c:pt>
                <c:pt idx="171">
                  <c:v>58.515704838800488</c:v>
                </c:pt>
                <c:pt idx="172">
                  <c:v>57.841177852620312</c:v>
                </c:pt>
                <c:pt idx="173">
                  <c:v>57.178247190879695</c:v>
                </c:pt>
                <c:pt idx="174">
                  <c:v>56.526648553504437</c:v>
                </c:pt>
                <c:pt idx="175">
                  <c:v>55.886125127552731</c:v>
                </c:pt>
                <c:pt idx="176">
                  <c:v>55.256427334133662</c:v>
                </c:pt>
                <c:pt idx="177">
                  <c:v>54.637312585250392</c:v>
                </c:pt>
                <c:pt idx="178">
                  <c:v>54.028545050125572</c:v>
                </c:pt>
                <c:pt idx="179">
                  <c:v>53.429895430588687</c:v>
                </c:pt>
                <c:pt idx="180">
                  <c:v>52.841140745126019</c:v>
                </c:pt>
                <c:pt idx="181">
                  <c:v>52.26206412121342</c:v>
                </c:pt>
                <c:pt idx="182">
                  <c:v>51.692454595570887</c:v>
                </c:pt>
                <c:pt idx="183">
                  <c:v>51.132106921995316</c:v>
                </c:pt>
                <c:pt idx="184">
                  <c:v>50.580821386444804</c:v>
                </c:pt>
                <c:pt idx="185">
                  <c:v>50.038403629063282</c:v>
                </c:pt>
                <c:pt idx="186">
                  <c:v>49.504664472849477</c:v>
                </c:pt>
                <c:pt idx="187">
                  <c:v>48.979419758688131</c:v>
                </c:pt>
                <c:pt idx="188">
                  <c:v>48.462490186474994</c:v>
                </c:pt>
                <c:pt idx="189">
                  <c:v>47.953701162079597</c:v>
                </c:pt>
                <c:pt idx="190">
                  <c:v>47.452882649901959</c:v>
                </c:pt>
                <c:pt idx="191">
                  <c:v>46.959869030790834</c:v>
                </c:pt>
                <c:pt idx="192">
                  <c:v>46.474498965101702</c:v>
                </c:pt>
                <c:pt idx="193">
                  <c:v>45.996615260683214</c:v>
                </c:pt>
                <c:pt idx="194">
                  <c:v>45.526064745590354</c:v>
                </c:pt>
                <c:pt idx="195">
                  <c:v>45.062698145331979</c:v>
                </c:pt>
                <c:pt idx="196">
                  <c:v>44.606369964468897</c:v>
                </c:pt>
                <c:pt idx="197">
                  <c:v>44.156938372387344</c:v>
                </c:pt>
                <c:pt idx="198">
                  <c:v>43.714265093080314</c:v>
                </c:pt>
                <c:pt idx="199">
                  <c:v>43.278215298776836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5F-448E-A276-22E8E2E7C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319231"/>
        <c:axId val="1041319647"/>
      </c:scatterChart>
      <c:valAx>
        <c:axId val="104131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Slenderness (Lc/r)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1319647"/>
        <c:crosses val="autoZero"/>
        <c:crossBetween val="midCat"/>
      </c:valAx>
      <c:valAx>
        <c:axId val="104131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Critical Stress, Fcr (Mpa)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131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chart" Target="../charts/chart1.xml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3.png"/><Relationship Id="rId16" Type="http://schemas.openxmlformats.org/officeDocument/2006/relationships/image" Target="../media/image16.png"/><Relationship Id="rId1" Type="http://schemas.openxmlformats.org/officeDocument/2006/relationships/image" Target="../media/image2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</xdr:row>
      <xdr:rowOff>0</xdr:rowOff>
    </xdr:from>
    <xdr:to>
      <xdr:col>18</xdr:col>
      <xdr:colOff>573738</xdr:colOff>
      <xdr:row>28</xdr:row>
      <xdr:rowOff>106559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24950" y="419100"/>
          <a:ext cx="4002738" cy="62311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70206</xdr:colOff>
      <xdr:row>16</xdr:row>
      <xdr:rowOff>11905</xdr:rowOff>
    </xdr:from>
    <xdr:ext cx="535781" cy="196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1441806" y="3326605"/>
              <a:ext cx="535781" cy="196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US" altLang="ko-KR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m:rPr>
                          <m:sty m:val="p"/>
                        </m:rPr>
                        <a:rPr lang="el-GR" altLang="ko-KR" sz="1100" i="1">
                          <a:latin typeface="Cambria Math" panose="02040503050406030204" pitchFamily="18" charset="0"/>
                        </a:rPr>
                        <m:t>π</m:t>
                      </m:r>
                    </m:e>
                    <m: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r>
                <a:rPr lang="ko-KR" altLang="en-US" sz="1100"/>
                <a:t> </a:t>
              </a:r>
              <a:r>
                <a:rPr lang="en-US" altLang="ko-KR" sz="1100"/>
                <a:t>E</a:t>
              </a:r>
              <a:r>
                <a:rPr lang="en-US" altLang="ko-KR" sz="1100" baseline="0"/>
                <a:t> /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altLang="ko-KR" sz="1100" i="1" baseline="0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m:rPr>
                          <m:sty m:val="p"/>
                        </m:rPr>
                        <a:rPr lang="el-GR" altLang="ko-KR" sz="1100" i="1" baseline="0">
                          <a:latin typeface="Cambria Math" panose="02040503050406030204" pitchFamily="18" charset="0"/>
                        </a:rPr>
                        <m:t>λ</m:t>
                      </m:r>
                    </m:e>
                    <m:sup>
                      <m:r>
                        <a:rPr lang="en-US" altLang="ko-KR" sz="1100" b="0" i="1" baseline="0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r>
                <a:rPr lang="ko-KR" altLang="en-US" sz="1100"/>
                <a:t> </a:t>
              </a:r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1441806" y="3326605"/>
              <a:ext cx="535781" cy="196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l-GR" altLang="ko-KR" sz="1100" i="0">
                  <a:latin typeface="Cambria Math" panose="02040503050406030204" pitchFamily="18" charset="0"/>
                </a:rPr>
                <a:t>π</a:t>
              </a:r>
              <a:r>
                <a:rPr lang="en-US" altLang="ko-KR" sz="1100" i="0">
                  <a:latin typeface="Cambria Math" panose="02040503050406030204" pitchFamily="18" charset="0"/>
                </a:rPr>
                <a:t>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</a:t>
              </a:r>
              <a:r>
                <a:rPr lang="ko-KR" altLang="en-US" sz="1100"/>
                <a:t> </a:t>
              </a:r>
              <a:r>
                <a:rPr lang="en-US" altLang="ko-KR" sz="1100"/>
                <a:t>E</a:t>
              </a:r>
              <a:r>
                <a:rPr lang="en-US" altLang="ko-KR" sz="1100" baseline="0"/>
                <a:t> / </a:t>
              </a:r>
              <a:r>
                <a:rPr lang="el-GR" altLang="ko-KR" sz="1100" i="0" baseline="0">
                  <a:latin typeface="Cambria Math" panose="02040503050406030204" pitchFamily="18" charset="0"/>
                </a:rPr>
                <a:t>λ</a:t>
              </a:r>
              <a:r>
                <a:rPr lang="en-US" altLang="ko-KR" sz="1100" i="0" baseline="0">
                  <a:latin typeface="Cambria Math" panose="02040503050406030204" pitchFamily="18" charset="0"/>
                </a:rPr>
                <a:t>^</a:t>
              </a:r>
              <a:r>
                <a:rPr lang="en-US" altLang="ko-KR" sz="1100" b="0" i="0" baseline="0">
                  <a:latin typeface="Cambria Math" panose="02040503050406030204" pitchFamily="18" charset="0"/>
                </a:rPr>
                <a:t>2</a:t>
              </a:r>
              <a:r>
                <a:rPr lang="ko-KR" altLang="en-US" sz="1100"/>
                <a:t> </a:t>
              </a:r>
            </a:p>
          </xdr:txBody>
        </xdr:sp>
      </mc:Fallback>
    </mc:AlternateContent>
    <xdr:clientData/>
  </xdr:oneCellAnchor>
  <xdr:oneCellAnchor>
    <xdr:from>
      <xdr:col>12</xdr:col>
      <xdr:colOff>238125</xdr:colOff>
      <xdr:row>25</xdr:row>
      <xdr:rowOff>157162</xdr:rowOff>
    </xdr:from>
    <xdr:ext cx="65" cy="344453"/>
    <xdr:sp macro="" textlink="">
      <xdr:nvSpPr>
        <xdr:cNvPr id="3" name="TextBox 2"/>
        <xdr:cNvSpPr txBox="1"/>
      </xdr:nvSpPr>
      <xdr:spPr>
        <a:xfrm>
          <a:off x="8505825" y="5091112"/>
          <a:ext cx="65" cy="344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altLang="ko-KR" sz="1100"/>
        </a:p>
        <a:p>
          <a:endParaRPr lang="ko-KR" altLang="en-US" sz="1100"/>
        </a:p>
      </xdr:txBody>
    </xdr:sp>
    <xdr:clientData/>
  </xdr:oneCellAnchor>
  <xdr:oneCellAnchor>
    <xdr:from>
      <xdr:col>0</xdr:col>
      <xdr:colOff>657225</xdr:colOff>
      <xdr:row>17</xdr:row>
      <xdr:rowOff>61912</xdr:rowOff>
    </xdr:from>
    <xdr:ext cx="682228" cy="45467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657225" y="3548062"/>
              <a:ext cx="682228" cy="4546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4.71</m:t>
                    </m:r>
                    <m:rad>
                      <m:radPr>
                        <m:degHide m:val="on"/>
                        <m:ctrlPr>
                          <a:rPr lang="ko-KR" altLang="en-US" sz="10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altLang="ko-KR" sz="10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altLang="ko-KR" sz="10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num>
                          <m:den>
                            <m:r>
                              <a:rPr lang="en-US" altLang="ko-KR" sz="1000" b="0" i="1">
                                <a:latin typeface="Cambria Math" panose="02040503050406030204" pitchFamily="18" charset="0"/>
                              </a:rPr>
                              <m:t>𝐹𝑦</m:t>
                            </m:r>
                          </m:den>
                        </m:f>
                        <m:r>
                          <a:rPr lang="en-US" altLang="ko-KR" sz="1000" b="0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rad>
                  </m:oMath>
                </m:oMathPara>
              </a14:m>
              <a:endParaRPr lang="ko-KR" altLang="en-US" sz="10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657225" y="3548062"/>
              <a:ext cx="682228" cy="4546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ko-KR" sz="1000" b="0" i="0">
                  <a:latin typeface="Cambria Math" panose="02040503050406030204" pitchFamily="18" charset="0"/>
                </a:rPr>
                <a:t>4.71</a:t>
              </a:r>
              <a:r>
                <a:rPr lang="ko-KR" altLang="en-US" sz="1000" i="0">
                  <a:latin typeface="Cambria Math" panose="02040503050406030204" pitchFamily="18" charset="0"/>
                </a:rPr>
                <a:t>√(</a:t>
              </a:r>
              <a:r>
                <a:rPr lang="en-US" altLang="ko-KR" sz="1000" b="0" i="0">
                  <a:latin typeface="Cambria Math" panose="02040503050406030204" pitchFamily="18" charset="0"/>
                </a:rPr>
                <a:t>𝐸/𝐹𝑦=</a:t>
              </a:r>
              <a:r>
                <a:rPr lang="ko-KR" altLang="en-US" sz="1000" b="0" i="0">
                  <a:latin typeface="Cambria Math" panose="02040503050406030204" pitchFamily="18" charset="0"/>
                </a:rPr>
                <a:t>)</a:t>
              </a:r>
              <a:endParaRPr lang="ko-KR" altLang="en-US" sz="1000"/>
            </a:p>
          </xdr:txBody>
        </xdr:sp>
      </mc:Fallback>
    </mc:AlternateContent>
    <xdr:clientData/>
  </xdr:oneCellAnchor>
  <xdr:twoCellAnchor editAs="oneCell">
    <xdr:from>
      <xdr:col>9</xdr:col>
      <xdr:colOff>31490</xdr:colOff>
      <xdr:row>12</xdr:row>
      <xdr:rowOff>174496</xdr:rowOff>
    </xdr:from>
    <xdr:to>
      <xdr:col>14</xdr:col>
      <xdr:colOff>31491</xdr:colOff>
      <xdr:row>23</xdr:row>
      <xdr:rowOff>140223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1790" y="2689096"/>
          <a:ext cx="3429001" cy="2042177"/>
        </a:xfrm>
        <a:prstGeom prst="rect">
          <a:avLst/>
        </a:prstGeom>
      </xdr:spPr>
    </xdr:pic>
    <xdr:clientData/>
  </xdr:twoCellAnchor>
  <xdr:twoCellAnchor editAs="oneCell">
    <xdr:from>
      <xdr:col>9</xdr:col>
      <xdr:colOff>42841</xdr:colOff>
      <xdr:row>24</xdr:row>
      <xdr:rowOff>7425</xdr:rowOff>
    </xdr:from>
    <xdr:to>
      <xdr:col>13</xdr:col>
      <xdr:colOff>532086</xdr:colOff>
      <xdr:row>32</xdr:row>
      <xdr:rowOff>94175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53141" y="4769925"/>
          <a:ext cx="3232445" cy="1458350"/>
        </a:xfrm>
        <a:prstGeom prst="rect">
          <a:avLst/>
        </a:prstGeom>
      </xdr:spPr>
    </xdr:pic>
    <xdr:clientData/>
  </xdr:twoCellAnchor>
  <xdr:twoCellAnchor>
    <xdr:from>
      <xdr:col>9</xdr:col>
      <xdr:colOff>59121</xdr:colOff>
      <xdr:row>33</xdr:row>
      <xdr:rowOff>72176</xdr:rowOff>
    </xdr:from>
    <xdr:to>
      <xdr:col>16</xdr:col>
      <xdr:colOff>381000</xdr:colOff>
      <xdr:row>48</xdr:row>
      <xdr:rowOff>177362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</xdr:col>
      <xdr:colOff>971932</xdr:colOff>
      <xdr:row>154</xdr:row>
      <xdr:rowOff>135963</xdr:rowOff>
    </xdr:from>
    <xdr:ext cx="662609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2048257" y="31358913"/>
              <a:ext cx="662609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altLang="ko-KR" sz="1100" i="1">
                      <a:latin typeface="Cambria Math" panose="02040503050406030204" pitchFamily="18" charset="0"/>
                    </a:rPr>
                    <m:t>λ</m:t>
                  </m:r>
                  <m:r>
                    <a:rPr lang="en-US" altLang="ko-KR" sz="1100" b="0" i="1">
                      <a:latin typeface="Cambria Math" panose="02040503050406030204" pitchFamily="18" charset="0"/>
                    </a:rPr>
                    <m:t>𝑟</m:t>
                  </m:r>
                  <m:rad>
                    <m:radPr>
                      <m:degHide m:val="on"/>
                      <m:ctrlPr>
                        <a:rPr lang="ko-KR" alt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𝐹𝑦</m:t>
                          </m:r>
                        </m:num>
                        <m:den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𝐹𝑐𝑟</m:t>
                          </m:r>
                        </m:den>
                      </m:f>
                    </m:e>
                  </m:rad>
                  <m:r>
                    <a:rPr lang="en-US" altLang="ko-KR" sz="1100" b="0" i="1">
                      <a:latin typeface="Cambria Math" panose="02040503050406030204" pitchFamily="18" charset="0"/>
                    </a:rPr>
                    <m:t>  </m:t>
                  </m:r>
                </m:oMath>
              </a14:m>
              <a:r>
                <a:rPr lang="en-US" altLang="ko-KR" sz="1100" b="0" i="1">
                  <a:latin typeface="Cambria Math" panose="02040503050406030204" pitchFamily="18" charset="0"/>
                </a:rPr>
                <a:t>=</a:t>
              </a:r>
              <a14:m>
                <m:oMath xmlns:m="http://schemas.openxmlformats.org/officeDocument/2006/math">
                  <m:r>
                    <a:rPr lang="en-US" altLang="ko-KR" sz="11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2048257" y="31358913"/>
              <a:ext cx="662609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l-GR" altLang="ko-KR" sz="1100" i="0">
                  <a:latin typeface="Cambria Math" panose="02040503050406030204" pitchFamily="18" charset="0"/>
                </a:rPr>
                <a:t>λ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𝑟</a:t>
              </a:r>
              <a:r>
                <a:rPr lang="ko-KR" altLang="en-US" sz="1100" i="0">
                  <a:latin typeface="Cambria Math" panose="02040503050406030204" pitchFamily="18" charset="0"/>
                </a:rPr>
                <a:t>√(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𝐹𝑦/𝐹𝑐𝑟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</a:t>
              </a:r>
              <a:r>
                <a:rPr lang="en-US" altLang="ko-KR" sz="1100" b="0" i="1">
                  <a:latin typeface="Cambria Math" panose="02040503050406030204" pitchFamily="18" charset="0"/>
                </a:rPr>
                <a:t>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0</xdr:col>
      <xdr:colOff>397565</xdr:colOff>
      <xdr:row>159</xdr:row>
      <xdr:rowOff>41415</xdr:rowOff>
    </xdr:from>
    <xdr:to>
      <xdr:col>2</xdr:col>
      <xdr:colOff>140804</xdr:colOff>
      <xdr:row>161</xdr:row>
      <xdr:rowOff>56324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7565" y="32350215"/>
          <a:ext cx="1114839" cy="434009"/>
        </a:xfrm>
        <a:prstGeom prst="rect">
          <a:avLst/>
        </a:prstGeom>
      </xdr:spPr>
    </xdr:pic>
    <xdr:clientData/>
  </xdr:twoCellAnchor>
  <xdr:twoCellAnchor editAs="oneCell">
    <xdr:from>
      <xdr:col>10</xdr:col>
      <xdr:colOff>44824</xdr:colOff>
      <xdr:row>153</xdr:row>
      <xdr:rowOff>22412</xdr:rowOff>
    </xdr:from>
    <xdr:to>
      <xdr:col>19</xdr:col>
      <xdr:colOff>112059</xdr:colOff>
      <xdr:row>164</xdr:row>
      <xdr:rowOff>111278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40924" y="31035812"/>
          <a:ext cx="6239435" cy="243201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134</xdr:row>
      <xdr:rowOff>0</xdr:rowOff>
    </xdr:from>
    <xdr:to>
      <xdr:col>21</xdr:col>
      <xdr:colOff>336177</xdr:colOff>
      <xdr:row>150</xdr:row>
      <xdr:rowOff>30548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96100" y="26993850"/>
          <a:ext cx="7879977" cy="3421448"/>
        </a:xfrm>
        <a:prstGeom prst="rect">
          <a:avLst/>
        </a:prstGeom>
      </xdr:spPr>
    </xdr:pic>
    <xdr:clientData/>
  </xdr:twoCellAnchor>
  <xdr:twoCellAnchor editAs="oneCell">
    <xdr:from>
      <xdr:col>9</xdr:col>
      <xdr:colOff>161194</xdr:colOff>
      <xdr:row>0</xdr:row>
      <xdr:rowOff>21981</xdr:rowOff>
    </xdr:from>
    <xdr:to>
      <xdr:col>12</xdr:col>
      <xdr:colOff>315310</xdr:colOff>
      <xdr:row>12</xdr:row>
      <xdr:rowOff>196920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371494" y="21981"/>
          <a:ext cx="2211516" cy="2689539"/>
        </a:xfrm>
        <a:prstGeom prst="rect">
          <a:avLst/>
        </a:prstGeom>
      </xdr:spPr>
    </xdr:pic>
    <xdr:clientData/>
  </xdr:twoCellAnchor>
  <xdr:twoCellAnchor editAs="oneCell">
    <xdr:from>
      <xdr:col>8</xdr:col>
      <xdr:colOff>683172</xdr:colOff>
      <xdr:row>64</xdr:row>
      <xdr:rowOff>656</xdr:rowOff>
    </xdr:from>
    <xdr:to>
      <xdr:col>14</xdr:col>
      <xdr:colOff>419100</xdr:colOff>
      <xdr:row>65</xdr:row>
      <xdr:rowOff>17682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207672" y="12306956"/>
          <a:ext cx="3850728" cy="226576"/>
        </a:xfrm>
        <a:prstGeom prst="rect">
          <a:avLst/>
        </a:prstGeom>
      </xdr:spPr>
    </xdr:pic>
    <xdr:clientData/>
  </xdr:twoCellAnchor>
  <xdr:twoCellAnchor editAs="oneCell">
    <xdr:from>
      <xdr:col>9</xdr:col>
      <xdr:colOff>430696</xdr:colOff>
      <xdr:row>66</xdr:row>
      <xdr:rowOff>149088</xdr:rowOff>
    </xdr:from>
    <xdr:to>
      <xdr:col>13</xdr:col>
      <xdr:colOff>668663</xdr:colOff>
      <xdr:row>76</xdr:row>
      <xdr:rowOff>66676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40996" y="12874488"/>
          <a:ext cx="2981167" cy="2013088"/>
        </a:xfrm>
        <a:prstGeom prst="rect">
          <a:avLst/>
        </a:prstGeom>
      </xdr:spPr>
    </xdr:pic>
    <xdr:clientData/>
  </xdr:twoCellAnchor>
  <xdr:twoCellAnchor editAs="oneCell">
    <xdr:from>
      <xdr:col>0</xdr:col>
      <xdr:colOff>71604</xdr:colOff>
      <xdr:row>88</xdr:row>
      <xdr:rowOff>13322</xdr:rowOff>
    </xdr:from>
    <xdr:to>
      <xdr:col>1</xdr:col>
      <xdr:colOff>670085</xdr:colOff>
      <xdr:row>89</xdr:row>
      <xdr:rowOff>186838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1604" y="17358347"/>
          <a:ext cx="1284281" cy="383066"/>
        </a:xfrm>
        <a:prstGeom prst="rect">
          <a:avLst/>
        </a:prstGeom>
      </xdr:spPr>
    </xdr:pic>
    <xdr:clientData/>
  </xdr:twoCellAnchor>
  <xdr:oneCellAnchor>
    <xdr:from>
      <xdr:col>8</xdr:col>
      <xdr:colOff>683172</xdr:colOff>
      <xdr:row>98</xdr:row>
      <xdr:rowOff>210206</xdr:rowOff>
    </xdr:from>
    <xdr:ext cx="5994455" cy="357021"/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207672" y="19660256"/>
          <a:ext cx="5994455" cy="357021"/>
        </a:xfrm>
        <a:prstGeom prst="rect">
          <a:avLst/>
        </a:prstGeom>
      </xdr:spPr>
    </xdr:pic>
    <xdr:clientData/>
  </xdr:oneCellAnchor>
  <xdr:twoCellAnchor editAs="oneCell">
    <xdr:from>
      <xdr:col>5</xdr:col>
      <xdr:colOff>618252</xdr:colOff>
      <xdr:row>57</xdr:row>
      <xdr:rowOff>82697</xdr:rowOff>
    </xdr:from>
    <xdr:to>
      <xdr:col>8</xdr:col>
      <xdr:colOff>250371</xdr:colOff>
      <xdr:row>63</xdr:row>
      <xdr:rowOff>15110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085352" y="10922147"/>
          <a:ext cx="1689519" cy="1189713"/>
        </a:xfrm>
        <a:prstGeom prst="rect">
          <a:avLst/>
        </a:prstGeom>
      </xdr:spPr>
    </xdr:pic>
    <xdr:clientData/>
  </xdr:twoCellAnchor>
  <xdr:twoCellAnchor editAs="oneCell">
    <xdr:from>
      <xdr:col>5</xdr:col>
      <xdr:colOff>555172</xdr:colOff>
      <xdr:row>92</xdr:row>
      <xdr:rowOff>70758</xdr:rowOff>
    </xdr:from>
    <xdr:to>
      <xdr:col>8</xdr:col>
      <xdr:colOff>188148</xdr:colOff>
      <xdr:row>98</xdr:row>
      <xdr:rowOff>38100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22272" y="18263508"/>
          <a:ext cx="1690376" cy="1224642"/>
        </a:xfrm>
        <a:prstGeom prst="rect">
          <a:avLst/>
        </a:prstGeom>
      </xdr:spPr>
    </xdr:pic>
    <xdr:clientData/>
  </xdr:twoCellAnchor>
  <xdr:twoCellAnchor editAs="oneCell">
    <xdr:from>
      <xdr:col>14</xdr:col>
      <xdr:colOff>360751</xdr:colOff>
      <xdr:row>52</xdr:row>
      <xdr:rowOff>55790</xdr:rowOff>
    </xdr:from>
    <xdr:to>
      <xdr:col>19</xdr:col>
      <xdr:colOff>226281</xdr:colOff>
      <xdr:row>78</xdr:row>
      <xdr:rowOff>4357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000051" y="9847490"/>
          <a:ext cx="3294530" cy="5396867"/>
        </a:xfrm>
        <a:prstGeom prst="rect">
          <a:avLst/>
        </a:prstGeom>
      </xdr:spPr>
    </xdr:pic>
    <xdr:clientData/>
  </xdr:twoCellAnchor>
  <xdr:twoCellAnchor editAs="oneCell">
    <xdr:from>
      <xdr:col>19</xdr:col>
      <xdr:colOff>433027</xdr:colOff>
      <xdr:row>52</xdr:row>
      <xdr:rowOff>50026</xdr:rowOff>
    </xdr:from>
    <xdr:to>
      <xdr:col>24</xdr:col>
      <xdr:colOff>54132</xdr:colOff>
      <xdr:row>86</xdr:row>
      <xdr:rowOff>42231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501327" y="9841726"/>
          <a:ext cx="3050105" cy="7126430"/>
        </a:xfrm>
        <a:prstGeom prst="rect">
          <a:avLst/>
        </a:prstGeom>
      </xdr:spPr>
    </xdr:pic>
    <xdr:clientData/>
  </xdr:twoCellAnchor>
  <xdr:twoCellAnchor editAs="oneCell">
    <xdr:from>
      <xdr:col>26</xdr:col>
      <xdr:colOff>536863</xdr:colOff>
      <xdr:row>8</xdr:row>
      <xdr:rowOff>190500</xdr:rowOff>
    </xdr:from>
    <xdr:to>
      <xdr:col>47</xdr:col>
      <xdr:colOff>98084</xdr:colOff>
      <xdr:row>56</xdr:row>
      <xdr:rowOff>136325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405763" y="1866900"/>
          <a:ext cx="13963021" cy="8899325"/>
        </a:xfrm>
        <a:prstGeom prst="rect">
          <a:avLst/>
        </a:prstGeom>
      </xdr:spPr>
    </xdr:pic>
    <xdr:clientData/>
  </xdr:twoCellAnchor>
  <xdr:twoCellAnchor editAs="oneCell">
    <xdr:from>
      <xdr:col>26</xdr:col>
      <xdr:colOff>415637</xdr:colOff>
      <xdr:row>59</xdr:row>
      <xdr:rowOff>121227</xdr:rowOff>
    </xdr:from>
    <xdr:to>
      <xdr:col>46</xdr:col>
      <xdr:colOff>526690</xdr:colOff>
      <xdr:row>94</xdr:row>
      <xdr:rowOff>129175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284537" y="11379777"/>
          <a:ext cx="13827053" cy="73612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3</xdr:row>
      <xdr:rowOff>142874</xdr:rowOff>
    </xdr:from>
    <xdr:to>
      <xdr:col>11</xdr:col>
      <xdr:colOff>493058</xdr:colOff>
      <xdr:row>21</xdr:row>
      <xdr:rowOff>198893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725" y="771524"/>
          <a:ext cx="7332008" cy="3827919"/>
        </a:xfrm>
        <a:prstGeom prst="rect">
          <a:avLst/>
        </a:prstGeom>
      </xdr:spPr>
    </xdr:pic>
    <xdr:clientData/>
  </xdr:twoCellAnchor>
  <xdr:twoCellAnchor>
    <xdr:from>
      <xdr:col>12</xdr:col>
      <xdr:colOff>377078</xdr:colOff>
      <xdr:row>3</xdr:row>
      <xdr:rowOff>16528</xdr:rowOff>
    </xdr:from>
    <xdr:to>
      <xdr:col>24</xdr:col>
      <xdr:colOff>862854</xdr:colOff>
      <xdr:row>21</xdr:row>
      <xdr:rowOff>179294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_02_&#44148;&#52629;%20Multi%20&#50644;&#51648;&#45768;&#50612;%20&#50977;&#49457;%20&#44368;&#50977;\2022\20220210_&#44053;&#54620;&#54840;\AISC%20360-Summary(220209)_&#51109;&#47564;&#4450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pter B"/>
      <sheetName val="Chapter E"/>
      <sheetName val="H.W"/>
    </sheetNames>
    <sheetDataSet>
      <sheetData sheetId="0"/>
      <sheetData sheetId="1">
        <row r="24">
          <cell r="B24">
            <v>1</v>
          </cell>
          <cell r="H24">
            <v>249.98673439962971</v>
          </cell>
        </row>
        <row r="25">
          <cell r="B25">
            <v>20</v>
          </cell>
          <cell r="H25">
            <v>244.74953808756206</v>
          </cell>
        </row>
        <row r="26">
          <cell r="B26">
            <v>40</v>
          </cell>
          <cell r="H26">
            <v>229.65055395001099</v>
          </cell>
        </row>
        <row r="27">
          <cell r="B27">
            <v>60</v>
          </cell>
          <cell r="H27">
            <v>206.52701028051894</v>
          </cell>
        </row>
        <row r="28">
          <cell r="B28">
            <v>80</v>
          </cell>
          <cell r="H28">
            <v>178.01228025067678</v>
          </cell>
        </row>
        <row r="29">
          <cell r="B29">
            <v>100</v>
          </cell>
          <cell r="H29">
            <v>147.05737613356055</v>
          </cell>
        </row>
        <row r="30">
          <cell r="B30">
            <v>113</v>
          </cell>
          <cell r="H30">
            <v>126.96216597874788</v>
          </cell>
        </row>
        <row r="31">
          <cell r="B31">
            <v>133</v>
          </cell>
          <cell r="H31">
            <v>97.789302966958886</v>
          </cell>
        </row>
        <row r="32">
          <cell r="B32">
            <v>160</v>
          </cell>
          <cell r="H32">
            <v>67.553665625000008</v>
          </cell>
        </row>
        <row r="33">
          <cell r="B33">
            <v>180</v>
          </cell>
          <cell r="H33">
            <v>53.37573580246913</v>
          </cell>
        </row>
        <row r="34">
          <cell r="B34">
            <v>200</v>
          </cell>
          <cell r="H34">
            <v>43.234346000000002</v>
          </cell>
        </row>
        <row r="38">
          <cell r="B38">
            <v>1</v>
          </cell>
          <cell r="H38">
            <v>344.97473724535564</v>
          </cell>
        </row>
        <row r="39">
          <cell r="B39">
            <v>20</v>
          </cell>
          <cell r="H39">
            <v>335.04109444123208</v>
          </cell>
        </row>
        <row r="40">
          <cell r="B40">
            <v>40</v>
          </cell>
          <cell r="H40">
            <v>306.85628962199615</v>
          </cell>
        </row>
        <row r="41">
          <cell r="B41">
            <v>60</v>
          </cell>
          <cell r="H41">
            <v>265.05130532019132</v>
          </cell>
        </row>
        <row r="42">
          <cell r="B42">
            <v>80</v>
          </cell>
          <cell r="H42">
            <v>215.91500890032952</v>
          </cell>
        </row>
        <row r="43">
          <cell r="B43">
            <v>100</v>
          </cell>
          <cell r="H43">
            <v>165.87986941232771</v>
          </cell>
        </row>
        <row r="44">
          <cell r="B44">
            <v>113</v>
          </cell>
          <cell r="H44">
            <v>135.43533871094056</v>
          </cell>
        </row>
        <row r="45">
          <cell r="B45">
            <v>133</v>
          </cell>
          <cell r="H45">
            <v>97.765494940358423</v>
          </cell>
        </row>
        <row r="46">
          <cell r="B46">
            <v>160</v>
          </cell>
          <cell r="H46">
            <v>67.553665625000008</v>
          </cell>
        </row>
        <row r="47">
          <cell r="B47">
            <v>178</v>
          </cell>
          <cell r="H47">
            <v>54.581929049362451</v>
          </cell>
        </row>
        <row r="48">
          <cell r="B48">
            <v>200</v>
          </cell>
          <cell r="H48">
            <v>43.234346000000002</v>
          </cell>
        </row>
      </sheetData>
      <sheetData sheetId="2">
        <row r="4">
          <cell r="AC4">
            <v>1</v>
          </cell>
          <cell r="AD4">
            <v>249.98674784605205</v>
          </cell>
          <cell r="AJ4">
            <v>1</v>
          </cell>
          <cell r="AK4">
            <v>344.97476285220625</v>
          </cell>
        </row>
        <row r="5">
          <cell r="AC5">
            <v>2</v>
          </cell>
          <cell r="AD5">
            <v>249.94699559892928</v>
          </cell>
          <cell r="AJ5">
            <v>2</v>
          </cell>
          <cell r="AK5">
            <v>344.89906248504366</v>
          </cell>
        </row>
        <row r="6">
          <cell r="AC6">
            <v>3</v>
          </cell>
          <cell r="AD6">
            <v>249.8807559005609</v>
          </cell>
          <cell r="AJ6">
            <v>3</v>
          </cell>
          <cell r="AK6">
            <v>344.7729321190663</v>
          </cell>
        </row>
        <row r="7">
          <cell r="AC7">
            <v>4</v>
          </cell>
          <cell r="AD7">
            <v>249.78804981338391</v>
          </cell>
          <cell r="AJ7">
            <v>4</v>
          </cell>
          <cell r="AK7">
            <v>344.59642709486747</v>
          </cell>
        </row>
        <row r="8">
          <cell r="AC8">
            <v>5</v>
          </cell>
          <cell r="AD8">
            <v>249.66890680918129</v>
          </cell>
          <cell r="AJ8">
            <v>5</v>
          </cell>
          <cell r="AK8">
            <v>344.36962483261306</v>
          </cell>
        </row>
        <row r="9">
          <cell r="AC9">
            <v>6</v>
          </cell>
          <cell r="AD9">
            <v>249.52336475346732</v>
          </cell>
          <cell r="AJ9">
            <v>6</v>
          </cell>
          <cell r="AK9">
            <v>344.0926247754465</v>
          </cell>
        </row>
        <row r="10">
          <cell r="AC10">
            <v>7</v>
          </cell>
          <cell r="AD10">
            <v>249.3514698854309</v>
          </cell>
          <cell r="AJ10">
            <v>7</v>
          </cell>
          <cell r="AK10">
            <v>343.76554831682296</v>
          </cell>
        </row>
        <row r="11">
          <cell r="AC11">
            <v>8</v>
          </cell>
          <cell r="AD11">
            <v>249.15327679345285</v>
          </cell>
          <cell r="AJ11">
            <v>8</v>
          </cell>
          <cell r="AK11">
            <v>343.38853871184745</v>
          </cell>
        </row>
        <row r="12">
          <cell r="AC12">
            <v>9</v>
          </cell>
          <cell r="AD12">
            <v>248.9288483862141</v>
          </cell>
          <cell r="AJ12">
            <v>9</v>
          </cell>
          <cell r="AK12">
            <v>342.96176097270677</v>
          </cell>
        </row>
        <row r="13">
          <cell r="AC13">
            <v>10</v>
          </cell>
          <cell r="AD13">
            <v>248.67825585941733</v>
          </cell>
          <cell r="AJ13">
            <v>10</v>
          </cell>
          <cell r="AK13">
            <v>342.48540174830316</v>
          </cell>
        </row>
        <row r="14">
          <cell r="AC14">
            <v>11</v>
          </cell>
          <cell r="AD14">
            <v>248.40157865814561</v>
          </cell>
          <cell r="AJ14">
            <v>11</v>
          </cell>
          <cell r="AK14">
            <v>341.95966918821182</v>
          </cell>
        </row>
        <row r="15">
          <cell r="AC15">
            <v>12</v>
          </cell>
          <cell r="AD15">
            <v>248.098904434887</v>
          </cell>
          <cell r="AJ15">
            <v>12</v>
          </cell>
          <cell r="AK15">
            <v>341.38479279110112</v>
          </cell>
        </row>
        <row r="16">
          <cell r="AC16">
            <v>13</v>
          </cell>
          <cell r="AD16">
            <v>247.77032900325511</v>
          </cell>
          <cell r="AJ16">
            <v>13</v>
          </cell>
          <cell r="AK16">
            <v>340.76102323777053</v>
          </cell>
        </row>
        <row r="17">
          <cell r="AC17">
            <v>14</v>
          </cell>
          <cell r="AD17">
            <v>247.41595628744074</v>
          </cell>
          <cell r="AJ17">
            <v>14</v>
          </cell>
          <cell r="AK17">
            <v>340.08863220897598</v>
          </cell>
        </row>
        <row r="18">
          <cell r="AC18">
            <v>15</v>
          </cell>
          <cell r="AD18">
            <v>247.03589826743121</v>
          </cell>
          <cell r="AJ18">
            <v>15</v>
          </cell>
          <cell r="AK18">
            <v>339.36791218822793</v>
          </cell>
        </row>
        <row r="19">
          <cell r="AC19">
            <v>16</v>
          </cell>
          <cell r="AD19">
            <v>246.63027492003837</v>
          </cell>
          <cell r="AJ19">
            <v>16</v>
          </cell>
          <cell r="AK19">
            <v>338.59917624976271</v>
          </cell>
        </row>
        <row r="20">
          <cell r="AC20">
            <v>17</v>
          </cell>
          <cell r="AD20">
            <v>246.19921415577821</v>
          </cell>
          <cell r="AJ20">
            <v>17</v>
          </cell>
          <cell r="AK20">
            <v>337.7827578319019</v>
          </cell>
        </row>
        <row r="21">
          <cell r="AC21">
            <v>18</v>
          </cell>
          <cell r="AD21">
            <v>245.74285175164908</v>
          </cell>
          <cell r="AJ21">
            <v>18</v>
          </cell>
          <cell r="AK21">
            <v>336.91901049603052</v>
          </cell>
        </row>
        <row r="22">
          <cell r="AC22">
            <v>19</v>
          </cell>
          <cell r="AD22">
            <v>245.2613312798579</v>
          </cell>
          <cell r="AJ22">
            <v>19</v>
          </cell>
          <cell r="AK22">
            <v>336.00830767143628</v>
          </cell>
        </row>
        <row r="23">
          <cell r="AC23">
            <v>20</v>
          </cell>
          <cell r="AD23">
            <v>244.75480403254602</v>
          </cell>
          <cell r="AJ23">
            <v>20</v>
          </cell>
          <cell r="AK23">
            <v>335.05104238626888</v>
          </cell>
        </row>
        <row r="24">
          <cell r="AC24">
            <v>21</v>
          </cell>
          <cell r="AD24">
            <v>244.22342894257127</v>
          </cell>
          <cell r="AJ24">
            <v>21</v>
          </cell>
          <cell r="AK24">
            <v>334.04762698489048</v>
          </cell>
        </row>
        <row r="25">
          <cell r="AC25">
            <v>22</v>
          </cell>
          <cell r="AD25">
            <v>243.66737250040296</v>
          </cell>
          <cell r="AJ25">
            <v>22</v>
          </cell>
          <cell r="AK25">
            <v>332.99849283190144</v>
          </cell>
        </row>
        <row r="26">
          <cell r="AC26">
            <v>23</v>
          </cell>
          <cell r="AD26">
            <v>243.0868086671916</v>
          </cell>
          <cell r="AJ26">
            <v>23</v>
          </cell>
          <cell r="AK26">
            <v>331.90409000313917</v>
          </cell>
        </row>
        <row r="27">
          <cell r="AC27">
            <v>24</v>
          </cell>
          <cell r="AD27">
            <v>242.4819187840763</v>
          </cell>
          <cell r="AJ27">
            <v>24</v>
          </cell>
          <cell r="AK27">
            <v>330.76488696395961</v>
          </cell>
        </row>
        <row r="28">
          <cell r="AC28">
            <v>25</v>
          </cell>
          <cell r="AD28">
            <v>241.85289147779639</v>
          </cell>
          <cell r="AJ28">
            <v>25</v>
          </cell>
          <cell r="AK28">
            <v>329.5813702351233</v>
          </cell>
        </row>
        <row r="29">
          <cell r="AC29">
            <v>26</v>
          </cell>
          <cell r="AD29">
            <v>241.19992256267591</v>
          </cell>
          <cell r="AJ29">
            <v>26</v>
          </cell>
          <cell r="AK29">
            <v>328.35404404661972</v>
          </cell>
        </row>
        <row r="30">
          <cell r="AC30">
            <v>27</v>
          </cell>
          <cell r="AD30">
            <v>240.52321493905202</v>
          </cell>
          <cell r="AJ30">
            <v>27</v>
          </cell>
          <cell r="AK30">
            <v>327.08342997977405</v>
          </cell>
        </row>
        <row r="31">
          <cell r="AC31">
            <v>28</v>
          </cell>
          <cell r="AD31">
            <v>239.82297848822165</v>
          </cell>
          <cell r="AJ31">
            <v>28</v>
          </cell>
          <cell r="AK31">
            <v>325.77006659799281</v>
          </cell>
        </row>
        <row r="32">
          <cell r="AC32">
            <v>29</v>
          </cell>
          <cell r="AD32">
            <v>239.09942996398181</v>
          </cell>
          <cell r="AJ32">
            <v>29</v>
          </cell>
          <cell r="AK32">
            <v>324.41450906651329</v>
          </cell>
        </row>
        <row r="33">
          <cell r="AC33">
            <v>30</v>
          </cell>
          <cell r="AD33">
            <v>238.35279288084271</v>
          </cell>
          <cell r="AJ33">
            <v>30</v>
          </cell>
          <cell r="AK33">
            <v>323.01732876153238</v>
          </cell>
        </row>
        <row r="34">
          <cell r="AC34">
            <v>31</v>
          </cell>
          <cell r="AD34">
            <v>237.58329739899361</v>
          </cell>
          <cell r="AJ34">
            <v>31</v>
          </cell>
          <cell r="AK34">
            <v>321.5791128691011</v>
          </cell>
        </row>
        <row r="35">
          <cell r="AC35">
            <v>32</v>
          </cell>
          <cell r="AD35">
            <v>236.79118020610511</v>
          </cell>
          <cell r="AJ35">
            <v>32</v>
          </cell>
          <cell r="AK35">
            <v>320.10046397417693</v>
          </cell>
        </row>
        <row r="36">
          <cell r="AC36">
            <v>33</v>
          </cell>
          <cell r="AD36">
            <v>235.97668439605218</v>
          </cell>
          <cell r="AJ36">
            <v>33</v>
          </cell>
          <cell r="AK36">
            <v>318.5819996402376</v>
          </cell>
        </row>
        <row r="37">
          <cell r="AC37">
            <v>34</v>
          </cell>
          <cell r="AD37">
            <v>235.14005934464481</v>
          </cell>
          <cell r="AJ37">
            <v>34</v>
          </cell>
          <cell r="AK37">
            <v>317.02435197986563</v>
          </cell>
        </row>
        <row r="38">
          <cell r="AC38">
            <v>35</v>
          </cell>
          <cell r="AD38">
            <v>234.28156058245597</v>
          </cell>
          <cell r="AJ38">
            <v>35</v>
          </cell>
          <cell r="AK38">
            <v>315.42816721672244</v>
          </cell>
        </row>
        <row r="39">
          <cell r="AC39">
            <v>36</v>
          </cell>
          <cell r="AD39">
            <v>233.40144966483683</v>
          </cell>
          <cell r="AJ39">
            <v>36</v>
          </cell>
          <cell r="AK39">
            <v>313.79410523933439</v>
          </cell>
        </row>
        <row r="40">
          <cell r="AC40">
            <v>37</v>
          </cell>
          <cell r="AD40">
            <v>232.49999403921174</v>
          </cell>
          <cell r="AJ40">
            <v>37</v>
          </cell>
          <cell r="AK40">
            <v>312.12283914712344</v>
          </cell>
        </row>
        <row r="41">
          <cell r="AC41">
            <v>38</v>
          </cell>
          <cell r="AD41">
            <v>231.57746690974784</v>
          </cell>
          <cell r="AJ41">
            <v>38</v>
          </cell>
          <cell r="AK41">
            <v>310.41505478911802</v>
          </cell>
        </row>
        <row r="42">
          <cell r="AC42">
            <v>39</v>
          </cell>
          <cell r="AD42">
            <v>230.63414709949438</v>
          </cell>
          <cell r="AJ42">
            <v>39</v>
          </cell>
          <cell r="AK42">
            <v>308.67145029578552</v>
          </cell>
        </row>
        <row r="43">
          <cell r="AC43">
            <v>40</v>
          </cell>
          <cell r="AD43">
            <v>229.67031891008943</v>
          </cell>
          <cell r="AJ43">
            <v>40</v>
          </cell>
          <cell r="AK43">
            <v>306.89273560443382</v>
          </cell>
        </row>
        <row r="44">
          <cell r="AC44">
            <v>41</v>
          </cell>
          <cell r="AD44">
            <v>228.68627197913239</v>
          </cell>
          <cell r="AJ44">
            <v>41</v>
          </cell>
          <cell r="AK44">
            <v>305.07963197863165</v>
          </cell>
        </row>
        <row r="45">
          <cell r="AC45">
            <v>42</v>
          </cell>
          <cell r="AD45">
            <v>227.68230113532266</v>
          </cell>
          <cell r="AJ45">
            <v>42</v>
          </cell>
          <cell r="AK45">
            <v>303.23287152210224</v>
          </cell>
        </row>
        <row r="46">
          <cell r="AC46">
            <v>43</v>
          </cell>
          <cell r="AD46">
            <v>226.65870625146559</v>
          </cell>
          <cell r="AJ46">
            <v>43</v>
          </cell>
          <cell r="AK46">
            <v>301.35319668754761</v>
          </cell>
        </row>
        <row r="47">
          <cell r="AC47">
            <v>44</v>
          </cell>
          <cell r="AD47">
            <v>225.61579209544811</v>
          </cell>
          <cell r="AJ47">
            <v>44</v>
          </cell>
          <cell r="AK47">
            <v>299.44135978086319</v>
          </cell>
        </row>
        <row r="48">
          <cell r="AC48">
            <v>45</v>
          </cell>
          <cell r="AD48">
            <v>224.55386817928752</v>
          </cell>
          <cell r="AJ48">
            <v>45</v>
          </cell>
          <cell r="AK48">
            <v>297.49812246120484</v>
          </cell>
        </row>
        <row r="49">
          <cell r="AC49">
            <v>46</v>
          </cell>
          <cell r="AD49">
            <v>223.47324860635811</v>
          </cell>
          <cell r="AJ49">
            <v>46</v>
          </cell>
          <cell r="AK49">
            <v>295.52425523737077</v>
          </cell>
        </row>
        <row r="50">
          <cell r="AC50">
            <v>47</v>
          </cell>
          <cell r="AD50">
            <v>222.37425191690065</v>
          </cell>
          <cell r="AJ50">
            <v>47</v>
          </cell>
          <cell r="AK50">
            <v>293.52053696096272</v>
          </cell>
        </row>
        <row r="51">
          <cell r="AC51">
            <v>48</v>
          </cell>
          <cell r="AD51">
            <v>221.25720093192095</v>
          </cell>
          <cell r="AJ51">
            <v>48</v>
          </cell>
          <cell r="AK51">
            <v>291.48775431679087</v>
          </cell>
        </row>
        <row r="52">
          <cell r="AC52">
            <v>49</v>
          </cell>
          <cell r="AD52">
            <v>220.12242259558454</v>
          </cell>
          <cell r="AJ52">
            <v>49</v>
          </cell>
          <cell r="AK52">
            <v>289.42670131098652</v>
          </cell>
        </row>
        <row r="53">
          <cell r="AC53">
            <v>50</v>
          </cell>
          <cell r="AD53">
            <v>218.97024781621454</v>
          </cell>
          <cell r="AJ53">
            <v>50</v>
          </cell>
          <cell r="AK53">
            <v>287.33817875728533</v>
          </cell>
        </row>
        <row r="54">
          <cell r="AC54">
            <v>51</v>
          </cell>
          <cell r="AD54">
            <v>217.80101130600067</v>
          </cell>
          <cell r="AJ54">
            <v>51</v>
          </cell>
          <cell r="AK54">
            <v>285.22299376194388</v>
          </cell>
        </row>
        <row r="55">
          <cell r="AC55">
            <v>52</v>
          </cell>
          <cell r="AD55">
            <v>216.61505141952787</v>
          </cell>
          <cell r="AJ55">
            <v>52</v>
          </cell>
          <cell r="AK55">
            <v>283.08195920774904</v>
          </cell>
        </row>
        <row r="56">
          <cell r="AC56">
            <v>53</v>
          </cell>
          <cell r="AD56">
            <v>215.4127099912329</v>
          </cell>
          <cell r="AJ56">
            <v>53</v>
          </cell>
          <cell r="AK56">
            <v>280.91589323757836</v>
          </cell>
        </row>
        <row r="57">
          <cell r="AC57">
            <v>54</v>
          </cell>
          <cell r="AD57">
            <v>214.19433217189828</v>
          </cell>
          <cell r="AJ57">
            <v>54</v>
          </cell>
          <cell r="AK57">
            <v>278.72561873796644</v>
          </cell>
        </row>
        <row r="58">
          <cell r="AC58">
            <v>55</v>
          </cell>
          <cell r="AD58">
            <v>212.9602662642915</v>
          </cell>
          <cell r="AJ58">
            <v>55</v>
          </cell>
          <cell r="AK58">
            <v>276.5119628231281</v>
          </cell>
        </row>
        <row r="59">
          <cell r="AC59">
            <v>56</v>
          </cell>
          <cell r="AD59">
            <v>211.71086355805977</v>
          </cell>
          <cell r="AJ59">
            <v>56</v>
          </cell>
          <cell r="AK59">
            <v>274.27575631988753</v>
          </cell>
        </row>
        <row r="60">
          <cell r="AC60">
            <v>57</v>
          </cell>
          <cell r="AD60">
            <v>210.44647816398808</v>
          </cell>
          <cell r="AJ60">
            <v>57</v>
          </cell>
          <cell r="AK60">
            <v>272.01783325395439</v>
          </cell>
        </row>
        <row r="61">
          <cell r="AC61">
            <v>58</v>
          </cell>
          <cell r="AD61">
            <v>209.16746684773031</v>
          </cell>
          <cell r="AJ61">
            <v>58</v>
          </cell>
          <cell r="AK61">
            <v>269.73903033798774</v>
          </cell>
        </row>
        <row r="62">
          <cell r="AC62">
            <v>59</v>
          </cell>
          <cell r="AD62">
            <v>207.87418886312116</v>
          </cell>
          <cell r="AJ62">
            <v>59</v>
          </cell>
          <cell r="AK62">
            <v>267.44018646187902</v>
          </cell>
        </row>
        <row r="63">
          <cell r="AC63">
            <v>60</v>
          </cell>
          <cell r="AD63">
            <v>206.56700578517771</v>
          </cell>
          <cell r="AJ63">
            <v>60</v>
          </cell>
          <cell r="AK63">
            <v>265.12214218568204</v>
          </cell>
        </row>
        <row r="64">
          <cell r="AC64">
            <v>61</v>
          </cell>
          <cell r="AD64">
            <v>205.24628134289779</v>
          </cell>
          <cell r="AJ64">
            <v>61</v>
          </cell>
          <cell r="AK64">
            <v>262.78573923561129</v>
          </cell>
        </row>
        <row r="65">
          <cell r="AC65">
            <v>62</v>
          </cell>
          <cell r="AD65">
            <v>203.91238125196301</v>
          </cell>
          <cell r="AJ65">
            <v>62</v>
          </cell>
          <cell r="AK65">
            <v>260.43182000352226</v>
          </cell>
        </row>
        <row r="66">
          <cell r="AC66">
            <v>63</v>
          </cell>
          <cell r="AD66">
            <v>202.56567304745295</v>
          </cell>
          <cell r="AJ66">
            <v>63</v>
          </cell>
          <cell r="AK66">
            <v>258.06122705028145</v>
          </cell>
        </row>
        <row r="67">
          <cell r="AC67">
            <v>64</v>
          </cell>
          <cell r="AD67">
            <v>201.20652591667621</v>
          </cell>
          <cell r="AJ67">
            <v>64</v>
          </cell>
          <cell r="AK67">
            <v>255.67480261342573</v>
          </cell>
        </row>
        <row r="68">
          <cell r="AC68">
            <v>65</v>
          </cell>
          <cell r="AD68">
            <v>199.83531053222373</v>
          </cell>
          <cell r="AJ68">
            <v>65</v>
          </cell>
          <cell r="AK68">
            <v>253.27338811950227</v>
          </cell>
        </row>
        <row r="69">
          <cell r="AC69">
            <v>66</v>
          </cell>
          <cell r="AD69">
            <v>198.45239888534911</v>
          </cell>
          <cell r="AJ69">
            <v>66</v>
          </cell>
          <cell r="AK69">
            <v>250.85782370147373</v>
          </cell>
        </row>
        <row r="70">
          <cell r="AC70">
            <v>67</v>
          </cell>
          <cell r="AD70">
            <v>197.05816411977872</v>
          </cell>
          <cell r="AJ70">
            <v>67</v>
          </cell>
          <cell r="AK70">
            <v>248.42894772156203</v>
          </cell>
        </row>
        <row r="71">
          <cell r="AC71">
            <v>68</v>
          </cell>
          <cell r="AD71">
            <v>195.65298036605432</v>
          </cell>
          <cell r="AJ71">
            <v>68</v>
          </cell>
          <cell r="AK71">
            <v>245.98759629989721</v>
          </cell>
        </row>
        <row r="72">
          <cell r="AC72">
            <v>69</v>
          </cell>
          <cell r="AD72">
            <v>194.23722257650979</v>
          </cell>
          <cell r="AJ72">
            <v>69</v>
          </cell>
          <cell r="AK72">
            <v>243.53460284932834</v>
          </cell>
        </row>
        <row r="73">
          <cell r="AC73">
            <v>70</v>
          </cell>
          <cell r="AD73">
            <v>192.81126636098148</v>
          </cell>
          <cell r="AJ73">
            <v>70</v>
          </cell>
          <cell r="AK73">
            <v>241.07079761674166</v>
          </cell>
        </row>
        <row r="74">
          <cell r="AC74">
            <v>71</v>
          </cell>
          <cell r="AD74">
            <v>191.37548782335162</v>
          </cell>
          <cell r="AJ74">
            <v>71</v>
          </cell>
          <cell r="AK74">
            <v>238.59700723122381</v>
          </cell>
        </row>
        <row r="75">
          <cell r="AC75">
            <v>72</v>
          </cell>
          <cell r="AD75">
            <v>189.9302633990221</v>
          </cell>
          <cell r="AJ75">
            <v>72</v>
          </cell>
          <cell r="AK75">
            <v>236.11405425939631</v>
          </cell>
        </row>
        <row r="76">
          <cell r="AC76">
            <v>73</v>
          </cell>
          <cell r="AD76">
            <v>188.47596969341492</v>
          </cell>
          <cell r="AJ76">
            <v>73</v>
          </cell>
          <cell r="AK76">
            <v>233.6227567682364</v>
          </cell>
        </row>
        <row r="77">
          <cell r="AC77">
            <v>74</v>
          </cell>
          <cell r="AD77">
            <v>187.01298332159365</v>
          </cell>
          <cell r="AJ77">
            <v>74</v>
          </cell>
          <cell r="AK77">
            <v>231.12392789569026</v>
          </cell>
        </row>
        <row r="78">
          <cell r="AC78">
            <v>75</v>
          </cell>
          <cell r="AD78">
            <v>185.5416807490997</v>
          </cell>
          <cell r="AJ78">
            <v>75</v>
          </cell>
          <cell r="AK78">
            <v>228.61837542937104</v>
          </cell>
        </row>
        <row r="79">
          <cell r="AC79">
            <v>76</v>
          </cell>
          <cell r="AD79">
            <v>184.06243813409421</v>
          </cell>
          <cell r="AJ79">
            <v>76</v>
          </cell>
          <cell r="AK79">
            <v>226.10690139362572</v>
          </cell>
        </row>
        <row r="80">
          <cell r="AC80">
            <v>77</v>
          </cell>
          <cell r="AD80">
            <v>182.57563117089612</v>
          </cell>
          <cell r="AJ80">
            <v>77</v>
          </cell>
          <cell r="AK80">
            <v>223.59030164524063</v>
          </cell>
        </row>
        <row r="81">
          <cell r="AC81">
            <v>78</v>
          </cell>
          <cell r="AD81">
            <v>181.08163493500408</v>
          </cell>
          <cell r="AJ81">
            <v>78</v>
          </cell>
          <cell r="AK81">
            <v>221.06936547804554</v>
          </cell>
        </row>
        <row r="82">
          <cell r="AC82">
            <v>79</v>
          </cell>
          <cell r="AD82">
            <v>179.58082372968852</v>
          </cell>
          <cell r="AJ82">
            <v>79</v>
          </cell>
          <cell r="AK82">
            <v>218.54487523666339</v>
          </cell>
        </row>
        <row r="83">
          <cell r="AC83">
            <v>80</v>
          </cell>
          <cell r="AD83">
            <v>178.07357093423911</v>
          </cell>
          <cell r="AJ83">
            <v>80</v>
          </cell>
          <cell r="AK83">
            <v>216.01760593964124</v>
          </cell>
        </row>
        <row r="84">
          <cell r="AC84">
            <v>81</v>
          </cell>
          <cell r="AD84">
            <v>176.5602488539491</v>
          </cell>
          <cell r="AJ84">
            <v>81</v>
          </cell>
          <cell r="AK84">
            <v>213.48832491218531</v>
          </cell>
        </row>
        <row r="85">
          <cell r="AC85">
            <v>82</v>
          </cell>
          <cell r="AD85">
            <v>175.04122857191797</v>
          </cell>
          <cell r="AJ85">
            <v>82</v>
          </cell>
          <cell r="AK85">
            <v>210.95779142871123</v>
          </cell>
        </row>
        <row r="86">
          <cell r="AC86">
            <v>83</v>
          </cell>
          <cell r="AD86">
            <v>173.51687980275079</v>
          </cell>
          <cell r="AJ86">
            <v>83</v>
          </cell>
          <cell r="AK86">
            <v>208.42675636540801</v>
          </cell>
        </row>
        <row r="87">
          <cell r="AC87">
            <v>84</v>
          </cell>
          <cell r="AD87">
            <v>171.98757074823067</v>
          </cell>
          <cell r="AJ87">
            <v>84</v>
          </cell>
          <cell r="AK87">
            <v>205.89596186300088</v>
          </cell>
        </row>
        <row r="88">
          <cell r="AC88">
            <v>85</v>
          </cell>
          <cell r="AD88">
            <v>170.45366795503892</v>
          </cell>
          <cell r="AJ88">
            <v>85</v>
          </cell>
          <cell r="AK88">
            <v>203.36614099988742</v>
          </cell>
        </row>
        <row r="89">
          <cell r="AC89">
            <v>86</v>
          </cell>
          <cell r="AD89">
            <v>168.91553617459499</v>
          </cell>
          <cell r="AJ89">
            <v>86</v>
          </cell>
          <cell r="AK89">
            <v>200.83801747580708</v>
          </cell>
        </row>
        <row r="90">
          <cell r="AC90">
            <v>87</v>
          </cell>
          <cell r="AD90">
            <v>167.37353822508655</v>
          </cell>
          <cell r="AJ90">
            <v>87</v>
          </cell>
          <cell r="AK90">
            <v>198.3123053061922</v>
          </cell>
        </row>
        <row r="91">
          <cell r="AC91">
            <v>88</v>
          </cell>
          <cell r="AD91">
            <v>165.82803485575732</v>
          </cell>
          <cell r="AJ91">
            <v>88</v>
          </cell>
          <cell r="AK91">
            <v>195.78970852733596</v>
          </cell>
        </row>
        <row r="92">
          <cell r="AC92">
            <v>89</v>
          </cell>
          <cell r="AD92">
            <v>164.27938461351823</v>
          </cell>
          <cell r="AJ92">
            <v>89</v>
          </cell>
          <cell r="AK92">
            <v>193.27092091250015</v>
          </cell>
        </row>
        <row r="93">
          <cell r="AC93">
            <v>90</v>
          </cell>
          <cell r="AD93">
            <v>162.72794371194513</v>
          </cell>
          <cell r="AJ93">
            <v>90</v>
          </cell>
          <cell r="AK93">
            <v>190.75662569907246</v>
          </cell>
        </row>
        <row r="94">
          <cell r="AC94">
            <v>91</v>
          </cell>
          <cell r="AD94">
            <v>161.17406590272415</v>
          </cell>
          <cell r="AJ94">
            <v>91</v>
          </cell>
          <cell r="AK94">
            <v>188.24749532687113</v>
          </cell>
        </row>
        <row r="95">
          <cell r="AC95">
            <v>92</v>
          </cell>
          <cell r="AD95">
            <v>159.61810234960316</v>
          </cell>
          <cell r="AJ95">
            <v>92</v>
          </cell>
          <cell r="AK95">
            <v>185.74419118768114</v>
          </cell>
        </row>
        <row r="96">
          <cell r="AC96">
            <v>93</v>
          </cell>
          <cell r="AD96">
            <v>158.06040150490506</v>
          </cell>
          <cell r="AJ96">
            <v>93</v>
          </cell>
          <cell r="AK96">
            <v>183.24736338609497</v>
          </cell>
        </row>
        <row r="97">
          <cell r="AC97">
            <v>94</v>
          </cell>
          <cell r="AD97">
            <v>156.50130898865723</v>
          </cell>
          <cell r="AJ97">
            <v>94</v>
          </cell>
          <cell r="AK97">
            <v>180.7576505117174</v>
          </cell>
        </row>
        <row r="98">
          <cell r="AC98">
            <v>95</v>
          </cell>
          <cell r="AD98">
            <v>154.94116747038825</v>
          </cell>
          <cell r="AJ98">
            <v>95</v>
          </cell>
          <cell r="AK98">
            <v>178.27567942278139</v>
          </cell>
        </row>
        <row r="99">
          <cell r="AC99">
            <v>96</v>
          </cell>
          <cell r="AD99">
            <v>153.38031655364</v>
          </cell>
          <cell r="AJ99">
            <v>96</v>
          </cell>
          <cell r="AK99">
            <v>175.80206504121168</v>
          </cell>
        </row>
        <row r="100">
          <cell r="AC100">
            <v>97</v>
          </cell>
          <cell r="AD100">
            <v>151.81909266324251</v>
          </cell>
          <cell r="AJ100">
            <v>97</v>
          </cell>
          <cell r="AK100">
            <v>173.3374101591574</v>
          </cell>
        </row>
        <row r="101">
          <cell r="AC101">
            <v>98</v>
          </cell>
          <cell r="AD101">
            <v>150.25782893539466</v>
          </cell>
          <cell r="AJ101">
            <v>98</v>
          </cell>
          <cell r="AK101">
            <v>170.88230525700641</v>
          </cell>
        </row>
        <row r="102">
          <cell r="AC102">
            <v>99</v>
          </cell>
          <cell r="AD102">
            <v>148.69685511059197</v>
          </cell>
          <cell r="AJ102">
            <v>99</v>
          </cell>
          <cell r="AK102">
            <v>168.43732833287982</v>
          </cell>
        </row>
        <row r="103">
          <cell r="AC103">
            <v>100</v>
          </cell>
          <cell r="AD103">
            <v>147.13649742944094</v>
          </cell>
          <cell r="AJ103">
            <v>100</v>
          </cell>
          <cell r="AK103">
            <v>166.00304474359478</v>
          </cell>
        </row>
        <row r="104">
          <cell r="AC104">
            <v>101</v>
          </cell>
          <cell r="AD104">
            <v>145.5770785313953</v>
          </cell>
          <cell r="AJ104">
            <v>101</v>
          </cell>
          <cell r="AK104">
            <v>163.58000705707133</v>
          </cell>
        </row>
        <row r="105">
          <cell r="AC105">
            <v>102</v>
          </cell>
          <cell r="AD105">
            <v>144.01891735644864</v>
          </cell>
          <cell r="AJ105">
            <v>102</v>
          </cell>
          <cell r="AK105">
            <v>161.16875491614863</v>
          </cell>
        </row>
        <row r="106">
          <cell r="AC106">
            <v>103</v>
          </cell>
          <cell r="AD106">
            <v>142.46232904981406</v>
          </cell>
          <cell r="AJ106">
            <v>103</v>
          </cell>
          <cell r="AK106">
            <v>158.76981491376395</v>
          </cell>
        </row>
        <row r="107">
          <cell r="AC107">
            <v>104</v>
          </cell>
          <cell r="AD107">
            <v>140.90762486961989</v>
          </cell>
          <cell r="AJ107">
            <v>104</v>
          </cell>
          <cell r="AK107">
            <v>156.38370047943783</v>
          </cell>
        </row>
        <row r="108">
          <cell r="AC108">
            <v>105</v>
          </cell>
          <cell r="AD108">
            <v>139.35511209764712</v>
          </cell>
          <cell r="AJ108">
            <v>105</v>
          </cell>
          <cell r="AK108">
            <v>154.01091177699701</v>
          </cell>
        </row>
        <row r="109">
          <cell r="AC109">
            <v>106</v>
          </cell>
          <cell r="AD109">
            <v>137.80509395313294</v>
          </cell>
          <cell r="AJ109">
            <v>106</v>
          </cell>
          <cell r="AK109">
            <v>151.65193561345737</v>
          </cell>
        </row>
        <row r="110">
          <cell r="AC110">
            <v>107</v>
          </cell>
          <cell r="AD110">
            <v>136.25786950966045</v>
          </cell>
          <cell r="AJ110">
            <v>107</v>
          </cell>
          <cell r="AK110">
            <v>149.30724535897886</v>
          </cell>
        </row>
        <row r="111">
          <cell r="AC111">
            <v>108</v>
          </cell>
          <cell r="AD111">
            <v>134.71373361515379</v>
          </cell>
          <cell r="AJ111">
            <v>108</v>
          </cell>
          <cell r="AK111">
            <v>146.97730087779331</v>
          </cell>
        </row>
        <row r="112">
          <cell r="AC112">
            <v>109</v>
          </cell>
          <cell r="AD112">
            <v>133.17297681499454</v>
          </cell>
          <cell r="AJ112">
            <v>109</v>
          </cell>
          <cell r="AK112">
            <v>144.66254846999783</v>
          </cell>
        </row>
        <row r="113">
          <cell r="AC113">
            <v>110</v>
          </cell>
          <cell r="AD113">
            <v>131.63588527827329</v>
          </cell>
          <cell r="AJ113">
            <v>110</v>
          </cell>
          <cell r="AK113">
            <v>142.36342082409672</v>
          </cell>
        </row>
        <row r="114">
          <cell r="AC114">
            <v>111</v>
          </cell>
          <cell r="AD114">
            <v>130.10274072718673</v>
          </cell>
          <cell r="AJ114">
            <v>111</v>
          </cell>
          <cell r="AK114">
            <v>140.08033698016473</v>
          </cell>
        </row>
        <row r="115">
          <cell r="AC115">
            <v>112</v>
          </cell>
          <cell r="AD115">
            <v>128.57382036958953</v>
          </cell>
          <cell r="AJ115">
            <v>112</v>
          </cell>
          <cell r="AK115">
            <v>137.81370230349702</v>
          </cell>
        </row>
        <row r="116">
          <cell r="AC116">
            <v>113</v>
          </cell>
          <cell r="AD116">
            <v>127.04939683470759</v>
          </cell>
          <cell r="AJ116">
            <v>113</v>
          </cell>
          <cell r="AK116">
            <v>135.56390846860225</v>
          </cell>
        </row>
        <row r="117">
          <cell r="AC117">
            <v>114</v>
          </cell>
          <cell r="AD117">
            <v>125.52973811201539</v>
          </cell>
          <cell r="AJ117">
            <v>114</v>
          </cell>
          <cell r="AK117">
            <v>133.2047254502211</v>
          </cell>
        </row>
        <row r="118">
          <cell r="AC118">
            <v>115</v>
          </cell>
          <cell r="AD118">
            <v>124.01510749327996</v>
          </cell>
          <cell r="AJ118">
            <v>115</v>
          </cell>
          <cell r="AK118">
            <v>130.898193720308</v>
          </cell>
        </row>
        <row r="119">
          <cell r="AC119">
            <v>116</v>
          </cell>
          <cell r="AD119">
            <v>122.50576351777011</v>
          </cell>
          <cell r="AJ119">
            <v>116</v>
          </cell>
          <cell r="AK119">
            <v>128.6510561794793</v>
          </cell>
        </row>
        <row r="120">
          <cell r="AC120">
            <v>117</v>
          </cell>
          <cell r="AD120">
            <v>121.00195992062758</v>
          </cell>
          <cell r="AJ120">
            <v>117</v>
          </cell>
          <cell r="AK120">
            <v>126.46129095997323</v>
          </cell>
        </row>
        <row r="121">
          <cell r="AC121">
            <v>118</v>
          </cell>
          <cell r="AD121">
            <v>119.50394558439497</v>
          </cell>
          <cell r="AJ121">
            <v>118</v>
          </cell>
          <cell r="AK121">
            <v>124.32696150180072</v>
          </cell>
        </row>
        <row r="122">
          <cell r="AC122">
            <v>119</v>
          </cell>
          <cell r="AD122">
            <v>118.01196449369237</v>
          </cell>
          <cell r="AJ122">
            <v>119</v>
          </cell>
          <cell r="AK122">
            <v>122.24621226968952</v>
          </cell>
        </row>
        <row r="123">
          <cell r="AC123">
            <v>120</v>
          </cell>
          <cell r="AD123">
            <v>116.52625569303297</v>
          </cell>
          <cell r="AJ123">
            <v>120</v>
          </cell>
          <cell r="AK123">
            <v>120.21726471882455</v>
          </cell>
        </row>
        <row r="124">
          <cell r="AC124">
            <v>121</v>
          </cell>
          <cell r="AD124">
            <v>115.04705324776488</v>
          </cell>
          <cell r="AJ124">
            <v>121</v>
          </cell>
          <cell r="AK124">
            <v>118.23841349300413</v>
          </cell>
        </row>
        <row r="125">
          <cell r="AC125">
            <v>122</v>
          </cell>
          <cell r="AD125">
            <v>113.57458620812584</v>
          </cell>
          <cell r="AJ125">
            <v>122</v>
          </cell>
          <cell r="AK125">
            <v>116.3080228400345</v>
          </cell>
        </row>
        <row r="126">
          <cell r="AC126">
            <v>123</v>
          </cell>
          <cell r="AD126">
            <v>112.1090785763932</v>
          </cell>
          <cell r="AJ126">
            <v>123</v>
          </cell>
          <cell r="AK126">
            <v>114.42452323029107</v>
          </cell>
        </row>
        <row r="127">
          <cell r="AC127">
            <v>124</v>
          </cell>
          <cell r="AD127">
            <v>110.65074927711139</v>
          </cell>
          <cell r="AJ127">
            <v>124</v>
          </cell>
          <cell r="AK127">
            <v>112.58640816539238</v>
          </cell>
        </row>
        <row r="128">
          <cell r="AC128">
            <v>125</v>
          </cell>
          <cell r="AD128">
            <v>109.1998121303762</v>
          </cell>
          <cell r="AJ128">
            <v>125</v>
          </cell>
          <cell r="AK128">
            <v>110.7922311648687</v>
          </cell>
        </row>
        <row r="129">
          <cell r="AC129">
            <v>126</v>
          </cell>
          <cell r="AD129">
            <v>107.75647582815307</v>
          </cell>
          <cell r="AJ129">
            <v>126</v>
          </cell>
          <cell r="AK129">
            <v>109.04060291956874</v>
          </cell>
        </row>
        <row r="130">
          <cell r="AC130">
            <v>127</v>
          </cell>
          <cell r="AD130">
            <v>106.32094391360496</v>
          </cell>
          <cell r="AJ130">
            <v>127</v>
          </cell>
          <cell r="AK130">
            <v>107.33018860134375</v>
          </cell>
        </row>
        <row r="131">
          <cell r="AC131">
            <v>128</v>
          </cell>
          <cell r="AD131">
            <v>104.89341476340377</v>
          </cell>
          <cell r="AJ131">
            <v>128</v>
          </cell>
          <cell r="AK131">
            <v>105.65970531927938</v>
          </cell>
        </row>
        <row r="132">
          <cell r="AC132">
            <v>129</v>
          </cell>
          <cell r="AD132">
            <v>103.47408157299643</v>
          </cell>
          <cell r="AJ132">
            <v>129</v>
          </cell>
          <cell r="AK132">
            <v>104.02791971342307</v>
          </cell>
        </row>
        <row r="133">
          <cell r="AC133">
            <v>130</v>
          </cell>
          <cell r="AD133">
            <v>102.06313234479603</v>
          </cell>
          <cell r="AJ133">
            <v>130</v>
          </cell>
          <cell r="AK133">
            <v>102.43364567757831</v>
          </cell>
        </row>
        <row r="134">
          <cell r="AC134">
            <v>131</v>
          </cell>
          <cell r="AD134">
            <v>100.66074987926629</v>
          </cell>
          <cell r="AJ134">
            <v>131</v>
          </cell>
          <cell r="AK134">
            <v>100.8757422033141</v>
          </cell>
        </row>
        <row r="135">
          <cell r="AC135">
            <v>132</v>
          </cell>
          <cell r="AD135">
            <v>99.267111768865348</v>
          </cell>
          <cell r="AJ135">
            <v>132</v>
          </cell>
          <cell r="AK135">
            <v>99.353111337871525</v>
          </cell>
        </row>
        <row r="136">
          <cell r="AC136">
            <v>133</v>
          </cell>
          <cell r="AD136">
            <v>97.88239039481418</v>
          </cell>
          <cell r="AJ136">
            <v>133</v>
          </cell>
          <cell r="AK136">
            <v>97.864696249142042</v>
          </cell>
        </row>
        <row r="137">
          <cell r="AC137">
            <v>134</v>
          </cell>
          <cell r="AD137">
            <v>96.409479391349606</v>
          </cell>
          <cell r="AJ137">
            <v>134</v>
          </cell>
          <cell r="AK137">
            <v>96.409479391349606</v>
          </cell>
        </row>
        <row r="138">
          <cell r="AC138">
            <v>135</v>
          </cell>
          <cell r="AD138">
            <v>94.986480765490995</v>
          </cell>
          <cell r="AJ138">
            <v>135</v>
          </cell>
          <cell r="AK138">
            <v>94.986480765490995</v>
          </cell>
        </row>
        <row r="139">
          <cell r="AC139">
            <v>136</v>
          </cell>
          <cell r="AD139">
            <v>93.594756268981044</v>
          </cell>
          <cell r="AJ139">
            <v>136</v>
          </cell>
          <cell r="AK139">
            <v>93.594756268981044</v>
          </cell>
        </row>
        <row r="140">
          <cell r="AC140">
            <v>137</v>
          </cell>
          <cell r="AD140">
            <v>92.233396129312879</v>
          </cell>
          <cell r="AJ140">
            <v>137</v>
          </cell>
          <cell r="AK140">
            <v>92.233396129312879</v>
          </cell>
        </row>
        <row r="141">
          <cell r="AC141">
            <v>138</v>
          </cell>
          <cell r="AD141">
            <v>90.901523416880565</v>
          </cell>
          <cell r="AJ141">
            <v>138</v>
          </cell>
          <cell r="AK141">
            <v>90.901523416880565</v>
          </cell>
        </row>
        <row r="142">
          <cell r="AC142">
            <v>139</v>
          </cell>
          <cell r="AD142">
            <v>89.598292632424489</v>
          </cell>
          <cell r="AJ142">
            <v>139</v>
          </cell>
          <cell r="AK142">
            <v>89.598292632424489</v>
          </cell>
        </row>
        <row r="143">
          <cell r="AC143">
            <v>140</v>
          </cell>
          <cell r="AD143">
            <v>88.322888364850684</v>
          </cell>
          <cell r="AJ143">
            <v>140</v>
          </cell>
          <cell r="AK143">
            <v>88.322888364850684</v>
          </cell>
        </row>
        <row r="144">
          <cell r="AC144">
            <v>141</v>
          </cell>
          <cell r="AD144">
            <v>87.074524015445562</v>
          </cell>
          <cell r="AJ144">
            <v>141</v>
          </cell>
          <cell r="AK144">
            <v>87.074524015445562</v>
          </cell>
        </row>
        <row r="145">
          <cell r="AC145">
            <v>142</v>
          </cell>
          <cell r="AD145">
            <v>85.852440584758639</v>
          </cell>
          <cell r="AJ145">
            <v>142</v>
          </cell>
          <cell r="AK145">
            <v>85.852440584758639</v>
          </cell>
        </row>
        <row r="146">
          <cell r="AC146">
            <v>143</v>
          </cell>
          <cell r="AD146">
            <v>84.65590551865975</v>
          </cell>
          <cell r="AJ146">
            <v>143</v>
          </cell>
          <cell r="AK146">
            <v>84.65590551865975</v>
          </cell>
        </row>
        <row r="147">
          <cell r="AC147">
            <v>144</v>
          </cell>
          <cell r="AD147">
            <v>83.484211610294821</v>
          </cell>
          <cell r="AJ147">
            <v>144</v>
          </cell>
          <cell r="AK147">
            <v>83.484211610294821</v>
          </cell>
        </row>
        <row r="148">
          <cell r="AC148">
            <v>145</v>
          </cell>
          <cell r="AD148">
            <v>82.336675954866749</v>
          </cell>
          <cell r="AJ148">
            <v>145</v>
          </cell>
          <cell r="AK148">
            <v>82.336675954866749</v>
          </cell>
        </row>
        <row r="149">
          <cell r="AC149">
            <v>146</v>
          </cell>
          <cell r="AD149">
            <v>81.212638954356976</v>
          </cell>
          <cell r="AJ149">
            <v>146</v>
          </cell>
          <cell r="AK149">
            <v>81.212638954356976</v>
          </cell>
        </row>
        <row r="150">
          <cell r="AC150">
            <v>147</v>
          </cell>
          <cell r="AD150">
            <v>80.111463369479083</v>
          </cell>
          <cell r="AJ150">
            <v>147</v>
          </cell>
          <cell r="AK150">
            <v>80.111463369479083</v>
          </cell>
        </row>
        <row r="151">
          <cell r="AC151">
            <v>148</v>
          </cell>
          <cell r="AD151">
            <v>79.032533416320007</v>
          </cell>
          <cell r="AJ151">
            <v>148</v>
          </cell>
          <cell r="AK151">
            <v>79.032533416320007</v>
          </cell>
        </row>
        <row r="152">
          <cell r="AC152">
            <v>149</v>
          </cell>
          <cell r="AD152">
            <v>77.975253905277853</v>
          </cell>
          <cell r="AJ152">
            <v>149</v>
          </cell>
          <cell r="AK152">
            <v>77.975253905277853</v>
          </cell>
        </row>
        <row r="153">
          <cell r="AC153">
            <v>150</v>
          </cell>
          <cell r="AD153">
            <v>76.939049420047709</v>
          </cell>
          <cell r="AJ153">
            <v>150</v>
          </cell>
          <cell r="AK153">
            <v>76.939049420047709</v>
          </cell>
        </row>
        <row r="154">
          <cell r="AC154">
            <v>151</v>
          </cell>
          <cell r="AD154">
            <v>75.923363534541181</v>
          </cell>
          <cell r="AJ154">
            <v>151</v>
          </cell>
          <cell r="AK154">
            <v>75.923363534541181</v>
          </cell>
        </row>
        <row r="155">
          <cell r="AC155">
            <v>152</v>
          </cell>
          <cell r="AD155">
            <v>74.92765806574937</v>
          </cell>
          <cell r="AJ155">
            <v>152</v>
          </cell>
          <cell r="AK155">
            <v>74.92765806574937</v>
          </cell>
        </row>
        <row r="156">
          <cell r="AC156">
            <v>153</v>
          </cell>
          <cell r="AD156">
            <v>73.951412360676386</v>
          </cell>
          <cell r="AJ156">
            <v>153</v>
          </cell>
          <cell r="AK156">
            <v>73.951412360676386</v>
          </cell>
        </row>
        <row r="157">
          <cell r="AC157">
            <v>154</v>
          </cell>
          <cell r="AD157">
            <v>72.994122615579073</v>
          </cell>
          <cell r="AJ157">
            <v>154</v>
          </cell>
          <cell r="AK157">
            <v>72.994122615579073</v>
          </cell>
        </row>
        <row r="158">
          <cell r="AC158">
            <v>155</v>
          </cell>
          <cell r="AD158">
            <v>72.055301225851125</v>
          </cell>
          <cell r="AJ158">
            <v>155</v>
          </cell>
          <cell r="AK158">
            <v>72.055301225851125</v>
          </cell>
        </row>
        <row r="159">
          <cell r="AC159">
            <v>156</v>
          </cell>
          <cell r="AD159">
            <v>71.134476164984932</v>
          </cell>
          <cell r="AJ159">
            <v>156</v>
          </cell>
          <cell r="AK159">
            <v>71.134476164984932</v>
          </cell>
        </row>
        <row r="160">
          <cell r="AC160">
            <v>157</v>
          </cell>
          <cell r="AD160">
            <v>70.231190391134461</v>
          </cell>
          <cell r="AJ160">
            <v>157</v>
          </cell>
          <cell r="AK160">
            <v>70.231190391134461</v>
          </cell>
        </row>
        <row r="161">
          <cell r="AC161">
            <v>158</v>
          </cell>
          <cell r="AD161">
            <v>69.345001279885963</v>
          </cell>
          <cell r="AJ161">
            <v>158</v>
          </cell>
          <cell r="AK161">
            <v>69.345001279885963</v>
          </cell>
        </row>
        <row r="162">
          <cell r="AC162">
            <v>159</v>
          </cell>
          <cell r="AD162">
            <v>68.475480081922129</v>
          </cell>
          <cell r="AJ162">
            <v>159</v>
          </cell>
          <cell r="AK162">
            <v>68.475480081922129</v>
          </cell>
        </row>
        <row r="163">
          <cell r="AC163">
            <v>160</v>
          </cell>
          <cell r="AD163">
            <v>67.622211404338813</v>
          </cell>
          <cell r="AJ163">
            <v>160</v>
          </cell>
          <cell r="AK163">
            <v>67.622211404338813</v>
          </cell>
        </row>
        <row r="164">
          <cell r="AC164">
            <v>161</v>
          </cell>
          <cell r="AD164">
            <v>66.784792714442858</v>
          </cell>
          <cell r="AJ164">
            <v>161</v>
          </cell>
          <cell r="AK164">
            <v>66.784792714442858</v>
          </cell>
        </row>
        <row r="165">
          <cell r="AC165">
            <v>162</v>
          </cell>
          <cell r="AD165">
            <v>65.962833864924306</v>
          </cell>
          <cell r="AJ165">
            <v>162</v>
          </cell>
          <cell r="AK165">
            <v>65.962833864924306</v>
          </cell>
        </row>
        <row r="166">
          <cell r="AC166">
            <v>163</v>
          </cell>
          <cell r="AD166">
            <v>65.155956639356901</v>
          </cell>
          <cell r="AJ166">
            <v>163</v>
          </cell>
          <cell r="AK166">
            <v>65.155956639356901</v>
          </cell>
        </row>
        <row r="167">
          <cell r="AC167">
            <v>164</v>
          </cell>
          <cell r="AD167">
            <v>64.363794317038725</v>
          </cell>
          <cell r="AJ167">
            <v>164</v>
          </cell>
          <cell r="AK167">
            <v>64.363794317038725</v>
          </cell>
        </row>
        <row r="168">
          <cell r="AC168">
            <v>165</v>
          </cell>
          <cell r="AD168">
            <v>63.585991256237776</v>
          </cell>
          <cell r="AJ168">
            <v>165</v>
          </cell>
          <cell r="AK168">
            <v>63.585991256237776</v>
          </cell>
        </row>
        <row r="169">
          <cell r="AC169">
            <v>166</v>
          </cell>
          <cell r="AD169">
            <v>62.82220249495839</v>
          </cell>
          <cell r="AJ169">
            <v>166</v>
          </cell>
          <cell r="AK169">
            <v>62.82220249495839</v>
          </cell>
        </row>
        <row r="170">
          <cell r="AC170">
            <v>167</v>
          </cell>
          <cell r="AD170">
            <v>62.072093368391606</v>
          </cell>
          <cell r="AJ170">
            <v>167</v>
          </cell>
          <cell r="AK170">
            <v>62.072093368391606</v>
          </cell>
        </row>
        <row r="171">
          <cell r="AC171">
            <v>168</v>
          </cell>
          <cell r="AD171">
            <v>61.335339142257418</v>
          </cell>
          <cell r="AJ171">
            <v>168</v>
          </cell>
          <cell r="AK171">
            <v>61.335339142257418</v>
          </cell>
        </row>
        <row r="172">
          <cell r="AC172">
            <v>169</v>
          </cell>
          <cell r="AD172">
            <v>60.611624661288943</v>
          </cell>
          <cell r="AJ172">
            <v>169</v>
          </cell>
          <cell r="AK172">
            <v>60.611624661288943</v>
          </cell>
        </row>
        <row r="173">
          <cell r="AC173">
            <v>170</v>
          </cell>
          <cell r="AD173">
            <v>59.900644012147872</v>
          </cell>
          <cell r="AJ173">
            <v>170</v>
          </cell>
          <cell r="AK173">
            <v>59.900644012147872</v>
          </cell>
        </row>
        <row r="174">
          <cell r="AC174">
            <v>171</v>
          </cell>
          <cell r="AD174">
            <v>59.202100200098272</v>
          </cell>
          <cell r="AJ174">
            <v>171</v>
          </cell>
          <cell r="AK174">
            <v>59.202100200098272</v>
          </cell>
        </row>
        <row r="175">
          <cell r="AC175">
            <v>172</v>
          </cell>
          <cell r="AD175">
            <v>58.515704838800488</v>
          </cell>
          <cell r="AJ175">
            <v>172</v>
          </cell>
          <cell r="AK175">
            <v>58.515704838800488</v>
          </cell>
        </row>
        <row r="176">
          <cell r="AC176">
            <v>173</v>
          </cell>
          <cell r="AD176">
            <v>57.841177852620312</v>
          </cell>
          <cell r="AJ176">
            <v>173</v>
          </cell>
          <cell r="AK176">
            <v>57.841177852620312</v>
          </cell>
        </row>
        <row r="177">
          <cell r="AC177">
            <v>174</v>
          </cell>
          <cell r="AD177">
            <v>57.178247190879695</v>
          </cell>
          <cell r="AJ177">
            <v>174</v>
          </cell>
          <cell r="AK177">
            <v>57.178247190879695</v>
          </cell>
        </row>
        <row r="178">
          <cell r="AC178">
            <v>175</v>
          </cell>
          <cell r="AD178">
            <v>56.526648553504437</v>
          </cell>
          <cell r="AJ178">
            <v>175</v>
          </cell>
          <cell r="AK178">
            <v>56.526648553504437</v>
          </cell>
        </row>
        <row r="179">
          <cell r="AC179">
            <v>176</v>
          </cell>
          <cell r="AD179">
            <v>55.886125127552731</v>
          </cell>
          <cell r="AJ179">
            <v>176</v>
          </cell>
          <cell r="AK179">
            <v>55.886125127552731</v>
          </cell>
        </row>
        <row r="180">
          <cell r="AC180">
            <v>177</v>
          </cell>
          <cell r="AD180">
            <v>55.256427334133662</v>
          </cell>
          <cell r="AJ180">
            <v>177</v>
          </cell>
          <cell r="AK180">
            <v>55.256427334133662</v>
          </cell>
        </row>
        <row r="181">
          <cell r="AC181">
            <v>178</v>
          </cell>
          <cell r="AD181">
            <v>54.637312585250392</v>
          </cell>
          <cell r="AJ181">
            <v>178</v>
          </cell>
          <cell r="AK181">
            <v>54.637312585250392</v>
          </cell>
        </row>
        <row r="182">
          <cell r="AC182">
            <v>179</v>
          </cell>
          <cell r="AD182">
            <v>54.028545050125572</v>
          </cell>
          <cell r="AJ182">
            <v>179</v>
          </cell>
          <cell r="AK182">
            <v>54.028545050125572</v>
          </cell>
        </row>
        <row r="183">
          <cell r="AC183">
            <v>180</v>
          </cell>
          <cell r="AD183">
            <v>53.429895430588687</v>
          </cell>
          <cell r="AJ183">
            <v>180</v>
          </cell>
          <cell r="AK183">
            <v>53.429895430588687</v>
          </cell>
        </row>
        <row r="184">
          <cell r="AC184">
            <v>181</v>
          </cell>
          <cell r="AD184">
            <v>52.841140745126019</v>
          </cell>
          <cell r="AJ184">
            <v>181</v>
          </cell>
          <cell r="AK184">
            <v>52.841140745126019</v>
          </cell>
        </row>
        <row r="185">
          <cell r="AC185">
            <v>182</v>
          </cell>
          <cell r="AD185">
            <v>52.26206412121342</v>
          </cell>
          <cell r="AJ185">
            <v>182</v>
          </cell>
          <cell r="AK185">
            <v>52.26206412121342</v>
          </cell>
        </row>
        <row r="186">
          <cell r="AC186">
            <v>183</v>
          </cell>
          <cell r="AD186">
            <v>51.692454595570887</v>
          </cell>
          <cell r="AJ186">
            <v>183</v>
          </cell>
          <cell r="AK186">
            <v>51.692454595570887</v>
          </cell>
        </row>
        <row r="187">
          <cell r="AC187">
            <v>184</v>
          </cell>
          <cell r="AD187">
            <v>51.132106921995316</v>
          </cell>
          <cell r="AJ187">
            <v>184</v>
          </cell>
          <cell r="AK187">
            <v>51.132106921995316</v>
          </cell>
        </row>
        <row r="188">
          <cell r="AC188">
            <v>185</v>
          </cell>
          <cell r="AD188">
            <v>50.580821386444804</v>
          </cell>
          <cell r="AJ188">
            <v>185</v>
          </cell>
          <cell r="AK188">
            <v>50.580821386444804</v>
          </cell>
        </row>
        <row r="189">
          <cell r="AC189">
            <v>186</v>
          </cell>
          <cell r="AD189">
            <v>50.038403629063282</v>
          </cell>
          <cell r="AJ189">
            <v>186</v>
          </cell>
          <cell r="AK189">
            <v>50.038403629063282</v>
          </cell>
        </row>
        <row r="190">
          <cell r="AC190">
            <v>187</v>
          </cell>
          <cell r="AD190">
            <v>49.504664472849477</v>
          </cell>
          <cell r="AJ190">
            <v>187</v>
          </cell>
          <cell r="AK190">
            <v>49.504664472849477</v>
          </cell>
        </row>
        <row r="191">
          <cell r="AC191">
            <v>188</v>
          </cell>
          <cell r="AD191">
            <v>48.979419758688131</v>
          </cell>
          <cell r="AJ191">
            <v>188</v>
          </cell>
          <cell r="AK191">
            <v>48.979419758688131</v>
          </cell>
        </row>
        <row r="192">
          <cell r="AC192">
            <v>189</v>
          </cell>
          <cell r="AD192">
            <v>48.462490186474994</v>
          </cell>
          <cell r="AJ192">
            <v>189</v>
          </cell>
          <cell r="AK192">
            <v>48.462490186474994</v>
          </cell>
        </row>
        <row r="193">
          <cell r="AC193">
            <v>190</v>
          </cell>
          <cell r="AD193">
            <v>47.953701162079597</v>
          </cell>
          <cell r="AJ193">
            <v>190</v>
          </cell>
          <cell r="AK193">
            <v>47.953701162079597</v>
          </cell>
        </row>
        <row r="194">
          <cell r="AC194">
            <v>191</v>
          </cell>
          <cell r="AD194">
            <v>47.452882649901959</v>
          </cell>
          <cell r="AJ194">
            <v>191</v>
          </cell>
          <cell r="AK194">
            <v>47.452882649901959</v>
          </cell>
        </row>
        <row r="195">
          <cell r="AC195">
            <v>192</v>
          </cell>
          <cell r="AD195">
            <v>46.959869030790834</v>
          </cell>
          <cell r="AJ195">
            <v>192</v>
          </cell>
          <cell r="AK195">
            <v>46.959869030790834</v>
          </cell>
        </row>
        <row r="196">
          <cell r="AC196">
            <v>193</v>
          </cell>
          <cell r="AD196">
            <v>46.474498965101702</v>
          </cell>
          <cell r="AJ196">
            <v>193</v>
          </cell>
          <cell r="AK196">
            <v>46.474498965101702</v>
          </cell>
        </row>
        <row r="197">
          <cell r="AC197">
            <v>194</v>
          </cell>
          <cell r="AD197">
            <v>45.996615260683214</v>
          </cell>
          <cell r="AJ197">
            <v>194</v>
          </cell>
          <cell r="AK197">
            <v>45.996615260683214</v>
          </cell>
        </row>
        <row r="198">
          <cell r="AC198">
            <v>195</v>
          </cell>
          <cell r="AD198">
            <v>45.526064745590354</v>
          </cell>
          <cell r="AJ198">
            <v>195</v>
          </cell>
          <cell r="AK198">
            <v>45.526064745590354</v>
          </cell>
        </row>
        <row r="199">
          <cell r="AC199">
            <v>196</v>
          </cell>
          <cell r="AD199">
            <v>45.062698145331979</v>
          </cell>
          <cell r="AJ199">
            <v>196</v>
          </cell>
          <cell r="AK199">
            <v>45.062698145331979</v>
          </cell>
        </row>
        <row r="200">
          <cell r="AC200">
            <v>197</v>
          </cell>
          <cell r="AD200">
            <v>44.606369964468897</v>
          </cell>
          <cell r="AJ200">
            <v>197</v>
          </cell>
          <cell r="AK200">
            <v>44.606369964468897</v>
          </cell>
        </row>
        <row r="201">
          <cell r="AC201">
            <v>198</v>
          </cell>
          <cell r="AD201">
            <v>44.156938372387344</v>
          </cell>
          <cell r="AJ201">
            <v>198</v>
          </cell>
          <cell r="AK201">
            <v>44.156938372387344</v>
          </cell>
        </row>
        <row r="202">
          <cell r="AC202">
            <v>199</v>
          </cell>
          <cell r="AD202">
            <v>43.714265093080314</v>
          </cell>
          <cell r="AJ202">
            <v>199</v>
          </cell>
          <cell r="AK202">
            <v>43.714265093080314</v>
          </cell>
        </row>
        <row r="203">
          <cell r="AC203">
            <v>200</v>
          </cell>
          <cell r="AD203">
            <v>43.278215298776836</v>
          </cell>
          <cell r="AJ203">
            <v>200</v>
          </cell>
          <cell r="AK203">
            <v>43.278215298776836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topLeftCell="A98" zoomScale="85" zoomScaleNormal="85" workbookViewId="0">
      <selection activeCell="F110" sqref="F110"/>
    </sheetView>
  </sheetViews>
  <sheetFormatPr defaultRowHeight="16.5" x14ac:dyDescent="0.3"/>
  <cols>
    <col min="1" max="3" width="9" style="4"/>
    <col min="4" max="4" width="11.75" style="4" customWidth="1"/>
    <col min="5" max="12" width="9" style="4"/>
    <col min="13" max="16384" width="9" style="22"/>
  </cols>
  <sheetData>
    <row r="1" spans="2:11" x14ac:dyDescent="0.3">
      <c r="B1" s="1" t="s">
        <v>0</v>
      </c>
      <c r="C1" s="2">
        <v>200000</v>
      </c>
      <c r="D1" s="3" t="s">
        <v>1</v>
      </c>
    </row>
    <row r="2" spans="2:11" x14ac:dyDescent="0.3">
      <c r="B2" s="5" t="s">
        <v>2</v>
      </c>
    </row>
    <row r="3" spans="2:11" ht="36" customHeight="1" x14ac:dyDescent="0.3">
      <c r="B3" s="6" t="s">
        <v>3</v>
      </c>
      <c r="C3" s="7"/>
      <c r="D3" s="8" t="s">
        <v>4</v>
      </c>
      <c r="E3" s="8" t="s">
        <v>5</v>
      </c>
      <c r="F3" s="8"/>
      <c r="G3" s="9" t="s">
        <v>6</v>
      </c>
      <c r="H3" s="10" t="s">
        <v>7</v>
      </c>
      <c r="I3" s="8"/>
      <c r="J3" s="8"/>
      <c r="K3" s="8"/>
    </row>
    <row r="4" spans="2:11" ht="20.100000000000001" customHeight="1" x14ac:dyDescent="0.3">
      <c r="B4" s="7"/>
      <c r="C4" s="7"/>
      <c r="D4" s="8"/>
      <c r="E4" s="8"/>
      <c r="F4" s="8"/>
      <c r="G4" s="11"/>
      <c r="H4" s="12">
        <v>250</v>
      </c>
      <c r="I4" s="12"/>
      <c r="J4" s="12">
        <v>345</v>
      </c>
      <c r="K4" s="12"/>
    </row>
    <row r="5" spans="2:11" ht="20.100000000000001" customHeight="1" x14ac:dyDescent="0.3">
      <c r="B5" s="13" t="s">
        <v>8</v>
      </c>
      <c r="C5" s="14"/>
      <c r="D5" s="15" t="s">
        <v>9</v>
      </c>
      <c r="E5" s="8" t="s">
        <v>10</v>
      </c>
      <c r="F5" s="8"/>
      <c r="G5" s="16" t="s">
        <v>11</v>
      </c>
      <c r="H5" s="17">
        <f>0.56*(C1/H4)^0.5</f>
        <v>15.839191898578667</v>
      </c>
      <c r="I5" s="17"/>
      <c r="J5" s="17">
        <f>0.56*(C1/J4)^0.5</f>
        <v>13.483215545606152</v>
      </c>
      <c r="K5" s="17"/>
    </row>
    <row r="6" spans="2:11" ht="20.100000000000001" customHeight="1" x14ac:dyDescent="0.3">
      <c r="B6" s="13"/>
      <c r="C6" s="14"/>
      <c r="D6" s="15" t="s">
        <v>12</v>
      </c>
      <c r="E6" s="8" t="s">
        <v>13</v>
      </c>
      <c r="F6" s="8"/>
      <c r="G6" s="16"/>
      <c r="H6" s="18">
        <v>12.8</v>
      </c>
      <c r="I6" s="19"/>
      <c r="J6" s="18">
        <v>10.5</v>
      </c>
      <c r="K6" s="19"/>
    </row>
    <row r="7" spans="2:11" ht="20.100000000000001" customHeight="1" x14ac:dyDescent="0.3">
      <c r="B7" s="14"/>
      <c r="C7" s="14"/>
      <c r="D7" s="8" t="s">
        <v>14</v>
      </c>
      <c r="E7" s="8" t="s">
        <v>15</v>
      </c>
      <c r="F7" s="8"/>
      <c r="G7" s="20">
        <v>0.35</v>
      </c>
      <c r="H7" s="17">
        <f>0.64*(G7*$C$1/$H$4)^0.5</f>
        <v>10.709248339636167</v>
      </c>
      <c r="I7" s="17"/>
      <c r="J7" s="17">
        <f>0.64*(G7*$C$1/$J$4)^0.5</f>
        <v>9.1163175886325725</v>
      </c>
      <c r="K7" s="17"/>
    </row>
    <row r="8" spans="2:11" ht="20.100000000000001" customHeight="1" x14ac:dyDescent="0.3">
      <c r="B8" s="14"/>
      <c r="C8" s="14"/>
      <c r="D8" s="8"/>
      <c r="E8" s="8"/>
      <c r="F8" s="8"/>
      <c r="G8" s="20">
        <v>0.5</v>
      </c>
      <c r="H8" s="17">
        <f>0.64*(G8*$C$1/$H$4)^0.5</f>
        <v>12.8</v>
      </c>
      <c r="I8" s="17"/>
      <c r="J8" s="17">
        <f>0.64*(G8*$C$1/$J$4)^0.5</f>
        <v>10.896083593711984</v>
      </c>
      <c r="K8" s="17"/>
    </row>
    <row r="9" spans="2:11" ht="20.100000000000001" customHeight="1" x14ac:dyDescent="0.3">
      <c r="B9" s="14"/>
      <c r="C9" s="14"/>
      <c r="D9" s="8"/>
      <c r="E9" s="8"/>
      <c r="F9" s="8"/>
      <c r="G9" s="20">
        <v>0.76</v>
      </c>
      <c r="H9" s="17">
        <f>0.64*(G9*$C$1/$H$4)^0.5</f>
        <v>15.78089984760058</v>
      </c>
      <c r="I9" s="17"/>
      <c r="J9" s="17">
        <f>0.64*(G9*$C$1/$J$4)^0.5</f>
        <v>13.433594056519736</v>
      </c>
      <c r="K9" s="17"/>
    </row>
    <row r="10" spans="2:11" ht="20.100000000000001" customHeight="1" x14ac:dyDescent="0.3">
      <c r="B10" s="14" t="s">
        <v>16</v>
      </c>
      <c r="C10" s="14"/>
      <c r="D10" s="15" t="s">
        <v>17</v>
      </c>
      <c r="E10" s="8" t="s">
        <v>18</v>
      </c>
      <c r="F10" s="8"/>
      <c r="G10" s="15" t="s">
        <v>11</v>
      </c>
      <c r="H10" s="17">
        <f>1.4*(C1/H4)^0.5</f>
        <v>39.597979746446661</v>
      </c>
      <c r="I10" s="17"/>
      <c r="J10" s="17">
        <f>1.4*(C1/J4)^0.5</f>
        <v>33.708038864015371</v>
      </c>
      <c r="K10" s="17"/>
    </row>
    <row r="11" spans="2:11" ht="29.25" customHeight="1" x14ac:dyDescent="0.3">
      <c r="B11" s="14" t="s">
        <v>19</v>
      </c>
      <c r="C11" s="14"/>
      <c r="D11" s="15" t="s">
        <v>20</v>
      </c>
      <c r="E11" s="8" t="s">
        <v>21</v>
      </c>
      <c r="F11" s="8"/>
      <c r="G11" s="15" t="s">
        <v>11</v>
      </c>
      <c r="H11" s="17">
        <f>0.75*(C1/H4)^0.5</f>
        <v>21.213203435596427</v>
      </c>
      <c r="I11" s="17"/>
      <c r="J11" s="17">
        <f>0.75*(C1/J4)^0.5</f>
        <v>18.05787796286538</v>
      </c>
      <c r="K11" s="17"/>
    </row>
    <row r="12" spans="2:11" x14ac:dyDescent="0.3">
      <c r="B12" s="21" t="s">
        <v>22</v>
      </c>
    </row>
  </sheetData>
  <mergeCells count="30">
    <mergeCell ref="B11:C11"/>
    <mergeCell ref="E11:F11"/>
    <mergeCell ref="H11:I11"/>
    <mergeCell ref="J11:K11"/>
    <mergeCell ref="J7:K7"/>
    <mergeCell ref="H8:I8"/>
    <mergeCell ref="J8:K8"/>
    <mergeCell ref="H9:I9"/>
    <mergeCell ref="J9:K9"/>
    <mergeCell ref="B10:C10"/>
    <mergeCell ref="E10:F10"/>
    <mergeCell ref="H10:I10"/>
    <mergeCell ref="J10:K10"/>
    <mergeCell ref="B5:C9"/>
    <mergeCell ref="E5:F5"/>
    <mergeCell ref="H5:I5"/>
    <mergeCell ref="J5:K5"/>
    <mergeCell ref="E6:F6"/>
    <mergeCell ref="H6:I6"/>
    <mergeCell ref="J6:K6"/>
    <mergeCell ref="D7:D9"/>
    <mergeCell ref="E7:F9"/>
    <mergeCell ref="H7:I7"/>
    <mergeCell ref="B3:C4"/>
    <mergeCell ref="D3:D4"/>
    <mergeCell ref="E3:F4"/>
    <mergeCell ref="G3:G4"/>
    <mergeCell ref="H3:K3"/>
    <mergeCell ref="H4:I4"/>
    <mergeCell ref="J4:K4"/>
  </mergeCells>
  <phoneticPr fontId="4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3"/>
  <sheetViews>
    <sheetView topLeftCell="A13" zoomScale="130" zoomScaleNormal="130" workbookViewId="0">
      <selection activeCell="F110" sqref="F110"/>
    </sheetView>
  </sheetViews>
  <sheetFormatPr defaultRowHeight="16.5" x14ac:dyDescent="0.3"/>
  <cols>
    <col min="1" max="2" width="9" style="4" customWidth="1"/>
    <col min="3" max="3" width="8.875" style="4" customWidth="1"/>
    <col min="4" max="4" width="9.625" style="4" customWidth="1"/>
    <col min="5" max="9" width="9" style="4" customWidth="1"/>
    <col min="10" max="16384" width="9" style="22"/>
  </cols>
  <sheetData>
    <row r="1" spans="1:9" x14ac:dyDescent="0.3">
      <c r="A1" s="23" t="s">
        <v>23</v>
      </c>
      <c r="B1" s="23"/>
      <c r="C1" s="23"/>
      <c r="D1" s="23"/>
      <c r="E1" s="23"/>
      <c r="F1" s="23"/>
      <c r="G1" s="23"/>
      <c r="H1" s="23"/>
      <c r="I1" s="23"/>
    </row>
    <row r="3" spans="1:9" x14ac:dyDescent="0.3">
      <c r="A3" s="4" t="s">
        <v>24</v>
      </c>
    </row>
    <row r="5" spans="1:9" x14ac:dyDescent="0.3">
      <c r="A5" s="4" t="s">
        <v>25</v>
      </c>
    </row>
    <row r="6" spans="1:9" x14ac:dyDescent="0.3">
      <c r="A6" s="4" t="s">
        <v>26</v>
      </c>
    </row>
    <row r="8" spans="1:9" x14ac:dyDescent="0.3">
      <c r="B8" s="24" t="s">
        <v>27</v>
      </c>
      <c r="C8" s="24"/>
      <c r="D8" s="24"/>
      <c r="E8" s="24"/>
      <c r="F8" s="24"/>
      <c r="G8" s="24"/>
    </row>
    <row r="12" spans="1:9" x14ac:dyDescent="0.3">
      <c r="A12" s="23" t="s">
        <v>28</v>
      </c>
      <c r="B12" s="23"/>
      <c r="C12" s="23"/>
      <c r="D12" s="23"/>
      <c r="E12" s="23"/>
      <c r="F12" s="23"/>
      <c r="G12" s="23"/>
      <c r="H12" s="23"/>
      <c r="I12" s="23"/>
    </row>
    <row r="13" spans="1:9" x14ac:dyDescent="0.3">
      <c r="A13" s="25"/>
      <c r="B13" s="23" t="s">
        <v>29</v>
      </c>
      <c r="C13" s="23"/>
      <c r="D13" s="23"/>
      <c r="E13" s="23"/>
      <c r="F13" s="23"/>
      <c r="G13" s="23"/>
      <c r="H13" s="23"/>
    </row>
    <row r="14" spans="1:9" x14ac:dyDescent="0.3">
      <c r="A14" s="26"/>
      <c r="B14" s="26"/>
      <c r="C14" s="26"/>
      <c r="D14" s="26"/>
      <c r="E14" s="26"/>
      <c r="F14" s="26"/>
      <c r="G14" s="26"/>
    </row>
    <row r="16" spans="1:9" ht="14.1" customHeight="1" x14ac:dyDescent="0.3">
      <c r="A16" s="16"/>
      <c r="B16" s="27" t="s">
        <v>0</v>
      </c>
      <c r="C16" s="28">
        <v>200000</v>
      </c>
      <c r="D16" s="29" t="s">
        <v>30</v>
      </c>
      <c r="E16" s="29"/>
      <c r="F16" s="29"/>
    </row>
    <row r="17" spans="1:8" ht="14.1" customHeight="1" x14ac:dyDescent="0.3">
      <c r="A17" s="16"/>
      <c r="B17" s="27" t="s">
        <v>31</v>
      </c>
      <c r="C17" s="29"/>
      <c r="D17" s="29" t="s">
        <v>30</v>
      </c>
      <c r="E17" s="30" t="s">
        <v>32</v>
      </c>
      <c r="F17" s="29"/>
    </row>
    <row r="18" spans="1:8" ht="14.1" customHeight="1" x14ac:dyDescent="0.3">
      <c r="A18" s="16"/>
      <c r="B18" s="31"/>
      <c r="C18" s="29"/>
      <c r="D18" s="29"/>
      <c r="E18" s="29"/>
      <c r="F18" s="29"/>
    </row>
    <row r="19" spans="1:8" ht="14.1" customHeight="1" x14ac:dyDescent="0.3">
      <c r="A19" s="16"/>
      <c r="B19" s="31"/>
      <c r="C19" s="32">
        <f>4.71*(C16/F22)^0.5</f>
        <v>133.21891757554556</v>
      </c>
      <c r="D19" s="29"/>
      <c r="E19" s="30" t="s">
        <v>33</v>
      </c>
      <c r="F19" s="29"/>
    </row>
    <row r="20" spans="1:8" ht="14.1" customHeight="1" x14ac:dyDescent="0.3">
      <c r="A20" s="29"/>
      <c r="B20" s="31"/>
      <c r="C20" s="32">
        <f>4.71*(C16/F36)^0.5</f>
        <v>113.40347360679459</v>
      </c>
      <c r="D20" s="29"/>
      <c r="E20" s="30" t="s">
        <v>34</v>
      </c>
      <c r="F20" s="29"/>
    </row>
    <row r="21" spans="1:8" x14ac:dyDescent="0.3">
      <c r="A21" s="29"/>
      <c r="B21" s="31"/>
      <c r="C21" s="29"/>
      <c r="D21" s="29"/>
      <c r="E21" s="29"/>
      <c r="F21" s="29"/>
    </row>
    <row r="22" spans="1:8" x14ac:dyDescent="0.3">
      <c r="A22" s="33"/>
      <c r="B22" s="29" t="s">
        <v>35</v>
      </c>
      <c r="C22" s="29"/>
      <c r="D22" s="29"/>
      <c r="E22" s="34" t="s">
        <v>36</v>
      </c>
      <c r="F22" s="35">
        <v>250</v>
      </c>
      <c r="G22" s="29" t="s">
        <v>37</v>
      </c>
    </row>
    <row r="23" spans="1:8" ht="14.1" customHeight="1" x14ac:dyDescent="0.3">
      <c r="A23" s="29"/>
      <c r="B23" s="36" t="s">
        <v>38</v>
      </c>
      <c r="C23" s="37" t="s">
        <v>39</v>
      </c>
      <c r="D23" s="37" t="s">
        <v>40</v>
      </c>
      <c r="E23" s="37" t="s">
        <v>41</v>
      </c>
      <c r="F23" s="37" t="s">
        <v>42</v>
      </c>
      <c r="G23" s="37" t="s">
        <v>43</v>
      </c>
      <c r="H23" s="37" t="s">
        <v>44</v>
      </c>
    </row>
    <row r="24" spans="1:8" ht="14.1" customHeight="1" x14ac:dyDescent="0.3">
      <c r="A24" s="29"/>
      <c r="B24" s="38">
        <v>1</v>
      </c>
      <c r="C24" s="39">
        <f>(3.14*3.14)*$C$16/(B24*B24)</f>
        <v>1971920</v>
      </c>
      <c r="D24" s="40">
        <f>$F$22/C24</f>
        <v>1.2677999107468864E-4</v>
      </c>
      <c r="E24" s="40">
        <f>0.658^D24</f>
        <v>0.99994693759851883</v>
      </c>
      <c r="F24" s="39">
        <f>0.658^D24*$F$22</f>
        <v>249.98673439962971</v>
      </c>
      <c r="G24" s="41">
        <f t="shared" ref="G24:G34" si="0">0.877*C24</f>
        <v>1729373.84</v>
      </c>
      <c r="H24" s="42">
        <f>MIN(F24,G24)</f>
        <v>249.98673439962971</v>
      </c>
    </row>
    <row r="25" spans="1:8" ht="14.1" customHeight="1" x14ac:dyDescent="0.3">
      <c r="A25" s="29"/>
      <c r="B25" s="38">
        <v>20</v>
      </c>
      <c r="C25" s="39">
        <f t="shared" ref="C25:C34" si="1">(3.14*3.14)*$C$16/(B25*B25)</f>
        <v>4929.8</v>
      </c>
      <c r="D25" s="40">
        <f t="shared" ref="D25:D34" si="2">$F$22/C25</f>
        <v>5.071199642987545E-2</v>
      </c>
      <c r="E25" s="40">
        <f t="shared" ref="E25:E34" si="3">0.658^D25</f>
        <v>0.97899815235024823</v>
      </c>
      <c r="F25" s="39">
        <f t="shared" ref="F25:F34" si="4">0.658^($F$22/C25)*$F$22</f>
        <v>244.74953808756206</v>
      </c>
      <c r="G25" s="41">
        <f t="shared" si="0"/>
        <v>4323.4346000000005</v>
      </c>
      <c r="H25" s="42">
        <f t="shared" ref="H25:H30" si="5">MIN(F25,G25)</f>
        <v>244.74953808756206</v>
      </c>
    </row>
    <row r="26" spans="1:8" ht="14.1" customHeight="1" x14ac:dyDescent="0.3">
      <c r="A26" s="29"/>
      <c r="B26" s="38">
        <v>40</v>
      </c>
      <c r="C26" s="39">
        <f t="shared" si="1"/>
        <v>1232.45</v>
      </c>
      <c r="D26" s="40">
        <f t="shared" si="2"/>
        <v>0.2028479857195018</v>
      </c>
      <c r="E26" s="40">
        <f t="shared" si="3"/>
        <v>0.91860221580004398</v>
      </c>
      <c r="F26" s="39">
        <f t="shared" si="4"/>
        <v>229.65055395001099</v>
      </c>
      <c r="G26" s="41">
        <f t="shared" si="0"/>
        <v>1080.8586500000001</v>
      </c>
      <c r="H26" s="42">
        <f t="shared" si="5"/>
        <v>229.65055395001099</v>
      </c>
    </row>
    <row r="27" spans="1:8" ht="14.1" customHeight="1" x14ac:dyDescent="0.3">
      <c r="A27" s="29"/>
      <c r="B27" s="38">
        <v>60</v>
      </c>
      <c r="C27" s="39">
        <f t="shared" si="1"/>
        <v>547.75555555555559</v>
      </c>
      <c r="D27" s="40">
        <f t="shared" si="2"/>
        <v>0.45640796786887905</v>
      </c>
      <c r="E27" s="40">
        <f t="shared" si="3"/>
        <v>0.8261080411220757</v>
      </c>
      <c r="F27" s="39">
        <f t="shared" si="4"/>
        <v>206.52701028051894</v>
      </c>
      <c r="G27" s="41">
        <f t="shared" si="0"/>
        <v>480.38162222222223</v>
      </c>
      <c r="H27" s="42">
        <f t="shared" si="5"/>
        <v>206.52701028051894</v>
      </c>
    </row>
    <row r="28" spans="1:8" ht="14.1" customHeight="1" x14ac:dyDescent="0.3">
      <c r="A28" s="29"/>
      <c r="B28" s="38">
        <v>80</v>
      </c>
      <c r="C28" s="39">
        <f t="shared" si="1"/>
        <v>308.11250000000001</v>
      </c>
      <c r="D28" s="40">
        <f t="shared" si="2"/>
        <v>0.8113919428780072</v>
      </c>
      <c r="E28" s="40">
        <f t="shared" si="3"/>
        <v>0.71204912100270712</v>
      </c>
      <c r="F28" s="39">
        <f t="shared" si="4"/>
        <v>178.01228025067678</v>
      </c>
      <c r="G28" s="41">
        <f t="shared" si="0"/>
        <v>270.21466250000003</v>
      </c>
      <c r="H28" s="42">
        <f t="shared" si="5"/>
        <v>178.01228025067678</v>
      </c>
    </row>
    <row r="29" spans="1:8" ht="14.1" customHeight="1" x14ac:dyDescent="0.3">
      <c r="A29" s="29"/>
      <c r="B29" s="38">
        <v>100</v>
      </c>
      <c r="C29" s="39">
        <f t="shared" si="1"/>
        <v>197.19200000000001</v>
      </c>
      <c r="D29" s="40">
        <f t="shared" si="2"/>
        <v>1.2677999107468862</v>
      </c>
      <c r="E29" s="40">
        <f t="shared" si="3"/>
        <v>0.58822950453424216</v>
      </c>
      <c r="F29" s="39">
        <f t="shared" si="4"/>
        <v>147.05737613356055</v>
      </c>
      <c r="G29" s="41">
        <f t="shared" si="0"/>
        <v>172.93738400000001</v>
      </c>
      <c r="H29" s="42">
        <f t="shared" si="5"/>
        <v>147.05737613356055</v>
      </c>
    </row>
    <row r="30" spans="1:8" ht="14.1" customHeight="1" x14ac:dyDescent="0.3">
      <c r="A30" s="29"/>
      <c r="B30" s="38">
        <v>113</v>
      </c>
      <c r="C30" s="39">
        <f t="shared" si="1"/>
        <v>154.43026078784555</v>
      </c>
      <c r="D30" s="40">
        <f t="shared" si="2"/>
        <v>1.6188537060326993</v>
      </c>
      <c r="E30" s="40">
        <f t="shared" si="3"/>
        <v>0.5078486639149915</v>
      </c>
      <c r="F30" s="39">
        <f t="shared" si="4"/>
        <v>126.96216597874788</v>
      </c>
      <c r="G30" s="41">
        <f t="shared" si="0"/>
        <v>135.43533871094056</v>
      </c>
      <c r="H30" s="42">
        <f t="shared" si="5"/>
        <v>126.96216597874788</v>
      </c>
    </row>
    <row r="31" spans="1:8" ht="14.1" customHeight="1" x14ac:dyDescent="0.3">
      <c r="A31" s="29"/>
      <c r="B31" s="37">
        <v>133</v>
      </c>
      <c r="C31" s="43">
        <f t="shared" si="1"/>
        <v>111.4771892136356</v>
      </c>
      <c r="D31" s="40">
        <f t="shared" si="2"/>
        <v>2.242611262120167</v>
      </c>
      <c r="E31" s="40">
        <f t="shared" si="3"/>
        <v>0.39115721186783553</v>
      </c>
      <c r="F31" s="39">
        <f t="shared" si="4"/>
        <v>97.789302966958886</v>
      </c>
      <c r="G31" s="39">
        <f t="shared" si="0"/>
        <v>97.765494940358423</v>
      </c>
      <c r="H31" s="42">
        <f t="shared" ref="H31:H34" si="6">MAX(F31,G31)</f>
        <v>97.789302966958886</v>
      </c>
    </row>
    <row r="32" spans="1:8" ht="14.1" customHeight="1" x14ac:dyDescent="0.3">
      <c r="A32" s="29"/>
      <c r="B32" s="38">
        <v>160</v>
      </c>
      <c r="C32" s="39">
        <f t="shared" si="1"/>
        <v>77.028125000000003</v>
      </c>
      <c r="D32" s="40">
        <f t="shared" si="2"/>
        <v>3.2455677715120288</v>
      </c>
      <c r="E32" s="40">
        <f t="shared" si="3"/>
        <v>0.25706314622544058</v>
      </c>
      <c r="F32" s="41">
        <f t="shared" si="4"/>
        <v>64.26578655636014</v>
      </c>
      <c r="G32" s="39">
        <f t="shared" si="0"/>
        <v>67.553665625000008</v>
      </c>
      <c r="H32" s="42">
        <f t="shared" si="6"/>
        <v>67.553665625000008</v>
      </c>
    </row>
    <row r="33" spans="1:8" ht="14.1" customHeight="1" x14ac:dyDescent="0.3">
      <c r="A33" s="29"/>
      <c r="B33" s="38">
        <v>180</v>
      </c>
      <c r="C33" s="39">
        <f t="shared" si="1"/>
        <v>60.861728395061725</v>
      </c>
      <c r="D33" s="40">
        <f t="shared" si="2"/>
        <v>4.1076717108199121</v>
      </c>
      <c r="E33" s="40">
        <f t="shared" si="3"/>
        <v>0.17919737578171957</v>
      </c>
      <c r="F33" s="41">
        <f t="shared" si="4"/>
        <v>44.799343945429889</v>
      </c>
      <c r="G33" s="39">
        <f t="shared" si="0"/>
        <v>53.37573580246913</v>
      </c>
      <c r="H33" s="42">
        <f t="shared" si="6"/>
        <v>53.37573580246913</v>
      </c>
    </row>
    <row r="34" spans="1:8" ht="14.1" customHeight="1" x14ac:dyDescent="0.3">
      <c r="A34" s="29"/>
      <c r="B34" s="38">
        <v>200</v>
      </c>
      <c r="C34" s="39">
        <f t="shared" si="1"/>
        <v>49.298000000000002</v>
      </c>
      <c r="D34" s="40">
        <f t="shared" si="2"/>
        <v>5.071199642987545</v>
      </c>
      <c r="E34" s="40">
        <f t="shared" si="3"/>
        <v>0.11972565359778588</v>
      </c>
      <c r="F34" s="41">
        <f t="shared" si="4"/>
        <v>29.93141339944647</v>
      </c>
      <c r="G34" s="39">
        <f t="shared" si="0"/>
        <v>43.234346000000002</v>
      </c>
      <c r="H34" s="42">
        <f t="shared" si="6"/>
        <v>43.234346000000002</v>
      </c>
    </row>
    <row r="35" spans="1:8" x14ac:dyDescent="0.3">
      <c r="A35" s="29"/>
      <c r="B35" s="30" t="s">
        <v>45</v>
      </c>
      <c r="C35" s="29"/>
      <c r="D35" s="29"/>
      <c r="E35" s="29"/>
      <c r="F35" s="29"/>
    </row>
    <row r="36" spans="1:8" x14ac:dyDescent="0.3">
      <c r="A36" s="29"/>
      <c r="B36" s="29" t="s">
        <v>35</v>
      </c>
      <c r="C36" s="29"/>
      <c r="D36" s="29"/>
      <c r="E36" s="34" t="s">
        <v>36</v>
      </c>
      <c r="F36" s="35">
        <v>345</v>
      </c>
      <c r="G36" s="29" t="s">
        <v>37</v>
      </c>
    </row>
    <row r="37" spans="1:8" ht="14.1" customHeight="1" x14ac:dyDescent="0.3">
      <c r="A37" s="29"/>
      <c r="B37" s="36" t="s">
        <v>46</v>
      </c>
      <c r="C37" s="37" t="s">
        <v>39</v>
      </c>
      <c r="D37" s="37" t="s">
        <v>47</v>
      </c>
      <c r="E37" s="37" t="s">
        <v>41</v>
      </c>
      <c r="F37" s="37" t="s">
        <v>42</v>
      </c>
      <c r="G37" s="37" t="s">
        <v>43</v>
      </c>
      <c r="H37" s="37" t="s">
        <v>48</v>
      </c>
    </row>
    <row r="38" spans="1:8" ht="14.1" customHeight="1" x14ac:dyDescent="0.3">
      <c r="A38" s="29"/>
      <c r="B38" s="38">
        <v>1</v>
      </c>
      <c r="C38" s="39">
        <f>(3.14*3.14)*$C$16/(B38*B38)</f>
        <v>1971920</v>
      </c>
      <c r="D38" s="40">
        <f>$F$36/C38</f>
        <v>1.7495638768307031E-4</v>
      </c>
      <c r="E38" s="40">
        <f>0.658^D38</f>
        <v>0.99992677462421919</v>
      </c>
      <c r="F38" s="39">
        <f t="shared" ref="F38:F48" si="7">0.658^D38*$F$36</f>
        <v>344.97473724535564</v>
      </c>
      <c r="G38" s="41">
        <f t="shared" ref="G38:G48" si="8">0.877*C38</f>
        <v>1729373.84</v>
      </c>
      <c r="H38" s="42">
        <f>MIN(F38,G38)</f>
        <v>344.97473724535564</v>
      </c>
    </row>
    <row r="39" spans="1:8" ht="14.1" customHeight="1" x14ac:dyDescent="0.3">
      <c r="A39" s="29"/>
      <c r="B39" s="38">
        <v>20</v>
      </c>
      <c r="C39" s="39">
        <f t="shared" ref="C39:C48" si="9">(3.14*3.14)*$C$16/(B39*B39)</f>
        <v>4929.8</v>
      </c>
      <c r="D39" s="40">
        <f t="shared" ref="D39:D48" si="10">$F$36/C39</f>
        <v>6.998255507322812E-2</v>
      </c>
      <c r="E39" s="40">
        <f t="shared" ref="E39:E48" si="11">0.658^D39</f>
        <v>0.97113360707603502</v>
      </c>
      <c r="F39" s="39">
        <f t="shared" si="7"/>
        <v>335.04109444123208</v>
      </c>
      <c r="G39" s="41">
        <f t="shared" si="8"/>
        <v>4323.4346000000005</v>
      </c>
      <c r="H39" s="42">
        <f t="shared" ref="H39:H44" si="12">MIN(F39,G39)</f>
        <v>335.04109444123208</v>
      </c>
    </row>
    <row r="40" spans="1:8" ht="14.1" customHeight="1" x14ac:dyDescent="0.3">
      <c r="A40" s="29"/>
      <c r="B40" s="38">
        <v>40</v>
      </c>
      <c r="C40" s="39">
        <f t="shared" si="9"/>
        <v>1232.45</v>
      </c>
      <c r="D40" s="40">
        <f t="shared" si="10"/>
        <v>0.27993022029291248</v>
      </c>
      <c r="E40" s="40">
        <f t="shared" si="11"/>
        <v>0.88943852064346707</v>
      </c>
      <c r="F40" s="39">
        <f t="shared" si="7"/>
        <v>306.85628962199615</v>
      </c>
      <c r="G40" s="41">
        <f t="shared" si="8"/>
        <v>1080.8586500000001</v>
      </c>
      <c r="H40" s="42">
        <f t="shared" si="12"/>
        <v>306.85628962199615</v>
      </c>
    </row>
    <row r="41" spans="1:8" ht="14.1" customHeight="1" x14ac:dyDescent="0.3">
      <c r="A41" s="29"/>
      <c r="B41" s="38">
        <v>60</v>
      </c>
      <c r="C41" s="39">
        <f t="shared" si="9"/>
        <v>547.75555555555559</v>
      </c>
      <c r="D41" s="40">
        <f t="shared" si="10"/>
        <v>0.62984299565905311</v>
      </c>
      <c r="E41" s="40">
        <f t="shared" si="11"/>
        <v>0.76826465310200376</v>
      </c>
      <c r="F41" s="39">
        <f t="shared" si="7"/>
        <v>265.05130532019132</v>
      </c>
      <c r="G41" s="41">
        <f t="shared" si="8"/>
        <v>480.38162222222223</v>
      </c>
      <c r="H41" s="42">
        <f t="shared" si="12"/>
        <v>265.05130532019132</v>
      </c>
    </row>
    <row r="42" spans="1:8" ht="14.1" customHeight="1" x14ac:dyDescent="0.3">
      <c r="A42" s="29"/>
      <c r="B42" s="38">
        <v>80</v>
      </c>
      <c r="C42" s="39">
        <f t="shared" si="9"/>
        <v>308.11250000000001</v>
      </c>
      <c r="D42" s="40">
        <f t="shared" si="10"/>
        <v>1.1197208811716499</v>
      </c>
      <c r="E42" s="40">
        <f t="shared" si="11"/>
        <v>0.62584060550820153</v>
      </c>
      <c r="F42" s="39">
        <f t="shared" si="7"/>
        <v>215.91500890032952</v>
      </c>
      <c r="G42" s="41">
        <f t="shared" si="8"/>
        <v>270.21466250000003</v>
      </c>
      <c r="H42" s="42">
        <f t="shared" si="12"/>
        <v>215.91500890032952</v>
      </c>
    </row>
    <row r="43" spans="1:8" ht="14.1" customHeight="1" x14ac:dyDescent="0.3">
      <c r="A43" s="29"/>
      <c r="B43" s="38">
        <v>100</v>
      </c>
      <c r="C43" s="39">
        <f t="shared" si="9"/>
        <v>197.19200000000001</v>
      </c>
      <c r="D43" s="40">
        <f t="shared" si="10"/>
        <v>1.7495638768307029</v>
      </c>
      <c r="E43" s="40">
        <f t="shared" si="11"/>
        <v>0.48081121568790641</v>
      </c>
      <c r="F43" s="39">
        <f t="shared" si="7"/>
        <v>165.87986941232771</v>
      </c>
      <c r="G43" s="41">
        <f t="shared" si="8"/>
        <v>172.93738400000001</v>
      </c>
      <c r="H43" s="42">
        <f t="shared" si="12"/>
        <v>165.87986941232771</v>
      </c>
    </row>
    <row r="44" spans="1:8" ht="14.1" customHeight="1" x14ac:dyDescent="0.3">
      <c r="A44" s="29"/>
      <c r="B44" s="44">
        <v>113</v>
      </c>
      <c r="C44" s="39">
        <f t="shared" si="9"/>
        <v>154.43026078784555</v>
      </c>
      <c r="D44" s="40">
        <f t="shared" si="10"/>
        <v>2.2340181143251248</v>
      </c>
      <c r="E44" s="40">
        <f t="shared" si="11"/>
        <v>0.3925666063607095</v>
      </c>
      <c r="F44" s="39">
        <f t="shared" si="7"/>
        <v>135.43547919444478</v>
      </c>
      <c r="G44" s="39">
        <f t="shared" si="8"/>
        <v>135.43533871094056</v>
      </c>
      <c r="H44" s="42">
        <f t="shared" si="12"/>
        <v>135.43533871094056</v>
      </c>
    </row>
    <row r="45" spans="1:8" ht="14.1" customHeight="1" x14ac:dyDescent="0.3">
      <c r="A45" s="29"/>
      <c r="B45" s="38">
        <v>133</v>
      </c>
      <c r="C45" s="39">
        <f t="shared" si="9"/>
        <v>111.4771892136356</v>
      </c>
      <c r="D45" s="40">
        <f t="shared" si="10"/>
        <v>3.0948035417258306</v>
      </c>
      <c r="E45" s="40">
        <f t="shared" si="11"/>
        <v>0.27380719222053418</v>
      </c>
      <c r="F45" s="41">
        <f t="shared" si="7"/>
        <v>94.463481316084298</v>
      </c>
      <c r="G45" s="39">
        <f t="shared" si="8"/>
        <v>97.765494940358423</v>
      </c>
      <c r="H45" s="42">
        <f t="shared" ref="H45:H48" si="13">MAX(F45,G45)</f>
        <v>97.765494940358423</v>
      </c>
    </row>
    <row r="46" spans="1:8" ht="14.1" customHeight="1" x14ac:dyDescent="0.3">
      <c r="B46" s="38">
        <v>160</v>
      </c>
      <c r="C46" s="39">
        <f t="shared" si="9"/>
        <v>77.028125000000003</v>
      </c>
      <c r="D46" s="40">
        <f t="shared" si="10"/>
        <v>4.4788835246865997</v>
      </c>
      <c r="E46" s="40">
        <f t="shared" si="11"/>
        <v>0.15341045206211684</v>
      </c>
      <c r="F46" s="41">
        <f t="shared" si="7"/>
        <v>52.926605961430312</v>
      </c>
      <c r="G46" s="39">
        <f t="shared" si="8"/>
        <v>67.553665625000008</v>
      </c>
      <c r="H46" s="42">
        <f t="shared" si="13"/>
        <v>67.553665625000008</v>
      </c>
    </row>
    <row r="47" spans="1:8" ht="14.1" customHeight="1" x14ac:dyDescent="0.3">
      <c r="B47" s="38">
        <v>178</v>
      </c>
      <c r="C47" s="39">
        <f t="shared" si="9"/>
        <v>62.237091276353993</v>
      </c>
      <c r="D47" s="40">
        <f t="shared" si="10"/>
        <v>5.5433181873503994</v>
      </c>
      <c r="E47" s="40">
        <f t="shared" si="11"/>
        <v>9.8258083727969625E-2</v>
      </c>
      <c r="F47" s="41">
        <f t="shared" si="7"/>
        <v>33.899038886149519</v>
      </c>
      <c r="G47" s="39">
        <f t="shared" si="8"/>
        <v>54.581929049362451</v>
      </c>
      <c r="H47" s="42">
        <f t="shared" si="13"/>
        <v>54.581929049362451</v>
      </c>
    </row>
    <row r="48" spans="1:8" ht="14.1" customHeight="1" x14ac:dyDescent="0.3">
      <c r="B48" s="38">
        <v>200</v>
      </c>
      <c r="C48" s="39">
        <f t="shared" si="9"/>
        <v>49.298000000000002</v>
      </c>
      <c r="D48" s="40">
        <f t="shared" si="10"/>
        <v>6.9982555073228117</v>
      </c>
      <c r="E48" s="40">
        <f t="shared" si="11"/>
        <v>5.3443926604030238E-2</v>
      </c>
      <c r="F48" s="41">
        <f t="shared" si="7"/>
        <v>18.438154678390433</v>
      </c>
      <c r="G48" s="39">
        <f t="shared" si="8"/>
        <v>43.234346000000002</v>
      </c>
      <c r="H48" s="42">
        <f t="shared" si="13"/>
        <v>43.234346000000002</v>
      </c>
    </row>
    <row r="49" spans="1:9" x14ac:dyDescent="0.3">
      <c r="B49" s="30" t="s">
        <v>49</v>
      </c>
    </row>
    <row r="52" spans="1:9" x14ac:dyDescent="0.3">
      <c r="A52" s="23" t="s">
        <v>50</v>
      </c>
      <c r="B52" s="23"/>
      <c r="C52" s="23"/>
      <c r="D52" s="23"/>
      <c r="E52" s="23"/>
      <c r="F52" s="23"/>
      <c r="G52" s="23"/>
      <c r="H52" s="23"/>
      <c r="I52" s="23"/>
    </row>
    <row r="53" spans="1:9" x14ac:dyDescent="0.3">
      <c r="A53" s="23" t="s">
        <v>51</v>
      </c>
      <c r="B53" s="23"/>
      <c r="C53" s="23"/>
      <c r="D53" s="23"/>
      <c r="E53" s="23"/>
      <c r="F53" s="23"/>
      <c r="G53" s="23"/>
      <c r="H53" s="23"/>
      <c r="I53" s="23"/>
    </row>
    <row r="54" spans="1:9" x14ac:dyDescent="0.3">
      <c r="B54" s="23" t="s">
        <v>52</v>
      </c>
      <c r="C54" s="23"/>
      <c r="D54" s="23"/>
      <c r="E54" s="23"/>
      <c r="F54" s="23"/>
      <c r="G54" s="23"/>
      <c r="H54" s="23"/>
    </row>
    <row r="55" spans="1:9" x14ac:dyDescent="0.3">
      <c r="B55" s="45"/>
      <c r="C55" s="45"/>
      <c r="D55" s="45"/>
      <c r="E55" s="45"/>
      <c r="F55" s="45"/>
      <c r="G55" s="45"/>
      <c r="H55" s="45"/>
    </row>
    <row r="56" spans="1:9" x14ac:dyDescent="0.3">
      <c r="B56" s="45"/>
      <c r="C56" s="45"/>
      <c r="D56" s="45"/>
      <c r="E56" s="45"/>
      <c r="F56" s="45"/>
      <c r="G56" s="45"/>
      <c r="H56" s="45"/>
    </row>
    <row r="57" spans="1:9" x14ac:dyDescent="0.3">
      <c r="A57" s="4" t="s">
        <v>53</v>
      </c>
      <c r="B57" s="45"/>
      <c r="C57" s="45"/>
      <c r="D57" s="45"/>
      <c r="E57" s="45"/>
      <c r="F57" s="45"/>
      <c r="G57" s="45"/>
      <c r="H57" s="45"/>
    </row>
    <row r="58" spans="1:9" x14ac:dyDescent="0.3">
      <c r="A58" s="46" t="s">
        <v>54</v>
      </c>
      <c r="B58" s="45"/>
      <c r="C58" s="45"/>
      <c r="D58" s="45"/>
      <c r="E58" s="45"/>
      <c r="F58" s="45"/>
      <c r="G58" s="45"/>
      <c r="H58" s="45"/>
    </row>
    <row r="59" spans="1:9" x14ac:dyDescent="0.3">
      <c r="A59" s="46"/>
      <c r="B59" s="27" t="s">
        <v>55</v>
      </c>
      <c r="C59" s="47">
        <v>345</v>
      </c>
      <c r="D59" s="31" t="s">
        <v>37</v>
      </c>
      <c r="E59" s="45"/>
      <c r="F59" s="45"/>
      <c r="G59" s="45"/>
      <c r="H59" s="45"/>
    </row>
    <row r="60" spans="1:9" x14ac:dyDescent="0.3">
      <c r="A60" s="46"/>
      <c r="B60" s="27" t="s">
        <v>56</v>
      </c>
      <c r="C60" s="47">
        <v>700</v>
      </c>
      <c r="D60" s="31" t="s">
        <v>57</v>
      </c>
      <c r="E60" s="45"/>
      <c r="F60" s="45"/>
      <c r="G60" s="45"/>
      <c r="H60" s="45"/>
    </row>
    <row r="61" spans="1:9" x14ac:dyDescent="0.3">
      <c r="B61" s="27" t="s">
        <v>58</v>
      </c>
      <c r="C61" s="47">
        <v>300</v>
      </c>
      <c r="D61" s="31" t="s">
        <v>59</v>
      </c>
      <c r="E61" s="45"/>
      <c r="F61" s="45"/>
      <c r="G61" s="45"/>
      <c r="H61" s="45"/>
    </row>
    <row r="62" spans="1:9" x14ac:dyDescent="0.3">
      <c r="B62" s="27" t="s">
        <v>60</v>
      </c>
      <c r="C62" s="47">
        <v>13</v>
      </c>
      <c r="D62" s="31" t="s">
        <v>57</v>
      </c>
      <c r="E62" s="45"/>
      <c r="F62" s="45"/>
      <c r="G62" s="45"/>
      <c r="H62" s="45"/>
    </row>
    <row r="63" spans="1:9" x14ac:dyDescent="0.3">
      <c r="B63" s="27" t="s">
        <v>61</v>
      </c>
      <c r="C63" s="47">
        <v>24</v>
      </c>
      <c r="D63" s="31" t="s">
        <v>59</v>
      </c>
      <c r="E63" s="45"/>
      <c r="F63" s="45"/>
      <c r="G63" s="45"/>
      <c r="H63" s="45"/>
    </row>
    <row r="64" spans="1:9" x14ac:dyDescent="0.3">
      <c r="B64" s="48" t="s">
        <v>62</v>
      </c>
      <c r="C64" s="49">
        <f>C63*C61^3*(C60-C63)^2/24</f>
        <v>12338352000000</v>
      </c>
      <c r="D64" s="31" t="s">
        <v>63</v>
      </c>
      <c r="E64" s="50" t="s">
        <v>64</v>
      </c>
      <c r="F64" s="51"/>
      <c r="G64" s="52"/>
      <c r="H64" s="45"/>
    </row>
    <row r="65" spans="2:9" x14ac:dyDescent="0.3">
      <c r="B65" s="48" t="s">
        <v>65</v>
      </c>
      <c r="C65" s="53">
        <f>(2*C61*C63^3+(C60-2*C63)*C62^3)/3</f>
        <v>3242281.3333333335</v>
      </c>
      <c r="D65" s="31" t="s">
        <v>66</v>
      </c>
      <c r="E65" s="30" t="s">
        <v>67</v>
      </c>
      <c r="F65" s="3"/>
    </row>
    <row r="66" spans="2:9" x14ac:dyDescent="0.3">
      <c r="B66" s="48" t="s">
        <v>68</v>
      </c>
      <c r="C66" s="54">
        <f>C61*C60^3/12-((C61-C62)*(C60-2*C63)^3/12)</f>
        <v>1946069925.333333</v>
      </c>
      <c r="D66" s="31" t="s">
        <v>66</v>
      </c>
    </row>
    <row r="67" spans="2:9" x14ac:dyDescent="0.3">
      <c r="B67" s="48" t="s">
        <v>69</v>
      </c>
      <c r="C67" s="55">
        <f>2*C63*C61^3/12+(C60-2*C63)*C62^3/12</f>
        <v>108119370.33333333</v>
      </c>
      <c r="D67" s="31" t="s">
        <v>70</v>
      </c>
      <c r="G67" s="56"/>
      <c r="H67" s="56"/>
    </row>
    <row r="68" spans="2:9" x14ac:dyDescent="0.3">
      <c r="B68" s="48" t="s">
        <v>71</v>
      </c>
      <c r="C68" s="53">
        <f>2*C61*C63+(C60-2*C63)*C62</f>
        <v>22876</v>
      </c>
      <c r="D68" s="29" t="s">
        <v>72</v>
      </c>
      <c r="G68" s="57"/>
    </row>
    <row r="69" spans="2:9" x14ac:dyDescent="0.3">
      <c r="B69" s="58" t="s">
        <v>73</v>
      </c>
      <c r="C69" s="53">
        <v>0</v>
      </c>
      <c r="D69" s="29" t="s">
        <v>59</v>
      </c>
      <c r="E69" s="59" t="s">
        <v>74</v>
      </c>
      <c r="G69" s="57"/>
    </row>
    <row r="70" spans="2:9" x14ac:dyDescent="0.3">
      <c r="B70" s="58" t="s">
        <v>75</v>
      </c>
      <c r="C70" s="53">
        <v>0</v>
      </c>
      <c r="D70" s="29" t="s">
        <v>57</v>
      </c>
      <c r="E70" s="59" t="s">
        <v>74</v>
      </c>
      <c r="G70" s="57"/>
    </row>
    <row r="71" spans="2:9" x14ac:dyDescent="0.3">
      <c r="B71" s="48" t="s">
        <v>76</v>
      </c>
      <c r="C71" s="53">
        <f>(C66/C68)^0.5</f>
        <v>291.66826391122947</v>
      </c>
      <c r="D71" s="29" t="s">
        <v>59</v>
      </c>
      <c r="E71" s="59" t="s">
        <v>77</v>
      </c>
      <c r="G71" s="60"/>
    </row>
    <row r="72" spans="2:9" x14ac:dyDescent="0.3">
      <c r="B72" s="48" t="s">
        <v>78</v>
      </c>
      <c r="C72" s="53">
        <f>(C67/C68)^0.5</f>
        <v>68.748259871898696</v>
      </c>
      <c r="D72" s="29" t="s">
        <v>57</v>
      </c>
      <c r="E72" s="59" t="s">
        <v>79</v>
      </c>
    </row>
    <row r="73" spans="2:9" x14ac:dyDescent="0.3">
      <c r="B73" s="22" t="s">
        <v>80</v>
      </c>
      <c r="C73" s="53">
        <f>(C69^2+C70^2+(C66+C67)/C68)^0.5</f>
        <v>299.660974116425</v>
      </c>
      <c r="D73" s="22"/>
      <c r="E73" s="59" t="s">
        <v>81</v>
      </c>
    </row>
    <row r="74" spans="2:9" x14ac:dyDescent="0.3">
      <c r="B74" s="22"/>
      <c r="C74" s="22"/>
      <c r="D74" s="22"/>
      <c r="E74" s="22"/>
    </row>
    <row r="75" spans="2:9" x14ac:dyDescent="0.3">
      <c r="B75" s="48" t="s">
        <v>82</v>
      </c>
      <c r="C75" s="61">
        <v>3000</v>
      </c>
      <c r="D75" s="29" t="s">
        <v>59</v>
      </c>
      <c r="E75" s="59" t="s">
        <v>83</v>
      </c>
      <c r="G75" s="62" t="s">
        <v>84</v>
      </c>
      <c r="H75" s="63">
        <f>C75/C71</f>
        <v>10.285657958704288</v>
      </c>
    </row>
    <row r="76" spans="2:9" x14ac:dyDescent="0.3">
      <c r="B76" s="48" t="s">
        <v>85</v>
      </c>
      <c r="C76" s="61">
        <v>3000</v>
      </c>
      <c r="D76" s="29" t="s">
        <v>57</v>
      </c>
      <c r="E76" s="59" t="s">
        <v>86</v>
      </c>
      <c r="G76" s="62" t="s">
        <v>87</v>
      </c>
      <c r="H76" s="63">
        <f>C76/C72</f>
        <v>43.637468142321225</v>
      </c>
    </row>
    <row r="77" spans="2:9" x14ac:dyDescent="0.3">
      <c r="B77" s="48" t="s">
        <v>88</v>
      </c>
      <c r="C77" s="61">
        <v>6000</v>
      </c>
      <c r="D77" s="29" t="s">
        <v>59</v>
      </c>
      <c r="E77" s="30" t="s">
        <v>89</v>
      </c>
      <c r="H77" s="59"/>
    </row>
    <row r="78" spans="2:9" x14ac:dyDescent="0.3">
      <c r="B78" s="48" t="s">
        <v>90</v>
      </c>
      <c r="C78" s="63">
        <f>3.14*3.14*C16/(H75)^2</f>
        <v>18639.108464782625</v>
      </c>
      <c r="D78" s="29" t="s">
        <v>30</v>
      </c>
      <c r="E78" s="64" t="s">
        <v>91</v>
      </c>
      <c r="F78" s="65">
        <f>$C$59/C78</f>
        <v>1.850946898301788E-2</v>
      </c>
      <c r="G78" s="66" t="s">
        <v>92</v>
      </c>
      <c r="H78" s="63">
        <f>IF(F78&gt;2.5,0.877*C78,0.658^F78*$C$59)</f>
        <v>342.33756155032495</v>
      </c>
      <c r="I78" s="29" t="s">
        <v>37</v>
      </c>
    </row>
    <row r="79" spans="2:9" x14ac:dyDescent="0.3">
      <c r="B79" s="48" t="s">
        <v>93</v>
      </c>
      <c r="C79" s="63">
        <f>3.14*3.14*C16/(H76)^2</f>
        <v>1035.5479238197561</v>
      </c>
      <c r="D79" s="29" t="s">
        <v>37</v>
      </c>
      <c r="E79" s="48" t="s">
        <v>94</v>
      </c>
      <c r="F79" s="65">
        <f t="shared" ref="F79:F80" si="14">$C$59/C79</f>
        <v>0.33315696170527936</v>
      </c>
      <c r="G79" s="67" t="s">
        <v>95</v>
      </c>
      <c r="H79" s="63">
        <f t="shared" ref="H79:H80" si="15">IF(F79&gt;2.5,0.877*C79,0.658^F79*$C$59)</f>
        <v>300.09570933261813</v>
      </c>
      <c r="I79" s="29" t="s">
        <v>37</v>
      </c>
    </row>
    <row r="80" spans="2:9" x14ac:dyDescent="0.3">
      <c r="B80" s="48" t="s">
        <v>96</v>
      </c>
      <c r="C80" s="63">
        <f>(3.14*3.14*$C$16*$C$64/C77^2+77200*$C$65)/(C68*C73*C73)</f>
        <v>450.85630926372954</v>
      </c>
      <c r="D80" s="29" t="s">
        <v>30</v>
      </c>
      <c r="E80" s="48" t="s">
        <v>97</v>
      </c>
      <c r="F80" s="65">
        <f t="shared" si="14"/>
        <v>0.76521054027923419</v>
      </c>
      <c r="G80" s="67" t="s">
        <v>98</v>
      </c>
      <c r="H80" s="63">
        <f t="shared" si="15"/>
        <v>250.45149758608031</v>
      </c>
      <c r="I80" s="29" t="s">
        <v>99</v>
      </c>
    </row>
    <row r="81" spans="1:9" x14ac:dyDescent="0.3">
      <c r="B81" s="68" t="s">
        <v>100</v>
      </c>
      <c r="C81" s="69">
        <v>0.9</v>
      </c>
      <c r="D81" s="29"/>
      <c r="F81" s="70"/>
      <c r="H81" s="48"/>
    </row>
    <row r="82" spans="1:9" x14ac:dyDescent="0.3">
      <c r="B82" s="68" t="s">
        <v>101</v>
      </c>
      <c r="C82" s="71">
        <v>1.67</v>
      </c>
      <c r="D82" s="29"/>
      <c r="F82" s="70"/>
      <c r="H82" s="48"/>
    </row>
    <row r="83" spans="1:9" x14ac:dyDescent="0.3">
      <c r="B83" s="48" t="s">
        <v>102</v>
      </c>
      <c r="C83" s="72">
        <f>MIN(H78:H80)*C81*C68/1000</f>
        <v>5156.3956129012558</v>
      </c>
      <c r="D83" s="29" t="s">
        <v>103</v>
      </c>
      <c r="E83" s="73" t="s">
        <v>104</v>
      </c>
      <c r="F83" s="74"/>
      <c r="G83" s="29"/>
      <c r="H83" s="29"/>
    </row>
    <row r="84" spans="1:9" x14ac:dyDescent="0.3">
      <c r="B84" s="48" t="s">
        <v>105</v>
      </c>
      <c r="C84" s="72">
        <f>MIN(H78:H80)/C82/1000*C68</f>
        <v>3430.7356040593854</v>
      </c>
      <c r="D84" s="29" t="s">
        <v>103</v>
      </c>
      <c r="E84" s="75" t="s">
        <v>106</v>
      </c>
      <c r="F84" s="74"/>
      <c r="G84" s="29"/>
      <c r="H84" s="29"/>
    </row>
    <row r="85" spans="1:9" x14ac:dyDescent="0.3">
      <c r="A85" s="76"/>
      <c r="B85" s="76"/>
      <c r="C85" s="77"/>
      <c r="D85" s="78"/>
      <c r="E85" s="76"/>
      <c r="F85" s="76"/>
      <c r="G85" s="76"/>
      <c r="H85" s="76"/>
      <c r="I85" s="76"/>
    </row>
    <row r="86" spans="1:9" ht="17.25" thickBot="1" x14ac:dyDescent="0.35">
      <c r="A86" s="79" t="s">
        <v>107</v>
      </c>
      <c r="B86" s="76"/>
      <c r="C86" s="77"/>
      <c r="D86" s="78"/>
      <c r="E86" s="80"/>
      <c r="F86" s="76"/>
      <c r="G86" s="76"/>
      <c r="H86" s="76"/>
      <c r="I86" s="76"/>
    </row>
    <row r="87" spans="1:9" x14ac:dyDescent="0.3">
      <c r="A87" s="81" t="s">
        <v>108</v>
      </c>
      <c r="B87" s="82">
        <v>3000</v>
      </c>
      <c r="C87" s="82">
        <v>6000</v>
      </c>
      <c r="D87" s="83">
        <v>9000</v>
      </c>
      <c r="E87" s="82">
        <v>12000</v>
      </c>
      <c r="F87" s="83">
        <v>15000</v>
      </c>
      <c r="G87" s="82">
        <v>18000</v>
      </c>
      <c r="H87" s="83">
        <v>21000</v>
      </c>
      <c r="I87" s="84">
        <v>24000</v>
      </c>
    </row>
    <row r="88" spans="1:9" x14ac:dyDescent="0.3">
      <c r="A88" s="85" t="s">
        <v>109</v>
      </c>
      <c r="B88" s="86">
        <f t="shared" ref="B88:I88" si="16">(3.14*3.14*$C$16*$C$64/B87^2+77200*$C$65)/($C$66+$C$67)</f>
        <v>1437.8735528045636</v>
      </c>
      <c r="C88" s="86">
        <f>(3.14*3.14*$C$16*$C$64/C87^2+77200*$C$65)/($C$66+$C$67)</f>
        <v>450.8563092637296</v>
      </c>
      <c r="D88" s="86">
        <f t="shared" si="16"/>
        <v>268.07533823764925</v>
      </c>
      <c r="E88" s="86">
        <f t="shared" si="16"/>
        <v>204.10199837852113</v>
      </c>
      <c r="F88" s="86">
        <f t="shared" si="16"/>
        <v>174.4914810722961</v>
      </c>
      <c r="G88" s="86">
        <f t="shared" si="16"/>
        <v>158.40675562200101</v>
      </c>
      <c r="H88" s="86">
        <f t="shared" si="16"/>
        <v>148.70817348592328</v>
      </c>
      <c r="I88" s="87">
        <f t="shared" si="16"/>
        <v>142.41342065721901</v>
      </c>
    </row>
    <row r="89" spans="1:9" x14ac:dyDescent="0.3">
      <c r="A89" s="88"/>
      <c r="B89" s="89"/>
      <c r="C89" s="90"/>
      <c r="D89" s="91"/>
      <c r="E89" s="92"/>
      <c r="F89" s="89"/>
      <c r="G89" s="89"/>
      <c r="H89" s="89"/>
      <c r="I89" s="93"/>
    </row>
    <row r="90" spans="1:9" ht="17.25" thickBot="1" x14ac:dyDescent="0.35">
      <c r="A90" s="94"/>
      <c r="B90" s="95"/>
      <c r="C90" s="96"/>
      <c r="D90" s="97"/>
      <c r="E90" s="98"/>
      <c r="F90" s="95"/>
      <c r="G90" s="95"/>
      <c r="H90" s="95"/>
      <c r="I90" s="99"/>
    </row>
    <row r="91" spans="1:9" x14ac:dyDescent="0.3">
      <c r="C91" s="100"/>
      <c r="D91" s="29"/>
      <c r="E91" s="101"/>
    </row>
    <row r="92" spans="1:9" x14ac:dyDescent="0.3">
      <c r="A92" s="64" t="s">
        <v>110</v>
      </c>
      <c r="B92" s="45"/>
      <c r="C92" s="45"/>
      <c r="D92" s="45"/>
      <c r="E92" s="45"/>
      <c r="F92" s="45"/>
      <c r="G92" s="45"/>
      <c r="H92" s="45"/>
    </row>
    <row r="93" spans="1:9" x14ac:dyDescent="0.3">
      <c r="A93" s="46"/>
      <c r="B93" s="45"/>
      <c r="C93" s="45"/>
      <c r="D93" s="45"/>
      <c r="E93" s="45"/>
      <c r="F93" s="45"/>
      <c r="G93" s="45"/>
      <c r="H93" s="45"/>
    </row>
    <row r="94" spans="1:9" x14ac:dyDescent="0.3">
      <c r="A94" s="102"/>
      <c r="B94" s="27" t="s">
        <v>111</v>
      </c>
      <c r="C94" s="47">
        <v>345</v>
      </c>
      <c r="D94" s="31" t="s">
        <v>30</v>
      </c>
      <c r="E94" s="45"/>
      <c r="F94" s="45"/>
      <c r="G94" s="45"/>
      <c r="H94" s="45"/>
    </row>
    <row r="95" spans="1:9" x14ac:dyDescent="0.3">
      <c r="A95" s="103"/>
      <c r="B95" s="27" t="s">
        <v>112</v>
      </c>
      <c r="C95" s="47">
        <v>350</v>
      </c>
      <c r="D95" s="31" t="s">
        <v>59</v>
      </c>
      <c r="E95" s="45"/>
      <c r="F95" s="45"/>
      <c r="G95" s="45"/>
      <c r="H95" s="45"/>
    </row>
    <row r="96" spans="1:9" x14ac:dyDescent="0.3">
      <c r="A96" s="104"/>
      <c r="B96" s="27" t="s">
        <v>113</v>
      </c>
      <c r="C96" s="47">
        <v>300</v>
      </c>
      <c r="D96" s="31" t="s">
        <v>114</v>
      </c>
      <c r="E96" s="45"/>
      <c r="F96" s="45"/>
      <c r="G96" s="45"/>
      <c r="H96" s="45"/>
    </row>
    <row r="97" spans="1:9" x14ac:dyDescent="0.3">
      <c r="A97" s="104"/>
      <c r="B97" s="27" t="s">
        <v>60</v>
      </c>
      <c r="C97" s="47">
        <v>13</v>
      </c>
      <c r="D97" s="31" t="s">
        <v>57</v>
      </c>
      <c r="E97" s="45"/>
      <c r="F97" s="45"/>
      <c r="G97" s="45"/>
      <c r="H97" s="45"/>
    </row>
    <row r="98" spans="1:9" x14ac:dyDescent="0.3">
      <c r="A98" s="104"/>
      <c r="B98" s="27" t="s">
        <v>115</v>
      </c>
      <c r="C98" s="47">
        <v>24</v>
      </c>
      <c r="D98" s="31" t="s">
        <v>57</v>
      </c>
      <c r="E98" s="45"/>
      <c r="F98" s="45"/>
      <c r="G98" s="45"/>
      <c r="H98" s="45"/>
    </row>
    <row r="99" spans="1:9" x14ac:dyDescent="0.3">
      <c r="A99" s="104"/>
      <c r="B99" s="48" t="s">
        <v>116</v>
      </c>
      <c r="C99" s="49">
        <f>C98*C96^3*(C95-C98)^2/24</f>
        <v>2869452000000</v>
      </c>
      <c r="D99" s="31" t="s">
        <v>117</v>
      </c>
      <c r="E99" s="50" t="s">
        <v>118</v>
      </c>
      <c r="F99" s="51"/>
      <c r="G99" s="52"/>
      <c r="H99" s="45"/>
    </row>
    <row r="100" spans="1:9" x14ac:dyDescent="0.3">
      <c r="A100" s="104"/>
      <c r="B100" s="48" t="s">
        <v>65</v>
      </c>
      <c r="C100" s="53">
        <f>(C96*C98^3+(C95-C98)*C97^3)/3</f>
        <v>1621140.6666666667</v>
      </c>
      <c r="D100" s="31" t="s">
        <v>70</v>
      </c>
      <c r="E100" s="30" t="s">
        <v>67</v>
      </c>
      <c r="F100" s="3"/>
    </row>
    <row r="101" spans="1:9" x14ac:dyDescent="0.3">
      <c r="A101" s="104"/>
      <c r="B101" s="48" t="s">
        <v>119</v>
      </c>
      <c r="C101" s="55">
        <f>C96*C95^3/12-((C96-C97)*(C95-C98)^3/12)</f>
        <v>243258740.66666663</v>
      </c>
      <c r="D101" s="31" t="s">
        <v>70</v>
      </c>
    </row>
    <row r="102" spans="1:9" x14ac:dyDescent="0.3">
      <c r="A102" s="104"/>
      <c r="B102" s="48" t="s">
        <v>69</v>
      </c>
      <c r="C102" s="55">
        <f>C98*C96^3/12+(C95-C98)*C97^3/12</f>
        <v>54059685.166666664</v>
      </c>
      <c r="D102" s="31" t="s">
        <v>70</v>
      </c>
      <c r="G102" s="56"/>
      <c r="H102" s="56"/>
    </row>
    <row r="103" spans="1:9" x14ac:dyDescent="0.3">
      <c r="A103" s="104"/>
      <c r="B103" s="48" t="s">
        <v>71</v>
      </c>
      <c r="C103" s="53">
        <f>C96*C98+(C95-C98)*C97</f>
        <v>11438</v>
      </c>
      <c r="D103" s="29" t="s">
        <v>120</v>
      </c>
      <c r="G103" s="105"/>
    </row>
    <row r="104" spans="1:9" x14ac:dyDescent="0.3">
      <c r="A104" s="104"/>
      <c r="B104" s="48" t="s">
        <v>76</v>
      </c>
      <c r="C104" s="53">
        <f>(C101/C103)^0.5</f>
        <v>145.83413195561474</v>
      </c>
      <c r="D104" s="29" t="s">
        <v>59</v>
      </c>
      <c r="E104" s="4" t="s">
        <v>121</v>
      </c>
      <c r="F104" s="65">
        <f>$C$59/C104</f>
        <v>2.3657013305019863</v>
      </c>
      <c r="G104" s="60"/>
    </row>
    <row r="105" spans="1:9" x14ac:dyDescent="0.3">
      <c r="A105" s="104"/>
      <c r="B105" s="48" t="s">
        <v>78</v>
      </c>
      <c r="C105" s="53">
        <f>(C102/C103)^0.5</f>
        <v>68.748259871898696</v>
      </c>
      <c r="D105" s="29" t="s">
        <v>122</v>
      </c>
    </row>
    <row r="106" spans="1:9" x14ac:dyDescent="0.3">
      <c r="A106" s="104"/>
      <c r="B106" s="48" t="s">
        <v>82</v>
      </c>
      <c r="C106" s="61">
        <v>3000</v>
      </c>
      <c r="D106" s="29" t="s">
        <v>57</v>
      </c>
      <c r="E106" s="59" t="s">
        <v>86</v>
      </c>
      <c r="G106" s="62" t="s">
        <v>123</v>
      </c>
      <c r="H106" s="63">
        <f>C106/C104</f>
        <v>20.571315917408576</v>
      </c>
    </row>
    <row r="107" spans="1:9" x14ac:dyDescent="0.3">
      <c r="A107" s="104"/>
      <c r="B107" s="48" t="s">
        <v>124</v>
      </c>
      <c r="C107" s="61">
        <v>3000</v>
      </c>
      <c r="D107" s="29" t="s">
        <v>57</v>
      </c>
      <c r="E107" s="59" t="s">
        <v>83</v>
      </c>
      <c r="G107" s="62" t="s">
        <v>125</v>
      </c>
      <c r="H107" s="63">
        <f>C107/C105</f>
        <v>43.637468142321225</v>
      </c>
    </row>
    <row r="108" spans="1:9" x14ac:dyDescent="0.3">
      <c r="A108" s="104"/>
      <c r="B108" s="48" t="s">
        <v>126</v>
      </c>
      <c r="C108" s="61">
        <v>6000</v>
      </c>
      <c r="D108" s="29" t="s">
        <v>59</v>
      </c>
      <c r="E108" s="30" t="s">
        <v>89</v>
      </c>
      <c r="H108" s="59"/>
    </row>
    <row r="109" spans="1:9" x14ac:dyDescent="0.3">
      <c r="A109" s="104"/>
      <c r="B109" s="48" t="s">
        <v>127</v>
      </c>
      <c r="C109" s="63">
        <f>3.14*3.14*C47/(H106)^2</f>
        <v>1.4500548685406733</v>
      </c>
      <c r="D109" s="29" t="s">
        <v>37</v>
      </c>
      <c r="E109" s="64" t="s">
        <v>91</v>
      </c>
      <c r="F109" s="65">
        <f>$C$59/C109</f>
        <v>237.92203142437359</v>
      </c>
      <c r="G109" s="66" t="s">
        <v>128</v>
      </c>
      <c r="H109" s="63">
        <f>IF(F109&gt;2.5,0.877*C109,0.658^F109*$C$59)</f>
        <v>1.2716981197101704</v>
      </c>
      <c r="I109" s="29" t="s">
        <v>37</v>
      </c>
    </row>
    <row r="110" spans="1:9" x14ac:dyDescent="0.3">
      <c r="A110" s="104"/>
      <c r="B110" s="48" t="s">
        <v>129</v>
      </c>
      <c r="C110" s="63">
        <f>3.14*3.14*C47/(H107)^2</f>
        <v>0.32224745327904514</v>
      </c>
      <c r="D110" s="29" t="s">
        <v>130</v>
      </c>
      <c r="E110" s="48" t="s">
        <v>131</v>
      </c>
      <c r="F110" s="65">
        <f t="shared" ref="F110:F111" si="17">$C$59/C110</f>
        <v>1070.6058232250873</v>
      </c>
      <c r="G110" s="67" t="s">
        <v>95</v>
      </c>
      <c r="H110" s="63">
        <f t="shared" ref="H110:H111" si="18">IF(F110&gt;2.5,0.877*C110,0.658^F110*$C$59)</f>
        <v>0.28261101652572257</v>
      </c>
      <c r="I110" s="29" t="s">
        <v>37</v>
      </c>
    </row>
    <row r="111" spans="1:9" x14ac:dyDescent="0.3">
      <c r="A111" s="104"/>
      <c r="B111" s="48" t="s">
        <v>96</v>
      </c>
      <c r="C111" s="63">
        <f>(3.14*3.14*$C$16*$C$99/C108^2+77200*$C$100)/($C$103*11)</f>
        <v>2243938.760007842</v>
      </c>
      <c r="D111" s="29" t="s">
        <v>130</v>
      </c>
      <c r="E111" s="48" t="s">
        <v>132</v>
      </c>
      <c r="F111" s="65">
        <f t="shared" si="17"/>
        <v>1.5374751136202768E-4</v>
      </c>
      <c r="G111" s="67" t="s">
        <v>133</v>
      </c>
      <c r="H111" s="63">
        <f t="shared" si="18"/>
        <v>344.97779959367313</v>
      </c>
      <c r="I111" s="29" t="s">
        <v>130</v>
      </c>
    </row>
    <row r="112" spans="1:9" x14ac:dyDescent="0.3">
      <c r="A112" s="104"/>
      <c r="B112" s="68" t="s">
        <v>134</v>
      </c>
      <c r="C112" s="69">
        <v>0.9</v>
      </c>
      <c r="D112" s="29"/>
      <c r="F112" s="70"/>
      <c r="H112" s="48"/>
    </row>
    <row r="113" spans="1:8" x14ac:dyDescent="0.3">
      <c r="A113" s="104"/>
      <c r="B113" s="68" t="s">
        <v>101</v>
      </c>
      <c r="C113" s="71">
        <v>1.67</v>
      </c>
      <c r="D113" s="29"/>
      <c r="F113" s="70"/>
      <c r="H113" s="48"/>
    </row>
    <row r="114" spans="1:8" x14ac:dyDescent="0.3">
      <c r="A114" s="106"/>
      <c r="B114" s="48" t="s">
        <v>135</v>
      </c>
      <c r="C114" s="72">
        <f>MIN(H109:H111)*C112*C103/1000</f>
        <v>2.9092543263190938</v>
      </c>
      <c r="D114" s="29" t="s">
        <v>136</v>
      </c>
      <c r="E114" s="73" t="s">
        <v>137</v>
      </c>
      <c r="F114" s="74"/>
      <c r="G114" s="29"/>
      <c r="H114" s="29"/>
    </row>
    <row r="115" spans="1:8" x14ac:dyDescent="0.3">
      <c r="B115" s="48" t="s">
        <v>138</v>
      </c>
      <c r="C115" s="72">
        <f>MIN(H109:H111)/C113/1000*C103</f>
        <v>1.9356316209707871</v>
      </c>
      <c r="D115" s="29" t="s">
        <v>139</v>
      </c>
      <c r="E115" s="75" t="s">
        <v>140</v>
      </c>
      <c r="F115" s="74"/>
      <c r="G115" s="29"/>
      <c r="H115" s="29"/>
    </row>
    <row r="116" spans="1:8" x14ac:dyDescent="0.3">
      <c r="C116" s="100"/>
      <c r="D116" s="29"/>
      <c r="E116" s="101"/>
    </row>
    <row r="117" spans="1:8" x14ac:dyDescent="0.3">
      <c r="C117" s="100"/>
      <c r="D117" s="29"/>
      <c r="E117" s="101"/>
    </row>
    <row r="118" spans="1:8" x14ac:dyDescent="0.3">
      <c r="C118" s="100"/>
      <c r="D118" s="29"/>
      <c r="E118" s="101"/>
    </row>
    <row r="119" spans="1:8" x14ac:dyDescent="0.3">
      <c r="C119" s="100"/>
      <c r="D119" s="29"/>
    </row>
    <row r="120" spans="1:8" x14ac:dyDescent="0.3">
      <c r="C120" s="100"/>
      <c r="D120" s="29"/>
    </row>
    <row r="121" spans="1:8" x14ac:dyDescent="0.3">
      <c r="C121" s="100"/>
      <c r="D121" s="29"/>
    </row>
    <row r="122" spans="1:8" x14ac:dyDescent="0.3">
      <c r="C122" s="100"/>
      <c r="D122" s="29"/>
    </row>
    <row r="123" spans="1:8" x14ac:dyDescent="0.3">
      <c r="C123" s="100"/>
      <c r="D123" s="29"/>
    </row>
    <row r="124" spans="1:8" x14ac:dyDescent="0.3">
      <c r="C124" s="100"/>
      <c r="D124" s="29"/>
    </row>
    <row r="125" spans="1:8" x14ac:dyDescent="0.3">
      <c r="C125" s="107" t="s">
        <v>141</v>
      </c>
      <c r="D125" s="33">
        <v>8000</v>
      </c>
      <c r="E125" s="29" t="s">
        <v>59</v>
      </c>
    </row>
    <row r="126" spans="1:8" x14ac:dyDescent="0.3">
      <c r="A126" s="108"/>
      <c r="B126" s="109" t="s">
        <v>142</v>
      </c>
      <c r="C126" s="49" t="s">
        <v>143</v>
      </c>
      <c r="D126" s="49" t="s">
        <v>144</v>
      </c>
      <c r="E126" s="49" t="s">
        <v>145</v>
      </c>
      <c r="F126" s="49" t="s">
        <v>146</v>
      </c>
      <c r="G126" s="110" t="s">
        <v>147</v>
      </c>
      <c r="H126" s="49" t="s">
        <v>148</v>
      </c>
    </row>
    <row r="127" spans="1:8" x14ac:dyDescent="0.3">
      <c r="A127" s="111" t="s">
        <v>149</v>
      </c>
      <c r="B127" s="112">
        <f>4720*10000</f>
        <v>47200000</v>
      </c>
      <c r="C127" s="112">
        <f>1600*10000</f>
        <v>16000000</v>
      </c>
      <c r="D127" s="112">
        <f>142000*1000000</f>
        <v>142000000000</v>
      </c>
      <c r="E127" s="112">
        <f>29.8*10000</f>
        <v>298000</v>
      </c>
      <c r="F127" s="49">
        <v>50.2</v>
      </c>
      <c r="G127" s="113">
        <f>$D$125/F127</f>
        <v>159.36254980079681</v>
      </c>
      <c r="H127" s="114">
        <f>(3.14*3.14*$C$16*D127/($D$125*$D$125)+$C$16/(2*1.3)*E127)/(B127+C127)</f>
        <v>431.93472188412852</v>
      </c>
    </row>
    <row r="128" spans="1:8" x14ac:dyDescent="0.3">
      <c r="A128" s="111" t="s">
        <v>150</v>
      </c>
      <c r="B128" s="112">
        <f>11300*10000</f>
        <v>113000000</v>
      </c>
      <c r="C128" s="112">
        <f>1600*10000</f>
        <v>16000000</v>
      </c>
      <c r="D128" s="112">
        <f>319000*1000000</f>
        <v>319000000000</v>
      </c>
      <c r="E128" s="112">
        <f>35.8*10000</f>
        <v>358000</v>
      </c>
      <c r="F128" s="49">
        <v>47.1</v>
      </c>
      <c r="G128" s="113">
        <f>$D$125/F128</f>
        <v>169.85138004246284</v>
      </c>
      <c r="H128" s="114">
        <f>(3.14*3.14*$C$16*D128/($D$125*$D$125)+$C$16/(2*1.3)*E128)/(B128+C128)</f>
        <v>289.66860688729872</v>
      </c>
    </row>
    <row r="129" spans="1:8" x14ac:dyDescent="0.3">
      <c r="A129" s="111" t="s">
        <v>151</v>
      </c>
      <c r="B129" s="112">
        <f>66600*10000</f>
        <v>666000000</v>
      </c>
      <c r="C129" s="112">
        <f>22400*10000</f>
        <v>224000000</v>
      </c>
      <c r="D129" s="112">
        <f>8048000*1000000</f>
        <v>8048000000000</v>
      </c>
      <c r="E129" s="112">
        <f>303*10000</f>
        <v>3030000</v>
      </c>
      <c r="F129" s="49">
        <v>101</v>
      </c>
      <c r="G129" s="113">
        <f>$D$125/F129</f>
        <v>79.207920792079207</v>
      </c>
      <c r="H129" s="114">
        <f>(3.14*3.14*$C$16*D129/($D$125*$D$125)+$C$16/(2*1.3)*E129)/(B129+C129)</f>
        <v>540.50096974935184</v>
      </c>
    </row>
    <row r="130" spans="1:8" x14ac:dyDescent="0.3">
      <c r="A130" s="111" t="s">
        <v>152</v>
      </c>
      <c r="B130" s="112">
        <f>201000*10000</f>
        <v>2010000000</v>
      </c>
      <c r="C130" s="112">
        <f>10800*10000</f>
        <v>108000000</v>
      </c>
      <c r="D130" s="112">
        <f>12367000*1000000</f>
        <v>12367000000000</v>
      </c>
      <c r="E130" s="112">
        <f>383*10000</f>
        <v>3830000</v>
      </c>
      <c r="F130" s="49">
        <v>67.8</v>
      </c>
      <c r="G130" s="113">
        <f>$D$125/F130</f>
        <v>117.99410029498526</v>
      </c>
      <c r="H130" s="114">
        <f>(3.14*3.14*$C$16*D130/($D$125*$D$125)+$C$16/(2*1.3)*E130)/(B130+C130)</f>
        <v>319.00760782123916</v>
      </c>
    </row>
    <row r="132" spans="1:8" x14ac:dyDescent="0.3">
      <c r="A132" s="115" t="s">
        <v>153</v>
      </c>
      <c r="B132" s="116"/>
      <c r="C132" s="116"/>
      <c r="D132" s="116"/>
      <c r="E132" s="116"/>
      <c r="F132" s="116"/>
      <c r="G132" s="116"/>
      <c r="H132" s="116"/>
    </row>
    <row r="133" spans="1:8" x14ac:dyDescent="0.3">
      <c r="A133" s="116"/>
      <c r="B133" s="116"/>
      <c r="C133" s="116"/>
      <c r="D133" s="116"/>
      <c r="E133" s="116"/>
      <c r="F133" s="116"/>
      <c r="G133" s="116"/>
      <c r="H133" s="116"/>
    </row>
    <row r="134" spans="1:8" x14ac:dyDescent="0.3">
      <c r="A134" s="48" t="s">
        <v>154</v>
      </c>
      <c r="B134" s="48"/>
      <c r="C134" s="48"/>
      <c r="D134" s="48"/>
      <c r="E134" s="48"/>
      <c r="F134" s="48"/>
      <c r="G134" s="48"/>
      <c r="H134" s="48"/>
    </row>
    <row r="139" spans="1:8" x14ac:dyDescent="0.3">
      <c r="A139" s="117" t="s">
        <v>155</v>
      </c>
      <c r="B139" s="117"/>
      <c r="C139" s="117"/>
      <c r="D139" s="117"/>
      <c r="E139" s="117"/>
      <c r="F139" s="117"/>
      <c r="G139" s="117"/>
    </row>
    <row r="140" spans="1:8" x14ac:dyDescent="0.3">
      <c r="A140" s="118" t="s">
        <v>156</v>
      </c>
      <c r="C140" s="118"/>
      <c r="D140" s="118"/>
      <c r="E140" s="118"/>
      <c r="F140" s="118"/>
      <c r="G140" s="118"/>
    </row>
    <row r="141" spans="1:8" x14ac:dyDescent="0.3">
      <c r="A141" s="118"/>
    </row>
    <row r="142" spans="1:8" x14ac:dyDescent="0.3">
      <c r="A142" s="118"/>
    </row>
    <row r="143" spans="1:8" x14ac:dyDescent="0.3">
      <c r="A143" s="118"/>
    </row>
    <row r="144" spans="1:8" x14ac:dyDescent="0.3">
      <c r="A144" s="5" t="s">
        <v>157</v>
      </c>
    </row>
    <row r="148" spans="1:9" x14ac:dyDescent="0.3">
      <c r="A148" s="4" t="s">
        <v>36</v>
      </c>
      <c r="B148" s="119">
        <v>355</v>
      </c>
      <c r="C148" s="4" t="s">
        <v>30</v>
      </c>
    </row>
    <row r="149" spans="1:9" x14ac:dyDescent="0.3">
      <c r="A149" s="4" t="s">
        <v>158</v>
      </c>
      <c r="B149" s="119">
        <v>55</v>
      </c>
      <c r="C149" s="4" t="s">
        <v>159</v>
      </c>
    </row>
    <row r="150" spans="1:9" ht="19.5" x14ac:dyDescent="0.3">
      <c r="A150" s="120" t="s">
        <v>160</v>
      </c>
      <c r="B150" s="119">
        <v>18.100000000000001</v>
      </c>
      <c r="D150" s="4" t="s">
        <v>161</v>
      </c>
    </row>
    <row r="151" spans="1:9" x14ac:dyDescent="0.3">
      <c r="A151" s="4" t="s">
        <v>162</v>
      </c>
      <c r="B151" s="119">
        <v>200</v>
      </c>
      <c r="D151" s="4" t="s">
        <v>163</v>
      </c>
    </row>
    <row r="152" spans="1:9" x14ac:dyDescent="0.3">
      <c r="A152" s="4" t="s">
        <v>164</v>
      </c>
      <c r="B152" s="119">
        <v>5</v>
      </c>
      <c r="D152" s="4" t="s">
        <v>165</v>
      </c>
    </row>
    <row r="154" spans="1:9" x14ac:dyDescent="0.3">
      <c r="B154" s="22"/>
      <c r="C154" s="22"/>
      <c r="D154" s="22"/>
      <c r="E154" s="22"/>
      <c r="F154" s="59" t="s">
        <v>166</v>
      </c>
    </row>
    <row r="156" spans="1:9" ht="19.5" x14ac:dyDescent="0.3">
      <c r="A156" s="120" t="s">
        <v>167</v>
      </c>
      <c r="B156" s="121">
        <f>B151/B152</f>
        <v>40</v>
      </c>
      <c r="C156" s="122" t="str">
        <f>IF(E156&gt;B156,"&lt;","&gt;")</f>
        <v>&lt;</v>
      </c>
      <c r="E156" s="123">
        <f>B150*(B148/B149)^0.5</f>
        <v>45.984493433804801</v>
      </c>
    </row>
    <row r="157" spans="1:9" x14ac:dyDescent="0.3">
      <c r="A157" s="4" t="s">
        <v>168</v>
      </c>
      <c r="B157" s="124">
        <v>0.18</v>
      </c>
    </row>
    <row r="158" spans="1:9" x14ac:dyDescent="0.3">
      <c r="A158" s="4" t="s">
        <v>169</v>
      </c>
      <c r="B158" s="124">
        <v>1.31</v>
      </c>
    </row>
    <row r="159" spans="1:9" x14ac:dyDescent="0.3">
      <c r="A159" s="4" t="s">
        <v>170</v>
      </c>
      <c r="B159" s="125">
        <f>(B158*B150/B156)^2*B148</f>
        <v>124.74068122187504</v>
      </c>
      <c r="C159" s="4" t="s">
        <v>30</v>
      </c>
      <c r="D159" s="4" t="s">
        <v>171</v>
      </c>
      <c r="I159" s="4" t="s">
        <v>172</v>
      </c>
    </row>
    <row r="161" spans="1:9" x14ac:dyDescent="0.3">
      <c r="A161" s="4" t="s">
        <v>173</v>
      </c>
      <c r="C161" s="122" t="s">
        <v>174</v>
      </c>
      <c r="D161" s="126">
        <f>B151*(1-B157*(B159/B149)^0.5)*(B159/B149)^0.5</f>
        <v>219.5499861007396</v>
      </c>
      <c r="I161" s="4" t="s">
        <v>175</v>
      </c>
    </row>
    <row r="163" spans="1:9" x14ac:dyDescent="0.3">
      <c r="A163" s="4" t="s">
        <v>176</v>
      </c>
      <c r="C163" s="122" t="s">
        <v>177</v>
      </c>
      <c r="D163" s="126">
        <f>MIN(D161,B151)</f>
        <v>200</v>
      </c>
    </row>
  </sheetData>
  <mergeCells count="10">
    <mergeCell ref="B54:H54"/>
    <mergeCell ref="C85:C86"/>
    <mergeCell ref="A132:H133"/>
    <mergeCell ref="A139:G139"/>
    <mergeCell ref="A1:I1"/>
    <mergeCell ref="B8:G8"/>
    <mergeCell ref="A12:I12"/>
    <mergeCell ref="B13:H13"/>
    <mergeCell ref="A52:I52"/>
    <mergeCell ref="A53:I53"/>
  </mergeCells>
  <phoneticPr fontId="4" type="noConversion"/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203"/>
  <sheetViews>
    <sheetView topLeftCell="B1" zoomScale="85" zoomScaleNormal="85" workbookViewId="0">
      <selection activeCell="F110" sqref="F110"/>
    </sheetView>
  </sheetViews>
  <sheetFormatPr defaultRowHeight="16.5" x14ac:dyDescent="0.3"/>
  <cols>
    <col min="1" max="1" width="9.875" style="4" bestFit="1" customWidth="1"/>
    <col min="2" max="10" width="9" style="4"/>
    <col min="11" max="12" width="10" style="4" bestFit="1" customWidth="1"/>
    <col min="13" max="24" width="9" style="4"/>
    <col min="25" max="25" width="15.125" style="4" bestFit="1" customWidth="1"/>
    <col min="26" max="28" width="9" style="4"/>
    <col min="29" max="29" width="7.375" style="4" customWidth="1"/>
    <col min="30" max="30" width="9" style="4"/>
    <col min="31" max="31" width="2.625" style="4" customWidth="1"/>
    <col min="32" max="32" width="12.375" style="4" customWidth="1"/>
    <col min="33" max="35" width="9" style="4"/>
    <col min="36" max="36" width="7.375" style="4" customWidth="1"/>
    <col min="37" max="16384" width="9" style="4"/>
  </cols>
  <sheetData>
    <row r="2" spans="1:37" x14ac:dyDescent="0.3">
      <c r="A2" s="127">
        <v>44601</v>
      </c>
      <c r="Y2" s="122" t="s">
        <v>178</v>
      </c>
      <c r="Z2" s="122" t="s">
        <v>179</v>
      </c>
      <c r="AA2" s="122" t="s">
        <v>180</v>
      </c>
      <c r="AB2" s="122" t="s">
        <v>181</v>
      </c>
      <c r="AC2" s="122" t="s">
        <v>182</v>
      </c>
      <c r="AD2" s="122" t="s">
        <v>183</v>
      </c>
      <c r="AF2" s="122" t="s">
        <v>184</v>
      </c>
      <c r="AG2" s="122" t="s">
        <v>185</v>
      </c>
      <c r="AH2" s="122" t="s">
        <v>186</v>
      </c>
      <c r="AI2" s="122" t="s">
        <v>148</v>
      </c>
      <c r="AJ2" s="122" t="s">
        <v>187</v>
      </c>
      <c r="AK2" s="122" t="s">
        <v>188</v>
      </c>
    </row>
    <row r="3" spans="1:37" x14ac:dyDescent="0.3">
      <c r="A3" s="4" t="s">
        <v>189</v>
      </c>
      <c r="B3" s="4" t="s">
        <v>190</v>
      </c>
      <c r="X3" s="128"/>
      <c r="Y3" s="4">
        <f>4.71*SQRT($Z3/$AA3)</f>
        <v>133.21891757554556</v>
      </c>
      <c r="Z3" s="4">
        <v>200000</v>
      </c>
      <c r="AA3" s="4">
        <v>250</v>
      </c>
      <c r="AB3" s="4" t="e">
        <f>(PI()*PI()*Z3)/(AC3*AC3)</f>
        <v>#DIV/0!</v>
      </c>
      <c r="AC3" s="4">
        <v>0</v>
      </c>
      <c r="AF3" s="4">
        <f>4.71*SQRT($AG3/$AH3)</f>
        <v>113.40347360679459</v>
      </c>
      <c r="AG3" s="4">
        <v>200000</v>
      </c>
      <c r="AH3" s="4">
        <v>345</v>
      </c>
      <c r="AI3" s="4" t="e">
        <f>(PI()*PI()*AG3)/(AJ3*AJ3)</f>
        <v>#DIV/0!</v>
      </c>
      <c r="AJ3" s="4">
        <v>0</v>
      </c>
    </row>
    <row r="4" spans="1:37" x14ac:dyDescent="0.3">
      <c r="X4" s="128"/>
      <c r="AB4" s="4">
        <f>(PI()*PI()*$Z$3)/(AC4*AC4)</f>
        <v>1973920.8802178716</v>
      </c>
      <c r="AC4" s="4">
        <v>1</v>
      </c>
      <c r="AD4" s="4">
        <f>IF(AC4&lt;=$Y$3,(0.658^($AA$3/AB4))*$AA$3,0.877*AB4)</f>
        <v>249.98674784605205</v>
      </c>
      <c r="AI4" s="4">
        <f>(PI()*PI()*$Z$3)/(AJ4*AJ4)</f>
        <v>1973920.8802178716</v>
      </c>
      <c r="AJ4" s="4">
        <v>1</v>
      </c>
      <c r="AK4" s="4">
        <f>IF(AJ4&lt;=$AF$3,(0.658^($AH$3/AI4))*$AH$3,0.877*AI4)</f>
        <v>344.97476285220625</v>
      </c>
    </row>
    <row r="5" spans="1:37" x14ac:dyDescent="0.3">
      <c r="AB5" s="4">
        <f t="shared" ref="AB5:AB68" si="0">(PI()*PI()*$Z$3)/(AC5*AC5)</f>
        <v>493480.22005446791</v>
      </c>
      <c r="AC5" s="4">
        <v>2</v>
      </c>
      <c r="AD5" s="4">
        <f t="shared" ref="AD5:AD68" si="1">IF(AC5&lt;=$Y$3,(0.658^($AA$3/AB5))*$AA$3,0.877*AB5)</f>
        <v>249.94699559892928</v>
      </c>
      <c r="AI5" s="4">
        <f t="shared" ref="AI5:AI68" si="2">(PI()*PI()*$Z$3)/(AJ5*AJ5)</f>
        <v>493480.22005446791</v>
      </c>
      <c r="AJ5" s="4">
        <v>2</v>
      </c>
      <c r="AK5" s="4">
        <f t="shared" ref="AK5:AK68" si="3">IF(AJ5&lt;=$AF$3,(0.658^($AH$3/AI5))*$AH$3,0.877*AI5)</f>
        <v>344.89906248504366</v>
      </c>
    </row>
    <row r="6" spans="1:37" x14ac:dyDescent="0.3">
      <c r="AB6" s="4">
        <f t="shared" si="0"/>
        <v>219324.54224643018</v>
      </c>
      <c r="AC6" s="4">
        <v>3</v>
      </c>
      <c r="AD6" s="4">
        <f t="shared" si="1"/>
        <v>249.8807559005609</v>
      </c>
      <c r="AI6" s="4">
        <f t="shared" si="2"/>
        <v>219324.54224643018</v>
      </c>
      <c r="AJ6" s="4">
        <v>3</v>
      </c>
      <c r="AK6" s="4">
        <f t="shared" si="3"/>
        <v>344.7729321190663</v>
      </c>
    </row>
    <row r="7" spans="1:37" x14ac:dyDescent="0.3">
      <c r="AB7" s="4">
        <f t="shared" si="0"/>
        <v>123370.05501361698</v>
      </c>
      <c r="AC7" s="4">
        <v>4</v>
      </c>
      <c r="AD7" s="4">
        <f t="shared" si="1"/>
        <v>249.78804981338391</v>
      </c>
      <c r="AI7" s="4">
        <f t="shared" si="2"/>
        <v>123370.05501361698</v>
      </c>
      <c r="AJ7" s="4">
        <v>4</v>
      </c>
      <c r="AK7" s="4">
        <f t="shared" si="3"/>
        <v>344.59642709486747</v>
      </c>
    </row>
    <row r="8" spans="1:37" x14ac:dyDescent="0.3">
      <c r="AB8" s="4">
        <f t="shared" si="0"/>
        <v>78956.835208714867</v>
      </c>
      <c r="AC8" s="4">
        <v>5</v>
      </c>
      <c r="AD8" s="4">
        <f t="shared" si="1"/>
        <v>249.66890680918129</v>
      </c>
      <c r="AI8" s="4">
        <f t="shared" si="2"/>
        <v>78956.835208714867</v>
      </c>
      <c r="AJ8" s="4">
        <v>5</v>
      </c>
      <c r="AK8" s="4">
        <f t="shared" si="3"/>
        <v>344.36962483261306</v>
      </c>
    </row>
    <row r="9" spans="1:37" x14ac:dyDescent="0.3">
      <c r="AB9" s="4">
        <f t="shared" si="0"/>
        <v>54831.135561607545</v>
      </c>
      <c r="AC9" s="4">
        <v>6</v>
      </c>
      <c r="AD9" s="4">
        <f t="shared" si="1"/>
        <v>249.52336475346732</v>
      </c>
      <c r="AI9" s="4">
        <f t="shared" si="2"/>
        <v>54831.135561607545</v>
      </c>
      <c r="AJ9" s="4">
        <v>6</v>
      </c>
      <c r="AK9" s="4">
        <f t="shared" si="3"/>
        <v>344.0926247754465</v>
      </c>
    </row>
    <row r="10" spans="1:37" x14ac:dyDescent="0.3">
      <c r="AB10" s="4">
        <f t="shared" si="0"/>
        <v>40284.099596283093</v>
      </c>
      <c r="AC10" s="4">
        <v>7</v>
      </c>
      <c r="AD10" s="4">
        <f t="shared" si="1"/>
        <v>249.3514698854309</v>
      </c>
      <c r="AI10" s="4">
        <f t="shared" si="2"/>
        <v>40284.099596283093</v>
      </c>
      <c r="AJ10" s="4">
        <v>7</v>
      </c>
      <c r="AK10" s="4">
        <f t="shared" si="3"/>
        <v>343.76554831682296</v>
      </c>
    </row>
    <row r="11" spans="1:37" x14ac:dyDescent="0.3">
      <c r="AB11" s="4">
        <f t="shared" si="0"/>
        <v>30842.513753404244</v>
      </c>
      <c r="AC11" s="4">
        <v>8</v>
      </c>
      <c r="AD11" s="4">
        <f t="shared" si="1"/>
        <v>249.15327679345285</v>
      </c>
      <c r="AI11" s="4">
        <f t="shared" si="2"/>
        <v>30842.513753404244</v>
      </c>
      <c r="AJ11" s="4">
        <v>8</v>
      </c>
      <c r="AK11" s="4">
        <f t="shared" si="3"/>
        <v>343.38853871184745</v>
      </c>
    </row>
    <row r="12" spans="1:37" x14ac:dyDescent="0.3">
      <c r="AB12" s="4">
        <f t="shared" si="0"/>
        <v>24369.393582936686</v>
      </c>
      <c r="AC12" s="4">
        <v>9</v>
      </c>
      <c r="AD12" s="4">
        <f t="shared" si="1"/>
        <v>248.9288483862141</v>
      </c>
      <c r="AI12" s="4">
        <f t="shared" si="2"/>
        <v>24369.393582936686</v>
      </c>
      <c r="AJ12" s="4">
        <v>9</v>
      </c>
      <c r="AK12" s="4">
        <f t="shared" si="3"/>
        <v>342.96176097270677</v>
      </c>
    </row>
    <row r="13" spans="1:37" x14ac:dyDescent="0.3">
      <c r="AB13" s="4">
        <f t="shared" si="0"/>
        <v>19739.208802178717</v>
      </c>
      <c r="AC13" s="4">
        <v>10</v>
      </c>
      <c r="AD13" s="4">
        <f t="shared" si="1"/>
        <v>248.67825585941733</v>
      </c>
      <c r="AI13" s="4">
        <f t="shared" si="2"/>
        <v>19739.208802178717</v>
      </c>
      <c r="AJ13" s="4">
        <v>10</v>
      </c>
      <c r="AK13" s="4">
        <f t="shared" si="3"/>
        <v>342.48540174830316</v>
      </c>
    </row>
    <row r="14" spans="1:37" x14ac:dyDescent="0.3">
      <c r="AB14" s="4">
        <f t="shared" si="0"/>
        <v>16313.39570427993</v>
      </c>
      <c r="AC14" s="4">
        <v>11</v>
      </c>
      <c r="AD14" s="4">
        <f t="shared" si="1"/>
        <v>248.40157865814561</v>
      </c>
      <c r="AI14" s="4">
        <f t="shared" si="2"/>
        <v>16313.39570427993</v>
      </c>
      <c r="AJ14" s="4">
        <v>11</v>
      </c>
      <c r="AK14" s="4">
        <f t="shared" si="3"/>
        <v>341.95966918821182</v>
      </c>
    </row>
    <row r="15" spans="1:37" x14ac:dyDescent="0.3">
      <c r="AB15" s="4">
        <f t="shared" si="0"/>
        <v>13707.783890401886</v>
      </c>
      <c r="AC15" s="4">
        <v>12</v>
      </c>
      <c r="AD15" s="4">
        <f t="shared" si="1"/>
        <v>248.098904434887</v>
      </c>
      <c r="AI15" s="4">
        <f t="shared" si="2"/>
        <v>13707.783890401886</v>
      </c>
      <c r="AJ15" s="4">
        <v>12</v>
      </c>
      <c r="AK15" s="4">
        <f t="shared" si="3"/>
        <v>341.38479279110112</v>
      </c>
    </row>
    <row r="16" spans="1:37" x14ac:dyDescent="0.3">
      <c r="AB16" s="4">
        <f t="shared" si="0"/>
        <v>11680.005208389774</v>
      </c>
      <c r="AC16" s="4">
        <v>13</v>
      </c>
      <c r="AD16" s="4">
        <f t="shared" si="1"/>
        <v>247.77032900325511</v>
      </c>
      <c r="AI16" s="4">
        <f t="shared" si="2"/>
        <v>11680.005208389774</v>
      </c>
      <c r="AJ16" s="4">
        <v>13</v>
      </c>
      <c r="AK16" s="4">
        <f t="shared" si="3"/>
        <v>340.76102323777053</v>
      </c>
    </row>
    <row r="17" spans="1:37" x14ac:dyDescent="0.3">
      <c r="AB17" s="4">
        <f t="shared" si="0"/>
        <v>10071.024899070773</v>
      </c>
      <c r="AC17" s="4">
        <v>14</v>
      </c>
      <c r="AD17" s="4">
        <f t="shared" si="1"/>
        <v>247.41595628744074</v>
      </c>
      <c r="AI17" s="4">
        <f t="shared" si="2"/>
        <v>10071.024899070773</v>
      </c>
      <c r="AJ17" s="4">
        <v>14</v>
      </c>
      <c r="AK17" s="4">
        <f t="shared" si="3"/>
        <v>340.08863220897598</v>
      </c>
    </row>
    <row r="18" spans="1:37" x14ac:dyDescent="0.3">
      <c r="AB18" s="4">
        <f t="shared" si="0"/>
        <v>8772.981689857208</v>
      </c>
      <c r="AC18" s="4">
        <v>15</v>
      </c>
      <c r="AD18" s="4">
        <f t="shared" si="1"/>
        <v>247.03589826743121</v>
      </c>
      <c r="AI18" s="4">
        <f t="shared" si="2"/>
        <v>8772.981689857208</v>
      </c>
      <c r="AJ18" s="4">
        <v>15</v>
      </c>
      <c r="AK18" s="4">
        <f t="shared" si="3"/>
        <v>339.36791218822793</v>
      </c>
    </row>
    <row r="19" spans="1:37" x14ac:dyDescent="0.3">
      <c r="AB19" s="4">
        <f t="shared" si="0"/>
        <v>7710.628438351061</v>
      </c>
      <c r="AC19" s="4">
        <v>16</v>
      </c>
      <c r="AD19" s="4">
        <f t="shared" si="1"/>
        <v>246.63027492003837</v>
      </c>
      <c r="AI19" s="4">
        <f t="shared" si="2"/>
        <v>7710.628438351061</v>
      </c>
      <c r="AJ19" s="4">
        <v>16</v>
      </c>
      <c r="AK19" s="4">
        <f t="shared" si="3"/>
        <v>338.59917624976271</v>
      </c>
    </row>
    <row r="20" spans="1:37" x14ac:dyDescent="0.3">
      <c r="AB20" s="4">
        <f t="shared" si="0"/>
        <v>6830.1760561172032</v>
      </c>
      <c r="AC20" s="4">
        <v>17</v>
      </c>
      <c r="AD20" s="4">
        <f t="shared" si="1"/>
        <v>246.19921415577821</v>
      </c>
      <c r="AI20" s="4">
        <f t="shared" si="2"/>
        <v>6830.1760561172032</v>
      </c>
      <c r="AJ20" s="4">
        <v>17</v>
      </c>
      <c r="AK20" s="4">
        <f t="shared" si="3"/>
        <v>337.7827578319019</v>
      </c>
    </row>
    <row r="21" spans="1:37" x14ac:dyDescent="0.3">
      <c r="AB21" s="4">
        <f t="shared" si="0"/>
        <v>6092.3483957341714</v>
      </c>
      <c r="AC21" s="4">
        <v>18</v>
      </c>
      <c r="AD21" s="4">
        <f t="shared" si="1"/>
        <v>245.74285175164908</v>
      </c>
      <c r="AI21" s="4">
        <f t="shared" si="2"/>
        <v>6092.3483957341714</v>
      </c>
      <c r="AJ21" s="4">
        <v>18</v>
      </c>
      <c r="AK21" s="4">
        <f t="shared" si="3"/>
        <v>336.91901049603052</v>
      </c>
    </row>
    <row r="22" spans="1:37" x14ac:dyDescent="0.3">
      <c r="AB22" s="4">
        <f t="shared" si="0"/>
        <v>5467.9248759497832</v>
      </c>
      <c r="AC22" s="4">
        <v>19</v>
      </c>
      <c r="AD22" s="4">
        <f t="shared" si="1"/>
        <v>245.2613312798579</v>
      </c>
      <c r="AI22" s="4">
        <f t="shared" si="2"/>
        <v>5467.9248759497832</v>
      </c>
      <c r="AJ22" s="4">
        <v>19</v>
      </c>
      <c r="AK22" s="4">
        <f t="shared" si="3"/>
        <v>336.00830767143628</v>
      </c>
    </row>
    <row r="23" spans="1:37" x14ac:dyDescent="0.3">
      <c r="AB23" s="4">
        <f t="shared" si="0"/>
        <v>4934.8022005446792</v>
      </c>
      <c r="AC23" s="4">
        <v>20</v>
      </c>
      <c r="AD23" s="4">
        <f t="shared" si="1"/>
        <v>244.75480403254602</v>
      </c>
      <c r="AI23" s="4">
        <f t="shared" si="2"/>
        <v>4934.8022005446792</v>
      </c>
      <c r="AJ23" s="4">
        <v>20</v>
      </c>
      <c r="AK23" s="4">
        <f t="shared" si="3"/>
        <v>335.05104238626888</v>
      </c>
    </row>
    <row r="24" spans="1:37" x14ac:dyDescent="0.3">
      <c r="AB24" s="4">
        <f t="shared" si="0"/>
        <v>4476.0110662536772</v>
      </c>
      <c r="AC24" s="4">
        <v>21</v>
      </c>
      <c r="AD24" s="4">
        <f t="shared" si="1"/>
        <v>244.22342894257127</v>
      </c>
      <c r="AI24" s="4">
        <f t="shared" si="2"/>
        <v>4476.0110662536772</v>
      </c>
      <c r="AJ24" s="4">
        <v>21</v>
      </c>
      <c r="AK24" s="4">
        <f t="shared" si="3"/>
        <v>334.04762698489048</v>
      </c>
    </row>
    <row r="25" spans="1:37" x14ac:dyDescent="0.3">
      <c r="A25" s="4" t="s">
        <v>191</v>
      </c>
      <c r="B25" s="4" t="s">
        <v>192</v>
      </c>
      <c r="S25" s="129" t="s">
        <v>193</v>
      </c>
      <c r="AB25" s="4">
        <f t="shared" si="0"/>
        <v>4078.3489260699826</v>
      </c>
      <c r="AC25" s="4">
        <v>22</v>
      </c>
      <c r="AD25" s="4">
        <f t="shared" si="1"/>
        <v>243.66737250040296</v>
      </c>
      <c r="AI25" s="4">
        <f t="shared" si="2"/>
        <v>4078.3489260699826</v>
      </c>
      <c r="AJ25" s="4">
        <v>22</v>
      </c>
      <c r="AK25" s="4">
        <f t="shared" si="3"/>
        <v>332.99849283190144</v>
      </c>
    </row>
    <row r="26" spans="1:37" x14ac:dyDescent="0.3">
      <c r="B26" s="4" t="s">
        <v>179</v>
      </c>
      <c r="C26" s="4">
        <v>200000</v>
      </c>
      <c r="E26" s="4" t="s">
        <v>194</v>
      </c>
      <c r="F26" s="4">
        <v>250</v>
      </c>
      <c r="U26" s="25" t="s">
        <v>195</v>
      </c>
      <c r="AB26" s="4">
        <f t="shared" si="0"/>
        <v>3731.419433304105</v>
      </c>
      <c r="AC26" s="4">
        <v>23</v>
      </c>
      <c r="AD26" s="4">
        <f t="shared" si="1"/>
        <v>243.0868086671916</v>
      </c>
      <c r="AI26" s="4">
        <f t="shared" si="2"/>
        <v>3731.419433304105</v>
      </c>
      <c r="AJ26" s="4">
        <v>23</v>
      </c>
      <c r="AK26" s="4">
        <f t="shared" si="3"/>
        <v>331.90409000313917</v>
      </c>
    </row>
    <row r="27" spans="1:37" x14ac:dyDescent="0.3">
      <c r="B27" s="130" t="s">
        <v>196</v>
      </c>
      <c r="C27" s="131"/>
      <c r="D27" s="132"/>
      <c r="E27" s="15" t="s">
        <v>197</v>
      </c>
      <c r="F27" s="15" t="s">
        <v>198</v>
      </c>
      <c r="G27" s="15" t="s">
        <v>199</v>
      </c>
      <c r="H27" s="15" t="s">
        <v>200</v>
      </c>
      <c r="I27" s="15" t="s">
        <v>201</v>
      </c>
      <c r="J27" s="133" t="s">
        <v>202</v>
      </c>
      <c r="K27" s="15" t="s">
        <v>203</v>
      </c>
      <c r="L27" s="15" t="s">
        <v>204</v>
      </c>
      <c r="M27" s="15" t="s">
        <v>205</v>
      </c>
      <c r="N27" s="15" t="s">
        <v>206</v>
      </c>
      <c r="O27" s="15" t="s">
        <v>148</v>
      </c>
      <c r="P27" s="15" t="s">
        <v>207</v>
      </c>
      <c r="Q27" s="15" t="s">
        <v>208</v>
      </c>
      <c r="R27" s="15" t="s">
        <v>44</v>
      </c>
      <c r="S27" s="134" t="s">
        <v>209</v>
      </c>
      <c r="T27" s="135" t="s">
        <v>210</v>
      </c>
      <c r="U27" s="136" t="s">
        <v>211</v>
      </c>
      <c r="AB27" s="4">
        <f t="shared" si="0"/>
        <v>3426.9459726004716</v>
      </c>
      <c r="AC27" s="4">
        <v>24</v>
      </c>
      <c r="AD27" s="4">
        <f t="shared" si="1"/>
        <v>242.4819187840763</v>
      </c>
      <c r="AI27" s="4">
        <f t="shared" si="2"/>
        <v>3426.9459726004716</v>
      </c>
      <c r="AJ27" s="4">
        <v>24</v>
      </c>
      <c r="AK27" s="4">
        <f t="shared" si="3"/>
        <v>330.76488696395961</v>
      </c>
    </row>
    <row r="28" spans="1:37" x14ac:dyDescent="0.3">
      <c r="B28" s="137" t="s">
        <v>212</v>
      </c>
      <c r="C28" s="138"/>
      <c r="D28" s="132"/>
      <c r="E28" s="136">
        <f>84.7*10^2</f>
        <v>8470</v>
      </c>
      <c r="F28" s="15">
        <v>3000</v>
      </c>
      <c r="G28" s="15">
        <f>F28/M28</f>
        <v>27.70692541607756</v>
      </c>
      <c r="H28" s="15">
        <v>3000</v>
      </c>
      <c r="I28" s="15">
        <f>H28/N28</f>
        <v>47.70243587134415</v>
      </c>
      <c r="J28" s="133">
        <f>IF(G28&gt;I28,G28,I28)</f>
        <v>47.70243587134415</v>
      </c>
      <c r="K28" s="15">
        <f>9930*10^4</f>
        <v>99300000</v>
      </c>
      <c r="L28" s="15">
        <f>3350*10^4</f>
        <v>33500000</v>
      </c>
      <c r="M28" s="136">
        <f>SQRT(K28/$E28)</f>
        <v>108.27617842646602</v>
      </c>
      <c r="N28" s="136">
        <f>SQRT(L28/$E28)</f>
        <v>62.889870196380528</v>
      </c>
      <c r="O28" s="136">
        <f>(PI()*PI()*$C$26)/(J28*J28)</f>
        <v>867.4583430053616</v>
      </c>
      <c r="P28" s="136">
        <f>4.71*SQRT($C$26/$F$26)</f>
        <v>133.21891757554556</v>
      </c>
      <c r="Q28" s="136">
        <f>IF(J28&lt;=$P$28,(0.658^($F$26/J28))*$F$26,0.877*O28)</f>
        <v>27.880090491312394</v>
      </c>
      <c r="R28" s="136">
        <f>Q28*E28/100</f>
        <v>2361.4436646141598</v>
      </c>
      <c r="S28" s="139">
        <f>0.9*R28</f>
        <v>2125.2992981527441</v>
      </c>
      <c r="T28" s="139">
        <f>R28/1.67</f>
        <v>1414.0381225234491</v>
      </c>
      <c r="U28" s="15" t="s">
        <v>213</v>
      </c>
      <c r="AB28" s="4">
        <f t="shared" si="0"/>
        <v>3158.2734083485948</v>
      </c>
      <c r="AC28" s="4">
        <v>25</v>
      </c>
      <c r="AD28" s="4">
        <f t="shared" si="1"/>
        <v>241.85289147779639</v>
      </c>
      <c r="AI28" s="4">
        <f t="shared" si="2"/>
        <v>3158.2734083485948</v>
      </c>
      <c r="AJ28" s="4">
        <v>25</v>
      </c>
      <c r="AK28" s="4">
        <f t="shared" si="3"/>
        <v>329.5813702351233</v>
      </c>
    </row>
    <row r="29" spans="1:37" x14ac:dyDescent="0.3">
      <c r="B29" s="137" t="s">
        <v>214</v>
      </c>
      <c r="C29" s="138"/>
      <c r="D29" s="132"/>
      <c r="E29" s="136">
        <f>84.7*10^2</f>
        <v>8470</v>
      </c>
      <c r="F29" s="15">
        <v>6000</v>
      </c>
      <c r="G29" s="15">
        <f t="shared" ref="G29:G31" si="4">F29/M29</f>
        <v>55.41385083215512</v>
      </c>
      <c r="H29" s="15">
        <v>3000</v>
      </c>
      <c r="I29" s="15">
        <f t="shared" ref="I29:I31" si="5">H29/N29</f>
        <v>47.70243587134415</v>
      </c>
      <c r="J29" s="133">
        <f t="shared" ref="J29:J31" si="6">IF(G29&gt;I29,G29,I29)</f>
        <v>55.41385083215512</v>
      </c>
      <c r="K29" s="15">
        <f t="shared" ref="K29:K31" si="7">9930*10^4</f>
        <v>99300000</v>
      </c>
      <c r="L29" s="15">
        <f t="shared" ref="L29:L31" si="8">3350*10^4</f>
        <v>33500000</v>
      </c>
      <c r="M29" s="136">
        <f t="shared" ref="M29:N31" si="9">SQRT(K29/$E29)</f>
        <v>108.27617842646602</v>
      </c>
      <c r="N29" s="136">
        <f t="shared" si="9"/>
        <v>62.889870196380528</v>
      </c>
      <c r="O29" s="136">
        <f t="shared" ref="O29:O31" si="10">(PI()*PI()*$C$26)/(J29*J29)</f>
        <v>642.82547358531622</v>
      </c>
      <c r="P29" s="136">
        <f t="shared" ref="P29:P31" si="11">4.71*SQRT($C$26/$F$26)</f>
        <v>133.21891757554556</v>
      </c>
      <c r="Q29" s="136">
        <f t="shared" ref="Q29:Q31" si="12">IF(J29&lt;=$P$28,(0.658^($F$26/J29))*$F$26,0.877*O29)</f>
        <v>37.832476965449224</v>
      </c>
      <c r="R29" s="136">
        <f t="shared" ref="R29:R31" si="13">Q29*E29</f>
        <v>320441.07989735494</v>
      </c>
      <c r="S29" s="139">
        <f t="shared" ref="S29:S31" si="14">0.9*R29</f>
        <v>288396.97190761945</v>
      </c>
      <c r="T29" s="139">
        <f t="shared" ref="T29:T31" si="15">R29/1.67</f>
        <v>191880.8861660808</v>
      </c>
      <c r="U29" s="15"/>
      <c r="AB29" s="4">
        <f t="shared" si="0"/>
        <v>2920.0013020974434</v>
      </c>
      <c r="AC29" s="4">
        <v>26</v>
      </c>
      <c r="AD29" s="4">
        <f t="shared" si="1"/>
        <v>241.19992256267591</v>
      </c>
      <c r="AI29" s="4">
        <f t="shared" si="2"/>
        <v>2920.0013020974434</v>
      </c>
      <c r="AJ29" s="4">
        <v>26</v>
      </c>
      <c r="AK29" s="4">
        <f t="shared" si="3"/>
        <v>328.35404404661972</v>
      </c>
    </row>
    <row r="30" spans="1:37" x14ac:dyDescent="0.3">
      <c r="B30" s="137" t="s">
        <v>214</v>
      </c>
      <c r="C30" s="138"/>
      <c r="D30" s="132"/>
      <c r="E30" s="136">
        <f>84.7*10^2</f>
        <v>8470</v>
      </c>
      <c r="F30" s="15">
        <v>3000</v>
      </c>
      <c r="G30" s="15">
        <f t="shared" si="4"/>
        <v>27.70692541607756</v>
      </c>
      <c r="H30" s="15">
        <v>6000</v>
      </c>
      <c r="I30" s="15">
        <f t="shared" si="5"/>
        <v>95.4048717426883</v>
      </c>
      <c r="J30" s="133">
        <f t="shared" si="6"/>
        <v>95.4048717426883</v>
      </c>
      <c r="K30" s="15">
        <f t="shared" si="7"/>
        <v>99300000</v>
      </c>
      <c r="L30" s="15">
        <f t="shared" si="8"/>
        <v>33500000</v>
      </c>
      <c r="M30" s="136">
        <f t="shared" si="9"/>
        <v>108.27617842646602</v>
      </c>
      <c r="N30" s="136">
        <f t="shared" si="9"/>
        <v>62.889870196380528</v>
      </c>
      <c r="O30" s="136">
        <f t="shared" si="10"/>
        <v>216.8645857513404</v>
      </c>
      <c r="P30" s="136">
        <f t="shared" si="11"/>
        <v>133.21891757554556</v>
      </c>
      <c r="Q30" s="136">
        <f t="shared" si="12"/>
        <v>83.48666134675706</v>
      </c>
      <c r="R30" s="136">
        <f t="shared" si="13"/>
        <v>707132.02160703228</v>
      </c>
      <c r="S30" s="139">
        <f t="shared" si="14"/>
        <v>636418.81944632903</v>
      </c>
      <c r="T30" s="139">
        <f t="shared" si="15"/>
        <v>423432.34826768399</v>
      </c>
      <c r="U30" s="15"/>
      <c r="AB30" s="4">
        <f t="shared" si="0"/>
        <v>2707.7103981040764</v>
      </c>
      <c r="AC30" s="4">
        <v>27</v>
      </c>
      <c r="AD30" s="4">
        <f t="shared" si="1"/>
        <v>240.52321493905202</v>
      </c>
      <c r="AI30" s="4">
        <f t="shared" si="2"/>
        <v>2707.7103981040764</v>
      </c>
      <c r="AJ30" s="4">
        <v>27</v>
      </c>
      <c r="AK30" s="4">
        <f t="shared" si="3"/>
        <v>327.08342997977405</v>
      </c>
    </row>
    <row r="31" spans="1:37" x14ac:dyDescent="0.3">
      <c r="B31" s="137" t="s">
        <v>212</v>
      </c>
      <c r="C31" s="138"/>
      <c r="D31" s="132"/>
      <c r="E31" s="136">
        <f>84.7*10^2</f>
        <v>8470</v>
      </c>
      <c r="F31" s="15">
        <v>6000</v>
      </c>
      <c r="G31" s="15">
        <f t="shared" si="4"/>
        <v>55.41385083215512</v>
      </c>
      <c r="H31" s="15">
        <v>6000</v>
      </c>
      <c r="I31" s="15">
        <f t="shared" si="5"/>
        <v>95.4048717426883</v>
      </c>
      <c r="J31" s="133">
        <f t="shared" si="6"/>
        <v>95.4048717426883</v>
      </c>
      <c r="K31" s="15">
        <f t="shared" si="7"/>
        <v>99300000</v>
      </c>
      <c r="L31" s="15">
        <f t="shared" si="8"/>
        <v>33500000</v>
      </c>
      <c r="M31" s="136">
        <f t="shared" si="9"/>
        <v>108.27617842646602</v>
      </c>
      <c r="N31" s="136">
        <f t="shared" si="9"/>
        <v>62.889870196380528</v>
      </c>
      <c r="O31" s="136">
        <f t="shared" si="10"/>
        <v>216.8645857513404</v>
      </c>
      <c r="P31" s="136">
        <f t="shared" si="11"/>
        <v>133.21891757554556</v>
      </c>
      <c r="Q31" s="136">
        <f t="shared" si="12"/>
        <v>83.48666134675706</v>
      </c>
      <c r="R31" s="136">
        <f t="shared" si="13"/>
        <v>707132.02160703228</v>
      </c>
      <c r="S31" s="139">
        <f t="shared" si="14"/>
        <v>636418.81944632903</v>
      </c>
      <c r="T31" s="139">
        <f t="shared" si="15"/>
        <v>423432.34826768399</v>
      </c>
      <c r="U31" s="15"/>
      <c r="AB31" s="4">
        <f t="shared" si="0"/>
        <v>2517.7562247676933</v>
      </c>
      <c r="AC31" s="4">
        <v>28</v>
      </c>
      <c r="AD31" s="4">
        <f t="shared" si="1"/>
        <v>239.82297848822165</v>
      </c>
      <c r="AI31" s="4">
        <f t="shared" si="2"/>
        <v>2517.7562247676933</v>
      </c>
      <c r="AJ31" s="4">
        <v>28</v>
      </c>
      <c r="AK31" s="4">
        <f t="shared" si="3"/>
        <v>325.77006659799281</v>
      </c>
    </row>
    <row r="32" spans="1:37" x14ac:dyDescent="0.3">
      <c r="B32" s="137" t="s">
        <v>215</v>
      </c>
      <c r="C32" s="138"/>
      <c r="D32" s="132"/>
      <c r="E32" s="136"/>
      <c r="F32" s="15">
        <v>3000</v>
      </c>
      <c r="G32" s="15"/>
      <c r="H32" s="15">
        <v>3000</v>
      </c>
      <c r="I32" s="15"/>
      <c r="J32" s="133"/>
      <c r="K32" s="15"/>
      <c r="L32" s="15"/>
      <c r="M32" s="136"/>
      <c r="N32" s="136"/>
      <c r="O32" s="136"/>
      <c r="P32" s="136"/>
      <c r="Q32" s="136"/>
      <c r="R32" s="136"/>
      <c r="S32" s="139"/>
      <c r="T32" s="139"/>
      <c r="U32" s="15" t="s">
        <v>213</v>
      </c>
      <c r="AB32" s="4">
        <f t="shared" si="0"/>
        <v>2347.1116292721422</v>
      </c>
      <c r="AC32" s="4">
        <v>29</v>
      </c>
      <c r="AD32" s="4">
        <f t="shared" si="1"/>
        <v>239.09942996398181</v>
      </c>
      <c r="AI32" s="4">
        <f t="shared" si="2"/>
        <v>2347.1116292721422</v>
      </c>
      <c r="AJ32" s="4">
        <v>29</v>
      </c>
      <c r="AK32" s="4">
        <f t="shared" si="3"/>
        <v>324.41450906651329</v>
      </c>
    </row>
    <row r="33" spans="2:37" x14ac:dyDescent="0.3">
      <c r="B33" s="137" t="s">
        <v>215</v>
      </c>
      <c r="C33" s="138"/>
      <c r="D33" s="132"/>
      <c r="E33" s="136"/>
      <c r="F33" s="15">
        <v>6000</v>
      </c>
      <c r="G33" s="15"/>
      <c r="H33" s="15">
        <v>3000</v>
      </c>
      <c r="I33" s="15"/>
      <c r="J33" s="133"/>
      <c r="K33" s="15"/>
      <c r="L33" s="15"/>
      <c r="M33" s="136"/>
      <c r="N33" s="136"/>
      <c r="O33" s="136"/>
      <c r="P33" s="136"/>
      <c r="Q33" s="136"/>
      <c r="R33" s="136"/>
      <c r="S33" s="139"/>
      <c r="T33" s="139"/>
      <c r="U33" s="15"/>
      <c r="AB33" s="4">
        <f t="shared" si="0"/>
        <v>2193.245422464302</v>
      </c>
      <c r="AC33" s="4">
        <v>30</v>
      </c>
      <c r="AD33" s="4">
        <f t="shared" si="1"/>
        <v>238.35279288084271</v>
      </c>
      <c r="AI33" s="4">
        <f t="shared" si="2"/>
        <v>2193.245422464302</v>
      </c>
      <c r="AJ33" s="4">
        <v>30</v>
      </c>
      <c r="AK33" s="4">
        <f t="shared" si="3"/>
        <v>323.01732876153238</v>
      </c>
    </row>
    <row r="34" spans="2:37" x14ac:dyDescent="0.3">
      <c r="B34" s="137" t="s">
        <v>216</v>
      </c>
      <c r="C34" s="138"/>
      <c r="D34" s="132"/>
      <c r="E34" s="136"/>
      <c r="F34" s="15">
        <v>3000</v>
      </c>
      <c r="G34" s="15"/>
      <c r="H34" s="15">
        <v>6000</v>
      </c>
      <c r="I34" s="15"/>
      <c r="J34" s="133"/>
      <c r="K34" s="15"/>
      <c r="L34" s="15"/>
      <c r="M34" s="136"/>
      <c r="N34" s="136"/>
      <c r="O34" s="136"/>
      <c r="P34" s="136"/>
      <c r="Q34" s="136"/>
      <c r="R34" s="136"/>
      <c r="S34" s="139"/>
      <c r="T34" s="139"/>
      <c r="U34" s="15"/>
      <c r="AB34" s="4">
        <f t="shared" si="0"/>
        <v>2054.0279710903969</v>
      </c>
      <c r="AC34" s="4">
        <v>31</v>
      </c>
      <c r="AD34" s="4">
        <f t="shared" si="1"/>
        <v>237.58329739899361</v>
      </c>
      <c r="AI34" s="4">
        <f t="shared" si="2"/>
        <v>2054.0279710903969</v>
      </c>
      <c r="AJ34" s="4">
        <v>31</v>
      </c>
      <c r="AK34" s="4">
        <f t="shared" si="3"/>
        <v>321.5791128691011</v>
      </c>
    </row>
    <row r="35" spans="2:37" x14ac:dyDescent="0.3">
      <c r="B35" s="137" t="s">
        <v>215</v>
      </c>
      <c r="C35" s="138"/>
      <c r="D35" s="132"/>
      <c r="E35" s="136"/>
      <c r="F35" s="15">
        <v>6000</v>
      </c>
      <c r="G35" s="15"/>
      <c r="H35" s="15">
        <v>6000</v>
      </c>
      <c r="I35" s="15"/>
      <c r="J35" s="133"/>
      <c r="K35" s="15"/>
      <c r="L35" s="15"/>
      <c r="M35" s="15"/>
      <c r="N35" s="136"/>
      <c r="O35" s="136"/>
      <c r="P35" s="136"/>
      <c r="Q35" s="136"/>
      <c r="R35" s="136"/>
      <c r="S35" s="139"/>
      <c r="T35" s="139"/>
      <c r="U35" s="15"/>
      <c r="AB35" s="4">
        <f t="shared" si="0"/>
        <v>1927.6571095877653</v>
      </c>
      <c r="AC35" s="4">
        <v>32</v>
      </c>
      <c r="AD35" s="4">
        <f t="shared" si="1"/>
        <v>236.79118020610511</v>
      </c>
      <c r="AI35" s="4">
        <f t="shared" si="2"/>
        <v>1927.6571095877653</v>
      </c>
      <c r="AJ35" s="4">
        <v>32</v>
      </c>
      <c r="AK35" s="4">
        <f t="shared" si="3"/>
        <v>320.10046397417693</v>
      </c>
    </row>
    <row r="36" spans="2:37" x14ac:dyDescent="0.3">
      <c r="AB36" s="4">
        <f t="shared" si="0"/>
        <v>1812.59952269777</v>
      </c>
      <c r="AC36" s="4">
        <v>33</v>
      </c>
      <c r="AD36" s="4">
        <f t="shared" si="1"/>
        <v>235.97668439605218</v>
      </c>
      <c r="AI36" s="4">
        <f t="shared" si="2"/>
        <v>1812.59952269777</v>
      </c>
      <c r="AJ36" s="4">
        <v>33</v>
      </c>
      <c r="AK36" s="4">
        <f t="shared" si="3"/>
        <v>318.5819996402376</v>
      </c>
    </row>
    <row r="37" spans="2:37" x14ac:dyDescent="0.3">
      <c r="AB37" s="4">
        <f t="shared" si="0"/>
        <v>1707.5440140293008</v>
      </c>
      <c r="AC37" s="4">
        <v>34</v>
      </c>
      <c r="AD37" s="4">
        <f t="shared" si="1"/>
        <v>235.14005934464481</v>
      </c>
      <c r="AI37" s="4">
        <f t="shared" si="2"/>
        <v>1707.5440140293008</v>
      </c>
      <c r="AJ37" s="4">
        <v>34</v>
      </c>
      <c r="AK37" s="4">
        <f t="shared" si="3"/>
        <v>317.02435197986563</v>
      </c>
    </row>
    <row r="38" spans="2:37" x14ac:dyDescent="0.3">
      <c r="AB38" s="4">
        <f t="shared" si="0"/>
        <v>1611.3639838513238</v>
      </c>
      <c r="AC38" s="4">
        <v>35</v>
      </c>
      <c r="AD38" s="4">
        <f t="shared" si="1"/>
        <v>234.28156058245597</v>
      </c>
      <c r="AI38" s="4">
        <f t="shared" si="2"/>
        <v>1611.3639838513238</v>
      </c>
      <c r="AJ38" s="4">
        <v>35</v>
      </c>
      <c r="AK38" s="4">
        <f t="shared" si="3"/>
        <v>315.42816721672244</v>
      </c>
    </row>
    <row r="39" spans="2:37" x14ac:dyDescent="0.3">
      <c r="AB39" s="4">
        <f t="shared" si="0"/>
        <v>1523.0870989335428</v>
      </c>
      <c r="AC39" s="4">
        <v>36</v>
      </c>
      <c r="AD39" s="4">
        <f t="shared" si="1"/>
        <v>233.40144966483683</v>
      </c>
      <c r="AI39" s="4">
        <f t="shared" si="2"/>
        <v>1523.0870989335428</v>
      </c>
      <c r="AJ39" s="4">
        <v>36</v>
      </c>
      <c r="AK39" s="4">
        <f t="shared" si="3"/>
        <v>313.79410523933439</v>
      </c>
    </row>
    <row r="40" spans="2:37" x14ac:dyDescent="0.3">
      <c r="AB40" s="4">
        <f t="shared" si="0"/>
        <v>1441.870621050308</v>
      </c>
      <c r="AC40" s="4">
        <v>37</v>
      </c>
      <c r="AD40" s="4">
        <f t="shared" si="1"/>
        <v>232.49999403921174</v>
      </c>
      <c r="AI40" s="4">
        <f t="shared" si="2"/>
        <v>1441.870621050308</v>
      </c>
      <c r="AJ40" s="4">
        <v>37</v>
      </c>
      <c r="AK40" s="4">
        <f t="shared" si="3"/>
        <v>312.12283914712344</v>
      </c>
    </row>
    <row r="41" spans="2:37" x14ac:dyDescent="0.3">
      <c r="AB41" s="4">
        <f t="shared" si="0"/>
        <v>1366.9812189874458</v>
      </c>
      <c r="AC41" s="4">
        <v>38</v>
      </c>
      <c r="AD41" s="4">
        <f t="shared" si="1"/>
        <v>231.57746690974784</v>
      </c>
      <c r="AI41" s="4">
        <f t="shared" si="2"/>
        <v>1366.9812189874458</v>
      </c>
      <c r="AJ41" s="4">
        <v>38</v>
      </c>
      <c r="AK41" s="4">
        <f t="shared" si="3"/>
        <v>310.41505478911802</v>
      </c>
    </row>
    <row r="42" spans="2:37" x14ac:dyDescent="0.3">
      <c r="AB42" s="4">
        <f t="shared" si="0"/>
        <v>1297.7783564877525</v>
      </c>
      <c r="AC42" s="4">
        <v>39</v>
      </c>
      <c r="AD42" s="4">
        <f t="shared" si="1"/>
        <v>230.63414709949438</v>
      </c>
      <c r="AI42" s="4">
        <f t="shared" si="2"/>
        <v>1297.7783564877525</v>
      </c>
      <c r="AJ42" s="4">
        <v>39</v>
      </c>
      <c r="AK42" s="4">
        <f t="shared" si="3"/>
        <v>308.67145029578552</v>
      </c>
    </row>
    <row r="43" spans="2:37" x14ac:dyDescent="0.3">
      <c r="AB43" s="4">
        <f t="shared" si="0"/>
        <v>1233.7005501361698</v>
      </c>
      <c r="AC43" s="4">
        <v>40</v>
      </c>
      <c r="AD43" s="4">
        <f t="shared" si="1"/>
        <v>229.67031891008943</v>
      </c>
      <c r="AI43" s="4">
        <f t="shared" si="2"/>
        <v>1233.7005501361698</v>
      </c>
      <c r="AJ43" s="4">
        <v>40</v>
      </c>
      <c r="AK43" s="4">
        <f t="shared" si="3"/>
        <v>306.89273560443382</v>
      </c>
    </row>
    <row r="44" spans="2:37" x14ac:dyDescent="0.3">
      <c r="AB44" s="4">
        <f t="shared" si="0"/>
        <v>1174.2539442105126</v>
      </c>
      <c r="AC44" s="4">
        <v>41</v>
      </c>
      <c r="AD44" s="4">
        <f t="shared" si="1"/>
        <v>228.68627197913239</v>
      </c>
      <c r="AI44" s="4">
        <f t="shared" si="2"/>
        <v>1174.2539442105126</v>
      </c>
      <c r="AJ44" s="4">
        <v>41</v>
      </c>
      <c r="AK44" s="4">
        <f t="shared" si="3"/>
        <v>305.07963197863165</v>
      </c>
    </row>
    <row r="45" spans="2:37" x14ac:dyDescent="0.3">
      <c r="AB45" s="4">
        <f t="shared" si="0"/>
        <v>1119.0027665634193</v>
      </c>
      <c r="AC45" s="4">
        <v>42</v>
      </c>
      <c r="AD45" s="4">
        <f t="shared" si="1"/>
        <v>227.68230113532266</v>
      </c>
      <c r="AI45" s="4">
        <f t="shared" si="2"/>
        <v>1119.0027665634193</v>
      </c>
      <c r="AJ45" s="4">
        <v>42</v>
      </c>
      <c r="AK45" s="4">
        <f t="shared" si="3"/>
        <v>303.23287152210224</v>
      </c>
    </row>
    <row r="46" spans="2:37" x14ac:dyDescent="0.3">
      <c r="AB46" s="4">
        <f t="shared" si="0"/>
        <v>1067.5613197500659</v>
      </c>
      <c r="AC46" s="4">
        <v>43</v>
      </c>
      <c r="AD46" s="4">
        <f t="shared" si="1"/>
        <v>226.65870625146559</v>
      </c>
      <c r="AI46" s="4">
        <f t="shared" si="2"/>
        <v>1067.5613197500659</v>
      </c>
      <c r="AJ46" s="4">
        <v>43</v>
      </c>
      <c r="AK46" s="4">
        <f t="shared" si="3"/>
        <v>301.35319668754761</v>
      </c>
    </row>
    <row r="47" spans="2:37" x14ac:dyDescent="0.3">
      <c r="AB47" s="4">
        <f t="shared" si="0"/>
        <v>1019.5872315174956</v>
      </c>
      <c r="AC47" s="4">
        <v>44</v>
      </c>
      <c r="AD47" s="4">
        <f t="shared" si="1"/>
        <v>225.61579209544811</v>
      </c>
      <c r="AI47" s="4">
        <f t="shared" si="2"/>
        <v>1019.5872315174956</v>
      </c>
      <c r="AJ47" s="4">
        <v>44</v>
      </c>
      <c r="AK47" s="4">
        <f t="shared" si="3"/>
        <v>299.44135978086319</v>
      </c>
    </row>
    <row r="48" spans="2:37" x14ac:dyDescent="0.3">
      <c r="AB48" s="4">
        <f t="shared" si="0"/>
        <v>974.77574331746746</v>
      </c>
      <c r="AC48" s="4">
        <v>45</v>
      </c>
      <c r="AD48" s="4">
        <f t="shared" si="1"/>
        <v>224.55386817928752</v>
      </c>
      <c r="AI48" s="4">
        <f t="shared" si="2"/>
        <v>974.77574331746746</v>
      </c>
      <c r="AJ48" s="4">
        <v>45</v>
      </c>
      <c r="AK48" s="4">
        <f t="shared" si="3"/>
        <v>297.49812246120484</v>
      </c>
    </row>
    <row r="49" spans="28:37" x14ac:dyDescent="0.3">
      <c r="AB49" s="4">
        <f t="shared" si="0"/>
        <v>932.85485832602626</v>
      </c>
      <c r="AC49" s="4">
        <v>46</v>
      </c>
      <c r="AD49" s="4">
        <f t="shared" si="1"/>
        <v>223.47324860635811</v>
      </c>
      <c r="AI49" s="4">
        <f t="shared" si="2"/>
        <v>932.85485832602626</v>
      </c>
      <c r="AJ49" s="4">
        <v>46</v>
      </c>
      <c r="AK49" s="4">
        <f t="shared" si="3"/>
        <v>295.52425523737077</v>
      </c>
    </row>
    <row r="50" spans="28:37" x14ac:dyDescent="0.3">
      <c r="AB50" s="4">
        <f t="shared" si="0"/>
        <v>893.58120426340952</v>
      </c>
      <c r="AC50" s="4">
        <v>47</v>
      </c>
      <c r="AD50" s="4">
        <f t="shared" si="1"/>
        <v>222.37425191690065</v>
      </c>
      <c r="AI50" s="4">
        <f t="shared" si="2"/>
        <v>893.58120426340952</v>
      </c>
      <c r="AJ50" s="4">
        <v>47</v>
      </c>
      <c r="AK50" s="4">
        <f t="shared" si="3"/>
        <v>293.52053696096272</v>
      </c>
    </row>
    <row r="51" spans="28:37" x14ac:dyDescent="0.3">
      <c r="AB51" s="4">
        <f t="shared" si="0"/>
        <v>856.73649315011789</v>
      </c>
      <c r="AC51" s="4">
        <v>48</v>
      </c>
      <c r="AD51" s="4">
        <f t="shared" si="1"/>
        <v>221.25720093192095</v>
      </c>
      <c r="AI51" s="4">
        <f t="shared" si="2"/>
        <v>856.73649315011789</v>
      </c>
      <c r="AJ51" s="4">
        <v>48</v>
      </c>
      <c r="AK51" s="4">
        <f t="shared" si="3"/>
        <v>291.48775431679087</v>
      </c>
    </row>
    <row r="52" spans="28:37" x14ac:dyDescent="0.3">
      <c r="AB52" s="4">
        <f t="shared" si="0"/>
        <v>822.12448155679783</v>
      </c>
      <c r="AC52" s="4">
        <v>49</v>
      </c>
      <c r="AD52" s="4">
        <f t="shared" si="1"/>
        <v>220.12242259558454</v>
      </c>
      <c r="AI52" s="4">
        <f t="shared" si="2"/>
        <v>822.12448155679783</v>
      </c>
      <c r="AJ52" s="4">
        <v>49</v>
      </c>
      <c r="AK52" s="4">
        <f t="shared" si="3"/>
        <v>289.42670131098652</v>
      </c>
    </row>
    <row r="53" spans="28:37" x14ac:dyDescent="0.3">
      <c r="AB53" s="4">
        <f t="shared" si="0"/>
        <v>789.5683520871487</v>
      </c>
      <c r="AC53" s="4">
        <v>50</v>
      </c>
      <c r="AD53" s="4">
        <f t="shared" si="1"/>
        <v>218.97024781621454</v>
      </c>
      <c r="AI53" s="4">
        <f t="shared" si="2"/>
        <v>789.5683520871487</v>
      </c>
      <c r="AJ53" s="4">
        <v>50</v>
      </c>
      <c r="AK53" s="4">
        <f t="shared" si="3"/>
        <v>287.33817875728533</v>
      </c>
    </row>
    <row r="54" spans="28:37" x14ac:dyDescent="0.3">
      <c r="AB54" s="4">
        <f t="shared" si="0"/>
        <v>758.90845067968917</v>
      </c>
      <c r="AC54" s="4">
        <v>51</v>
      </c>
      <c r="AD54" s="4">
        <f t="shared" si="1"/>
        <v>217.80101130600067</v>
      </c>
      <c r="AI54" s="4">
        <f t="shared" si="2"/>
        <v>758.90845067968917</v>
      </c>
      <c r="AJ54" s="4">
        <v>51</v>
      </c>
      <c r="AK54" s="4">
        <f t="shared" si="3"/>
        <v>285.22299376194388</v>
      </c>
    </row>
    <row r="55" spans="28:37" x14ac:dyDescent="0.3">
      <c r="AB55" s="4">
        <f t="shared" si="0"/>
        <v>730.00032552436085</v>
      </c>
      <c r="AC55" s="4">
        <v>52</v>
      </c>
      <c r="AD55" s="4">
        <f t="shared" si="1"/>
        <v>216.61505141952787</v>
      </c>
      <c r="AI55" s="4">
        <f t="shared" si="2"/>
        <v>730.00032552436085</v>
      </c>
      <c r="AJ55" s="4">
        <v>52</v>
      </c>
      <c r="AK55" s="4">
        <f t="shared" si="3"/>
        <v>283.08195920774904</v>
      </c>
    </row>
    <row r="56" spans="28:37" x14ac:dyDescent="0.3">
      <c r="AB56" s="4">
        <f t="shared" si="0"/>
        <v>702.71302250547228</v>
      </c>
      <c r="AC56" s="4">
        <v>53</v>
      </c>
      <c r="AD56" s="4">
        <f t="shared" si="1"/>
        <v>215.4127099912329</v>
      </c>
      <c r="AI56" s="4">
        <f t="shared" si="2"/>
        <v>702.71302250547228</v>
      </c>
      <c r="AJ56" s="4">
        <v>53</v>
      </c>
      <c r="AK56" s="4">
        <f t="shared" si="3"/>
        <v>280.91589323757836</v>
      </c>
    </row>
    <row r="57" spans="28:37" x14ac:dyDescent="0.3">
      <c r="AB57" s="4">
        <f t="shared" si="0"/>
        <v>676.92759952601909</v>
      </c>
      <c r="AC57" s="4">
        <v>54</v>
      </c>
      <c r="AD57" s="4">
        <f t="shared" si="1"/>
        <v>214.19433217189828</v>
      </c>
      <c r="AI57" s="4">
        <f t="shared" si="2"/>
        <v>676.92759952601909</v>
      </c>
      <c r="AJ57" s="4">
        <v>54</v>
      </c>
      <c r="AK57" s="4">
        <f t="shared" si="3"/>
        <v>278.72561873796644</v>
      </c>
    </row>
    <row r="58" spans="28:37" x14ac:dyDescent="0.3">
      <c r="AB58" s="4">
        <f t="shared" si="0"/>
        <v>652.53582817119718</v>
      </c>
      <c r="AC58" s="4">
        <v>55</v>
      </c>
      <c r="AD58" s="4">
        <f t="shared" si="1"/>
        <v>212.9602662642915</v>
      </c>
      <c r="AI58" s="4">
        <f t="shared" si="2"/>
        <v>652.53582817119718</v>
      </c>
      <c r="AJ58" s="4">
        <v>55</v>
      </c>
      <c r="AK58" s="4">
        <f t="shared" si="3"/>
        <v>276.5119628231281</v>
      </c>
    </row>
    <row r="59" spans="28:37" x14ac:dyDescent="0.3">
      <c r="AB59" s="4">
        <f t="shared" si="0"/>
        <v>629.43905619192333</v>
      </c>
      <c r="AC59" s="4">
        <v>56</v>
      </c>
      <c r="AD59" s="4">
        <f t="shared" si="1"/>
        <v>211.71086355805977</v>
      </c>
      <c r="AI59" s="4">
        <f t="shared" si="2"/>
        <v>629.43905619192333</v>
      </c>
      <c r="AJ59" s="4">
        <v>56</v>
      </c>
      <c r="AK59" s="4">
        <f t="shared" si="3"/>
        <v>274.27575631988753</v>
      </c>
    </row>
    <row r="60" spans="28:37" x14ac:dyDescent="0.3">
      <c r="AB60" s="4">
        <f t="shared" si="0"/>
        <v>607.5472084388648</v>
      </c>
      <c r="AC60" s="4">
        <v>57</v>
      </c>
      <c r="AD60" s="4">
        <f t="shared" si="1"/>
        <v>210.44647816398808</v>
      </c>
      <c r="AI60" s="4">
        <f t="shared" si="2"/>
        <v>607.5472084388648</v>
      </c>
      <c r="AJ60" s="4">
        <v>57</v>
      </c>
      <c r="AK60" s="4">
        <f t="shared" si="3"/>
        <v>272.01783325395439</v>
      </c>
    </row>
    <row r="61" spans="28:37" x14ac:dyDescent="0.3">
      <c r="AB61" s="4">
        <f t="shared" si="0"/>
        <v>586.77790731803555</v>
      </c>
      <c r="AC61" s="4">
        <v>58</v>
      </c>
      <c r="AD61" s="4">
        <f t="shared" si="1"/>
        <v>209.16746684773031</v>
      </c>
      <c r="AI61" s="4">
        <f t="shared" si="2"/>
        <v>586.77790731803555</v>
      </c>
      <c r="AJ61" s="4">
        <v>58</v>
      </c>
      <c r="AK61" s="4">
        <f t="shared" si="3"/>
        <v>269.73903033798774</v>
      </c>
    </row>
    <row r="62" spans="28:37" x14ac:dyDescent="0.3">
      <c r="AB62" s="4">
        <f t="shared" si="0"/>
        <v>567.05569670148566</v>
      </c>
      <c r="AC62" s="4">
        <v>59</v>
      </c>
      <c r="AD62" s="4">
        <f t="shared" si="1"/>
        <v>207.87418886312116</v>
      </c>
      <c r="AI62" s="4">
        <f t="shared" si="2"/>
        <v>567.05569670148566</v>
      </c>
      <c r="AJ62" s="4">
        <v>59</v>
      </c>
      <c r="AK62" s="4">
        <f t="shared" si="3"/>
        <v>267.44018646187902</v>
      </c>
    </row>
    <row r="63" spans="28:37" x14ac:dyDescent="0.3">
      <c r="AB63" s="4">
        <f t="shared" si="0"/>
        <v>548.3113556160755</v>
      </c>
      <c r="AC63" s="4">
        <v>60</v>
      </c>
      <c r="AD63" s="4">
        <f t="shared" si="1"/>
        <v>206.56700578517771</v>
      </c>
      <c r="AI63" s="4">
        <f t="shared" si="2"/>
        <v>548.3113556160755</v>
      </c>
      <c r="AJ63" s="4">
        <v>60</v>
      </c>
      <c r="AK63" s="4">
        <f t="shared" si="3"/>
        <v>265.12214218568204</v>
      </c>
    </row>
    <row r="64" spans="28:37" x14ac:dyDescent="0.3">
      <c r="AB64" s="4">
        <f t="shared" si="0"/>
        <v>530.48129003436486</v>
      </c>
      <c r="AC64" s="4">
        <v>61</v>
      </c>
      <c r="AD64" s="4">
        <f t="shared" si="1"/>
        <v>205.24628134289779</v>
      </c>
      <c r="AI64" s="4">
        <f t="shared" si="2"/>
        <v>530.48129003436486</v>
      </c>
      <c r="AJ64" s="4">
        <v>61</v>
      </c>
      <c r="AK64" s="4">
        <f t="shared" si="3"/>
        <v>262.78573923561129</v>
      </c>
    </row>
    <row r="65" spans="28:37" x14ac:dyDescent="0.3">
      <c r="AB65" s="4">
        <f t="shared" si="0"/>
        <v>513.50699277259923</v>
      </c>
      <c r="AC65" s="4">
        <v>62</v>
      </c>
      <c r="AD65" s="4">
        <f t="shared" si="1"/>
        <v>203.91238125196301</v>
      </c>
      <c r="AI65" s="4">
        <f t="shared" si="2"/>
        <v>513.50699277259923</v>
      </c>
      <c r="AJ65" s="4">
        <v>62</v>
      </c>
      <c r="AK65" s="4">
        <f t="shared" si="3"/>
        <v>260.43182000352226</v>
      </c>
    </row>
    <row r="66" spans="28:37" x14ac:dyDescent="0.3">
      <c r="AB66" s="4">
        <f t="shared" si="0"/>
        <v>497.33456291707523</v>
      </c>
      <c r="AC66" s="4">
        <v>63</v>
      </c>
      <c r="AD66" s="4">
        <f t="shared" si="1"/>
        <v>202.56567304745295</v>
      </c>
      <c r="AI66" s="4">
        <f t="shared" si="2"/>
        <v>497.33456291707523</v>
      </c>
      <c r="AJ66" s="4">
        <v>63</v>
      </c>
      <c r="AK66" s="4">
        <f t="shared" si="3"/>
        <v>258.06122705028145</v>
      </c>
    </row>
    <row r="67" spans="28:37" x14ac:dyDescent="0.3">
      <c r="AB67" s="4">
        <f t="shared" si="0"/>
        <v>481.91427739694132</v>
      </c>
      <c r="AC67" s="4">
        <v>64</v>
      </c>
      <c r="AD67" s="4">
        <f t="shared" si="1"/>
        <v>201.20652591667621</v>
      </c>
      <c r="AI67" s="4">
        <f t="shared" si="2"/>
        <v>481.91427739694132</v>
      </c>
      <c r="AJ67" s="4">
        <v>64</v>
      </c>
      <c r="AK67" s="4">
        <f t="shared" si="3"/>
        <v>255.67480261342573</v>
      </c>
    </row>
    <row r="68" spans="28:37" x14ac:dyDescent="0.3">
      <c r="AB68" s="4">
        <f t="shared" si="0"/>
        <v>467.2002083355909</v>
      </c>
      <c r="AC68" s="4">
        <v>65</v>
      </c>
      <c r="AD68" s="4">
        <f t="shared" si="1"/>
        <v>199.83531053222373</v>
      </c>
      <c r="AI68" s="4">
        <f t="shared" si="2"/>
        <v>467.2002083355909</v>
      </c>
      <c r="AJ68" s="4">
        <v>65</v>
      </c>
      <c r="AK68" s="4">
        <f t="shared" si="3"/>
        <v>253.27338811950227</v>
      </c>
    </row>
    <row r="69" spans="28:37" x14ac:dyDescent="0.3">
      <c r="AB69" s="4">
        <f t="shared" ref="AB69:AB132" si="16">(PI()*PI()*$Z$3)/(AC69*AC69)</f>
        <v>453.1498806744425</v>
      </c>
      <c r="AC69" s="4">
        <v>66</v>
      </c>
      <c r="AD69" s="4">
        <f t="shared" ref="AD69:AD132" si="17">IF(AC69&lt;=$Y$3,(0.658^($AA$3/AB69))*$AA$3,0.877*AB69)</f>
        <v>198.45239888534911</v>
      </c>
      <c r="AI69" s="4">
        <f t="shared" ref="AI69:AI132" si="18">(PI()*PI()*$Z$3)/(AJ69*AJ69)</f>
        <v>453.1498806744425</v>
      </c>
      <c r="AJ69" s="4">
        <v>66</v>
      </c>
      <c r="AK69" s="4">
        <f t="shared" ref="AK69:AK132" si="19">IF(AJ69&lt;=$AF$3,(0.658^($AH$3/AI69))*$AH$3,0.877*AI69)</f>
        <v>250.85782370147373</v>
      </c>
    </row>
    <row r="70" spans="28:37" x14ac:dyDescent="0.3">
      <c r="AB70" s="4">
        <f t="shared" si="16"/>
        <v>439.72396529691952</v>
      </c>
      <c r="AC70" s="4">
        <v>67</v>
      </c>
      <c r="AD70" s="4">
        <f t="shared" si="17"/>
        <v>197.05816411977872</v>
      </c>
      <c r="AI70" s="4">
        <f t="shared" si="18"/>
        <v>439.72396529691952</v>
      </c>
      <c r="AJ70" s="4">
        <v>67</v>
      </c>
      <c r="AK70" s="4">
        <f t="shared" si="19"/>
        <v>248.42894772156203</v>
      </c>
    </row>
    <row r="71" spans="28:37" x14ac:dyDescent="0.3">
      <c r="AB71" s="4">
        <f t="shared" si="16"/>
        <v>426.8860035073252</v>
      </c>
      <c r="AC71" s="4">
        <v>68</v>
      </c>
      <c r="AD71" s="4">
        <f t="shared" si="17"/>
        <v>195.65298036605432</v>
      </c>
      <c r="AI71" s="4">
        <f t="shared" si="18"/>
        <v>426.8860035073252</v>
      </c>
      <c r="AJ71" s="4">
        <v>68</v>
      </c>
      <c r="AK71" s="4">
        <f t="shared" si="19"/>
        <v>245.98759629989721</v>
      </c>
    </row>
    <row r="72" spans="28:37" x14ac:dyDescent="0.3">
      <c r="AB72" s="4">
        <f t="shared" si="16"/>
        <v>414.6021592560117</v>
      </c>
      <c r="AC72" s="4">
        <v>69</v>
      </c>
      <c r="AD72" s="4">
        <f t="shared" si="17"/>
        <v>194.23722257650979</v>
      </c>
      <c r="AI72" s="4">
        <f t="shared" si="18"/>
        <v>414.6021592560117</v>
      </c>
      <c r="AJ72" s="4">
        <v>69</v>
      </c>
      <c r="AK72" s="4">
        <f t="shared" si="19"/>
        <v>243.53460284932834</v>
      </c>
    </row>
    <row r="73" spans="28:37" x14ac:dyDescent="0.3">
      <c r="AB73" s="4">
        <f t="shared" si="16"/>
        <v>402.84099596283096</v>
      </c>
      <c r="AC73" s="4">
        <v>70</v>
      </c>
      <c r="AD73" s="4">
        <f t="shared" si="17"/>
        <v>192.81126636098148</v>
      </c>
      <c r="AI73" s="4">
        <f t="shared" si="18"/>
        <v>402.84099596283096</v>
      </c>
      <c r="AJ73" s="4">
        <v>70</v>
      </c>
      <c r="AK73" s="4">
        <f t="shared" si="19"/>
        <v>241.07079761674166</v>
      </c>
    </row>
    <row r="74" spans="28:37" x14ac:dyDescent="0.3">
      <c r="AB74" s="4">
        <f t="shared" si="16"/>
        <v>391.57327518704057</v>
      </c>
      <c r="AC74" s="4">
        <v>71</v>
      </c>
      <c r="AD74" s="4">
        <f t="shared" si="17"/>
        <v>191.37548782335162</v>
      </c>
      <c r="AI74" s="4">
        <f t="shared" si="18"/>
        <v>391.57327518704057</v>
      </c>
      <c r="AJ74" s="4">
        <v>71</v>
      </c>
      <c r="AK74" s="4">
        <f t="shared" si="19"/>
        <v>238.59700723122381</v>
      </c>
    </row>
    <row r="75" spans="28:37" x14ac:dyDescent="0.3">
      <c r="AB75" s="4">
        <f t="shared" si="16"/>
        <v>380.77177473338571</v>
      </c>
      <c r="AC75" s="4">
        <v>72</v>
      </c>
      <c r="AD75" s="4">
        <f t="shared" si="17"/>
        <v>189.9302633990221</v>
      </c>
      <c r="AI75" s="4">
        <f t="shared" si="18"/>
        <v>380.77177473338571</v>
      </c>
      <c r="AJ75" s="4">
        <v>72</v>
      </c>
      <c r="AK75" s="4">
        <f t="shared" si="19"/>
        <v>236.11405425939631</v>
      </c>
    </row>
    <row r="76" spans="28:37" x14ac:dyDescent="0.3">
      <c r="AB76" s="4">
        <f t="shared" si="16"/>
        <v>370.41112407916523</v>
      </c>
      <c r="AC76" s="4">
        <v>73</v>
      </c>
      <c r="AD76" s="4">
        <f t="shared" si="17"/>
        <v>188.47596969341492</v>
      </c>
      <c r="AI76" s="4">
        <f t="shared" si="18"/>
        <v>370.41112407916523</v>
      </c>
      <c r="AJ76" s="4">
        <v>73</v>
      </c>
      <c r="AK76" s="4">
        <f t="shared" si="19"/>
        <v>233.6227567682364</v>
      </c>
    </row>
    <row r="77" spans="28:37" x14ac:dyDescent="0.3">
      <c r="AB77" s="4">
        <f t="shared" si="16"/>
        <v>360.46765526257701</v>
      </c>
      <c r="AC77" s="4">
        <v>74</v>
      </c>
      <c r="AD77" s="4">
        <f t="shared" si="17"/>
        <v>187.01298332159365</v>
      </c>
      <c r="AI77" s="4">
        <f t="shared" si="18"/>
        <v>360.46765526257701</v>
      </c>
      <c r="AJ77" s="4">
        <v>74</v>
      </c>
      <c r="AK77" s="4">
        <f t="shared" si="19"/>
        <v>231.12392789569026</v>
      </c>
    </row>
    <row r="78" spans="28:37" x14ac:dyDescent="0.3">
      <c r="AB78" s="4">
        <f t="shared" si="16"/>
        <v>350.91926759428827</v>
      </c>
      <c r="AC78" s="4">
        <v>75</v>
      </c>
      <c r="AD78" s="4">
        <f t="shared" si="17"/>
        <v>185.5416807490997</v>
      </c>
      <c r="AI78" s="4">
        <f t="shared" si="18"/>
        <v>350.91926759428827</v>
      </c>
      <c r="AJ78" s="4">
        <v>75</v>
      </c>
      <c r="AK78" s="4">
        <f t="shared" si="19"/>
        <v>228.61837542937104</v>
      </c>
    </row>
    <row r="79" spans="28:37" x14ac:dyDescent="0.3">
      <c r="AB79" s="4">
        <f t="shared" si="16"/>
        <v>341.74530474686145</v>
      </c>
      <c r="AC79" s="4">
        <v>76</v>
      </c>
      <c r="AD79" s="4">
        <f t="shared" si="17"/>
        <v>184.06243813409421</v>
      </c>
      <c r="AI79" s="4">
        <f t="shared" si="18"/>
        <v>341.74530474686145</v>
      </c>
      <c r="AJ79" s="4">
        <v>76</v>
      </c>
      <c r="AK79" s="4">
        <f t="shared" si="19"/>
        <v>226.10690139362572</v>
      </c>
    </row>
    <row r="80" spans="28:37" x14ac:dyDescent="0.3">
      <c r="AB80" s="4">
        <f t="shared" si="16"/>
        <v>332.92644294448837</v>
      </c>
      <c r="AC80" s="4">
        <v>77</v>
      </c>
      <c r="AD80" s="4">
        <f t="shared" si="17"/>
        <v>182.57563117089612</v>
      </c>
      <c r="AI80" s="4">
        <f t="shared" si="18"/>
        <v>332.92644294448837</v>
      </c>
      <c r="AJ80" s="4">
        <v>77</v>
      </c>
      <c r="AK80" s="4">
        <f t="shared" si="19"/>
        <v>223.59030164524063</v>
      </c>
    </row>
    <row r="81" spans="28:37" x14ac:dyDescent="0.3">
      <c r="AB81" s="4">
        <f t="shared" si="16"/>
        <v>324.44458912193812</v>
      </c>
      <c r="AC81" s="4">
        <v>78</v>
      </c>
      <c r="AD81" s="4">
        <f t="shared" si="17"/>
        <v>181.08163493500408</v>
      </c>
      <c r="AI81" s="4">
        <f t="shared" si="18"/>
        <v>324.44458912193812</v>
      </c>
      <c r="AJ81" s="4">
        <v>78</v>
      </c>
      <c r="AK81" s="4">
        <f t="shared" si="19"/>
        <v>221.06936547804554</v>
      </c>
    </row>
    <row r="82" spans="28:37" x14ac:dyDescent="0.3">
      <c r="AB82" s="4">
        <f t="shared" si="16"/>
        <v>316.28278804965095</v>
      </c>
      <c r="AC82" s="4">
        <v>79</v>
      </c>
      <c r="AD82" s="4">
        <f t="shared" si="17"/>
        <v>179.58082372968852</v>
      </c>
      <c r="AI82" s="4">
        <f t="shared" si="18"/>
        <v>316.28278804965095</v>
      </c>
      <c r="AJ82" s="4">
        <v>79</v>
      </c>
      <c r="AK82" s="4">
        <f t="shared" si="19"/>
        <v>218.54487523666339</v>
      </c>
    </row>
    <row r="83" spans="28:37" x14ac:dyDescent="0.3">
      <c r="AB83" s="4">
        <f t="shared" si="16"/>
        <v>308.42513753404245</v>
      </c>
      <c r="AC83" s="4">
        <v>80</v>
      </c>
      <c r="AD83" s="4">
        <f t="shared" si="17"/>
        <v>178.07357093423911</v>
      </c>
      <c r="AI83" s="4">
        <f t="shared" si="18"/>
        <v>308.42513753404245</v>
      </c>
      <c r="AJ83" s="4">
        <v>80</v>
      </c>
      <c r="AK83" s="4">
        <f t="shared" si="19"/>
        <v>216.01760593964124</v>
      </c>
    </row>
    <row r="84" spans="28:37" x14ac:dyDescent="0.3">
      <c r="AB84" s="4">
        <f t="shared" si="16"/>
        <v>300.85671090045292</v>
      </c>
      <c r="AC84" s="4">
        <v>81</v>
      </c>
      <c r="AD84" s="4">
        <f t="shared" si="17"/>
        <v>176.5602488539491</v>
      </c>
      <c r="AI84" s="4">
        <f t="shared" si="18"/>
        <v>300.85671090045292</v>
      </c>
      <c r="AJ84" s="4">
        <v>81</v>
      </c>
      <c r="AK84" s="4">
        <f t="shared" si="19"/>
        <v>213.48832491218531</v>
      </c>
    </row>
    <row r="85" spans="28:37" x14ac:dyDescent="0.3">
      <c r="AB85" s="4">
        <f t="shared" si="16"/>
        <v>293.56348605262815</v>
      </c>
      <c r="AC85" s="4">
        <v>82</v>
      </c>
      <c r="AD85" s="4">
        <f t="shared" si="17"/>
        <v>175.04122857191797</v>
      </c>
      <c r="AI85" s="4">
        <f t="shared" si="18"/>
        <v>293.56348605262815</v>
      </c>
      <c r="AJ85" s="4">
        <v>82</v>
      </c>
      <c r="AK85" s="4">
        <f t="shared" si="19"/>
        <v>210.95779142871123</v>
      </c>
    </row>
    <row r="86" spans="28:37" x14ac:dyDescent="0.3">
      <c r="AB86" s="4">
        <f t="shared" si="16"/>
        <v>286.53228047871556</v>
      </c>
      <c r="AC86" s="4">
        <v>83</v>
      </c>
      <c r="AD86" s="4">
        <f t="shared" si="17"/>
        <v>173.51687980275079</v>
      </c>
      <c r="AI86" s="4">
        <f t="shared" si="18"/>
        <v>286.53228047871556</v>
      </c>
      <c r="AJ86" s="4">
        <v>83</v>
      </c>
      <c r="AK86" s="4">
        <f t="shared" si="19"/>
        <v>208.42675636540801</v>
      </c>
    </row>
    <row r="87" spans="28:37" x14ac:dyDescent="0.3">
      <c r="AB87" s="4">
        <f t="shared" si="16"/>
        <v>279.75069164085482</v>
      </c>
      <c r="AC87" s="4">
        <v>84</v>
      </c>
      <c r="AD87" s="4">
        <f t="shared" si="17"/>
        <v>171.98757074823067</v>
      </c>
      <c r="AI87" s="4">
        <f t="shared" si="18"/>
        <v>279.75069164085482</v>
      </c>
      <c r="AJ87" s="4">
        <v>84</v>
      </c>
      <c r="AK87" s="4">
        <f t="shared" si="19"/>
        <v>205.89596186300088</v>
      </c>
    </row>
    <row r="88" spans="28:37" x14ac:dyDescent="0.3">
      <c r="AB88" s="4">
        <f t="shared" si="16"/>
        <v>273.20704224468813</v>
      </c>
      <c r="AC88" s="4">
        <v>85</v>
      </c>
      <c r="AD88" s="4">
        <f t="shared" si="17"/>
        <v>170.45366795503892</v>
      </c>
      <c r="AI88" s="4">
        <f t="shared" si="18"/>
        <v>273.20704224468813</v>
      </c>
      <c r="AJ88" s="4">
        <v>85</v>
      </c>
      <c r="AK88" s="4">
        <f t="shared" si="19"/>
        <v>203.36614099988742</v>
      </c>
    </row>
    <row r="89" spans="28:37" x14ac:dyDescent="0.3">
      <c r="AB89" s="4">
        <f t="shared" si="16"/>
        <v>266.89032993751647</v>
      </c>
      <c r="AC89" s="4">
        <v>86</v>
      </c>
      <c r="AD89" s="4">
        <f t="shared" si="17"/>
        <v>168.91553617459499</v>
      </c>
      <c r="AI89" s="4">
        <f t="shared" si="18"/>
        <v>266.89032993751647</v>
      </c>
      <c r="AJ89" s="4">
        <v>86</v>
      </c>
      <c r="AK89" s="4">
        <f t="shared" si="19"/>
        <v>200.83801747580708</v>
      </c>
    </row>
    <row r="90" spans="28:37" x14ac:dyDescent="0.3">
      <c r="AB90" s="4">
        <f t="shared" si="16"/>
        <v>260.79018103023805</v>
      </c>
      <c r="AC90" s="4">
        <v>87</v>
      </c>
      <c r="AD90" s="4">
        <f t="shared" si="17"/>
        <v>167.37353822508655</v>
      </c>
      <c r="AI90" s="4">
        <f t="shared" si="18"/>
        <v>260.79018103023805</v>
      </c>
      <c r="AJ90" s="4">
        <v>87</v>
      </c>
      <c r="AK90" s="4">
        <f t="shared" si="19"/>
        <v>198.3123053061922</v>
      </c>
    </row>
    <row r="91" spans="28:37" x14ac:dyDescent="0.3">
      <c r="AB91" s="4">
        <f t="shared" si="16"/>
        <v>254.89680787937391</v>
      </c>
      <c r="AC91" s="4">
        <v>88</v>
      </c>
      <c r="AD91" s="4">
        <f t="shared" si="17"/>
        <v>165.82803485575732</v>
      </c>
      <c r="AI91" s="4">
        <f t="shared" si="18"/>
        <v>254.89680787937391</v>
      </c>
      <c r="AJ91" s="4">
        <v>88</v>
      </c>
      <c r="AK91" s="4">
        <f t="shared" si="19"/>
        <v>195.78970852733596</v>
      </c>
    </row>
    <row r="92" spans="28:37" x14ac:dyDescent="0.3">
      <c r="AB92" s="4">
        <f t="shared" si="16"/>
        <v>249.20096960205424</v>
      </c>
      <c r="AC92" s="4">
        <v>89</v>
      </c>
      <c r="AD92" s="4">
        <f t="shared" si="17"/>
        <v>164.27938461351823</v>
      </c>
      <c r="AI92" s="4">
        <f t="shared" si="18"/>
        <v>249.20096960205424</v>
      </c>
      <c r="AJ92" s="4">
        <v>89</v>
      </c>
      <c r="AK92" s="4">
        <f t="shared" si="19"/>
        <v>193.27092091250015</v>
      </c>
    </row>
    <row r="93" spans="28:37" x14ac:dyDescent="0.3">
      <c r="AB93" s="4">
        <f t="shared" si="16"/>
        <v>243.69393582936686</v>
      </c>
      <c r="AC93" s="4">
        <v>90</v>
      </c>
      <c r="AD93" s="4">
        <f t="shared" si="17"/>
        <v>162.72794371194513</v>
      </c>
      <c r="AI93" s="4">
        <f t="shared" si="18"/>
        <v>243.69393582936686</v>
      </c>
      <c r="AJ93" s="4">
        <v>90</v>
      </c>
      <c r="AK93" s="4">
        <f t="shared" si="19"/>
        <v>190.75662569907246</v>
      </c>
    </row>
    <row r="94" spans="28:37" x14ac:dyDescent="0.3">
      <c r="AB94" s="4">
        <f t="shared" si="16"/>
        <v>238.36745323244435</v>
      </c>
      <c r="AC94" s="4">
        <v>91</v>
      </c>
      <c r="AD94" s="4">
        <f t="shared" si="17"/>
        <v>161.17406590272415</v>
      </c>
      <c r="AI94" s="4">
        <f t="shared" si="18"/>
        <v>238.36745323244435</v>
      </c>
      <c r="AJ94" s="4">
        <v>91</v>
      </c>
      <c r="AK94" s="4">
        <f t="shared" si="19"/>
        <v>188.24749532687113</v>
      </c>
    </row>
    <row r="95" spans="28:37" x14ac:dyDescent="0.3">
      <c r="AB95" s="4">
        <f t="shared" si="16"/>
        <v>233.21371458150657</v>
      </c>
      <c r="AC95" s="4">
        <v>92</v>
      </c>
      <c r="AD95" s="4">
        <f t="shared" si="17"/>
        <v>159.61810234960316</v>
      </c>
      <c r="AI95" s="4">
        <f t="shared" si="18"/>
        <v>233.21371458150657</v>
      </c>
      <c r="AJ95" s="4">
        <v>92</v>
      </c>
      <c r="AK95" s="4">
        <f t="shared" si="19"/>
        <v>185.74419118768114</v>
      </c>
    </row>
    <row r="96" spans="28:37" x14ac:dyDescent="0.3">
      <c r="AB96" s="4">
        <f t="shared" si="16"/>
        <v>228.22533012115522</v>
      </c>
      <c r="AC96" s="4">
        <v>93</v>
      </c>
      <c r="AD96" s="4">
        <f t="shared" si="17"/>
        <v>158.06040150490506</v>
      </c>
      <c r="AI96" s="4">
        <f t="shared" si="18"/>
        <v>228.22533012115522</v>
      </c>
      <c r="AJ96" s="4">
        <v>93</v>
      </c>
      <c r="AK96" s="4">
        <f t="shared" si="19"/>
        <v>183.24736338609497</v>
      </c>
    </row>
    <row r="97" spans="28:37" x14ac:dyDescent="0.3">
      <c r="AB97" s="4">
        <f t="shared" si="16"/>
        <v>223.39530106585238</v>
      </c>
      <c r="AC97" s="4">
        <v>94</v>
      </c>
      <c r="AD97" s="4">
        <f t="shared" si="17"/>
        <v>156.50130898865723</v>
      </c>
      <c r="AI97" s="4">
        <f t="shared" si="18"/>
        <v>223.39530106585238</v>
      </c>
      <c r="AJ97" s="4">
        <v>94</v>
      </c>
      <c r="AK97" s="4">
        <f t="shared" si="19"/>
        <v>180.7576505117174</v>
      </c>
    </row>
    <row r="98" spans="28:37" x14ac:dyDescent="0.3">
      <c r="AB98" s="4">
        <f t="shared" si="16"/>
        <v>218.71699503799132</v>
      </c>
      <c r="AC98" s="4">
        <v>95</v>
      </c>
      <c r="AD98" s="4">
        <f t="shared" si="17"/>
        <v>154.94116747038825</v>
      </c>
      <c r="AI98" s="4">
        <f t="shared" si="18"/>
        <v>218.71699503799132</v>
      </c>
      <c r="AJ98" s="4">
        <v>95</v>
      </c>
      <c r="AK98" s="4">
        <f t="shared" si="19"/>
        <v>178.27567942278139</v>
      </c>
    </row>
    <row r="99" spans="28:37" x14ac:dyDescent="0.3">
      <c r="AB99" s="4">
        <f t="shared" si="16"/>
        <v>214.18412328752947</v>
      </c>
      <c r="AC99" s="4">
        <v>96</v>
      </c>
      <c r="AD99" s="4">
        <f t="shared" si="17"/>
        <v>153.38031655364</v>
      </c>
      <c r="AI99" s="4">
        <f t="shared" si="18"/>
        <v>214.18412328752947</v>
      </c>
      <c r="AJ99" s="4">
        <v>96</v>
      </c>
      <c r="AK99" s="4">
        <f t="shared" si="19"/>
        <v>175.80206504121168</v>
      </c>
    </row>
    <row r="100" spans="28:37" x14ac:dyDescent="0.3">
      <c r="AB100" s="4">
        <f t="shared" si="16"/>
        <v>209.79071954701578</v>
      </c>
      <c r="AC100" s="4">
        <v>97</v>
      </c>
      <c r="AD100" s="4">
        <f t="shared" si="17"/>
        <v>151.81909266324251</v>
      </c>
      <c r="AI100" s="4">
        <f t="shared" si="18"/>
        <v>209.79071954701578</v>
      </c>
      <c r="AJ100" s="4">
        <v>97</v>
      </c>
      <c r="AK100" s="4">
        <f t="shared" si="19"/>
        <v>173.3374101591574</v>
      </c>
    </row>
    <row r="101" spans="28:37" x14ac:dyDescent="0.3">
      <c r="AB101" s="4">
        <f t="shared" si="16"/>
        <v>205.53112038919946</v>
      </c>
      <c r="AC101" s="4">
        <v>98</v>
      </c>
      <c r="AD101" s="4">
        <f t="shared" si="17"/>
        <v>150.25782893539466</v>
      </c>
      <c r="AI101" s="4">
        <f t="shared" si="18"/>
        <v>205.53112038919946</v>
      </c>
      <c r="AJ101" s="4">
        <v>98</v>
      </c>
      <c r="AK101" s="4">
        <f t="shared" si="19"/>
        <v>170.88230525700641</v>
      </c>
    </row>
    <row r="102" spans="28:37" x14ac:dyDescent="0.3">
      <c r="AB102" s="4">
        <f t="shared" si="16"/>
        <v>201.3999469664189</v>
      </c>
      <c r="AC102" s="4">
        <v>99</v>
      </c>
      <c r="AD102" s="4">
        <f t="shared" si="17"/>
        <v>148.69685511059197</v>
      </c>
      <c r="AI102" s="4">
        <f t="shared" si="18"/>
        <v>201.3999469664189</v>
      </c>
      <c r="AJ102" s="4">
        <v>99</v>
      </c>
      <c r="AK102" s="4">
        <f t="shared" si="19"/>
        <v>168.43732833287982</v>
      </c>
    </row>
    <row r="103" spans="28:37" x14ac:dyDescent="0.3">
      <c r="AB103" s="4">
        <f t="shared" si="16"/>
        <v>197.39208802178717</v>
      </c>
      <c r="AC103" s="4">
        <v>100</v>
      </c>
      <c r="AD103" s="4">
        <f t="shared" si="17"/>
        <v>147.13649742944094</v>
      </c>
      <c r="AI103" s="4">
        <f t="shared" si="18"/>
        <v>197.39208802178717</v>
      </c>
      <c r="AJ103" s="4">
        <v>100</v>
      </c>
      <c r="AK103" s="4">
        <f t="shared" si="19"/>
        <v>166.00304474359478</v>
      </c>
    </row>
    <row r="104" spans="28:37" x14ac:dyDescent="0.3">
      <c r="AB104" s="4">
        <f t="shared" si="16"/>
        <v>193.50268407194113</v>
      </c>
      <c r="AC104" s="4">
        <v>101</v>
      </c>
      <c r="AD104" s="4">
        <f t="shared" si="17"/>
        <v>145.5770785313953</v>
      </c>
      <c r="AI104" s="4">
        <f t="shared" si="18"/>
        <v>193.50268407194113</v>
      </c>
      <c r="AJ104" s="4">
        <v>101</v>
      </c>
      <c r="AK104" s="4">
        <f t="shared" si="19"/>
        <v>163.58000705707133</v>
      </c>
    </row>
    <row r="105" spans="28:37" x14ac:dyDescent="0.3">
      <c r="AB105" s="4">
        <f t="shared" si="16"/>
        <v>189.72711266992229</v>
      </c>
      <c r="AC105" s="4">
        <v>102</v>
      </c>
      <c r="AD105" s="4">
        <f t="shared" si="17"/>
        <v>144.01891735644864</v>
      </c>
      <c r="AI105" s="4">
        <f t="shared" si="18"/>
        <v>189.72711266992229</v>
      </c>
      <c r="AJ105" s="4">
        <v>102</v>
      </c>
      <c r="AK105" s="4">
        <f t="shared" si="19"/>
        <v>161.16875491614863</v>
      </c>
    </row>
    <row r="106" spans="28:37" x14ac:dyDescent="0.3">
      <c r="AB106" s="4">
        <f t="shared" si="16"/>
        <v>186.06097466470652</v>
      </c>
      <c r="AC106" s="4">
        <v>103</v>
      </c>
      <c r="AD106" s="4">
        <f t="shared" si="17"/>
        <v>142.46232904981406</v>
      </c>
      <c r="AI106" s="4">
        <f t="shared" si="18"/>
        <v>186.06097466470652</v>
      </c>
      <c r="AJ106" s="4">
        <v>103</v>
      </c>
      <c r="AK106" s="4">
        <f t="shared" si="19"/>
        <v>158.76981491376395</v>
      </c>
    </row>
    <row r="107" spans="28:37" x14ac:dyDescent="0.3">
      <c r="AB107" s="4">
        <f t="shared" si="16"/>
        <v>182.50008138109021</v>
      </c>
      <c r="AC107" s="4">
        <v>104</v>
      </c>
      <c r="AD107" s="4">
        <f t="shared" si="17"/>
        <v>140.90762486961989</v>
      </c>
      <c r="AI107" s="4">
        <f t="shared" si="18"/>
        <v>182.50008138109021</v>
      </c>
      <c r="AJ107" s="4">
        <v>104</v>
      </c>
      <c r="AK107" s="4">
        <f t="shared" si="19"/>
        <v>156.38370047943783</v>
      </c>
    </row>
    <row r="108" spans="28:37" x14ac:dyDescent="0.3">
      <c r="AB108" s="4">
        <f t="shared" si="16"/>
        <v>179.0404426501471</v>
      </c>
      <c r="AC108" s="4">
        <v>105</v>
      </c>
      <c r="AD108" s="4">
        <f t="shared" si="17"/>
        <v>139.35511209764712</v>
      </c>
      <c r="AI108" s="4">
        <f t="shared" si="18"/>
        <v>179.0404426501471</v>
      </c>
      <c r="AJ108" s="4">
        <v>105</v>
      </c>
      <c r="AK108" s="4">
        <f t="shared" si="19"/>
        <v>154.01091177699701</v>
      </c>
    </row>
    <row r="109" spans="28:37" x14ac:dyDescent="0.3">
      <c r="AB109" s="4">
        <f t="shared" si="16"/>
        <v>175.67825562636807</v>
      </c>
      <c r="AC109" s="4">
        <v>106</v>
      </c>
      <c r="AD109" s="4">
        <f t="shared" si="17"/>
        <v>137.80509395313294</v>
      </c>
      <c r="AI109" s="4">
        <f t="shared" si="18"/>
        <v>175.67825562636807</v>
      </c>
      <c r="AJ109" s="4">
        <v>106</v>
      </c>
      <c r="AK109" s="4">
        <f t="shared" si="19"/>
        <v>151.65193561345737</v>
      </c>
    </row>
    <row r="110" spans="28:37" x14ac:dyDescent="0.3">
      <c r="AB110" s="4">
        <f t="shared" si="16"/>
        <v>172.40989433294362</v>
      </c>
      <c r="AC110" s="4">
        <v>107</v>
      </c>
      <c r="AD110" s="4">
        <f t="shared" si="17"/>
        <v>136.25786950966045</v>
      </c>
      <c r="AI110" s="4">
        <f t="shared" si="18"/>
        <v>172.40989433294362</v>
      </c>
      <c r="AJ110" s="4">
        <v>107</v>
      </c>
      <c r="AK110" s="4">
        <f t="shared" si="19"/>
        <v>149.30724535897886</v>
      </c>
    </row>
    <row r="111" spans="28:37" x14ac:dyDescent="0.3">
      <c r="AB111" s="4">
        <f t="shared" si="16"/>
        <v>169.23189988150477</v>
      </c>
      <c r="AC111" s="4">
        <v>108</v>
      </c>
      <c r="AD111" s="4">
        <f t="shared" si="17"/>
        <v>134.71373361515379</v>
      </c>
      <c r="AI111" s="4">
        <f t="shared" si="18"/>
        <v>169.23189988150477</v>
      </c>
      <c r="AJ111" s="4">
        <v>108</v>
      </c>
      <c r="AK111" s="4">
        <f t="shared" si="19"/>
        <v>146.97730087779331</v>
      </c>
    </row>
    <row r="112" spans="28:37" x14ac:dyDescent="0.3">
      <c r="AB112" s="4">
        <f t="shared" si="16"/>
        <v>166.14097131705006</v>
      </c>
      <c r="AC112" s="4">
        <v>109</v>
      </c>
      <c r="AD112" s="4">
        <f t="shared" si="17"/>
        <v>133.17297681499454</v>
      </c>
      <c r="AI112" s="4">
        <f t="shared" si="18"/>
        <v>166.14097131705006</v>
      </c>
      <c r="AJ112" s="4">
        <v>109</v>
      </c>
      <c r="AK112" s="4">
        <f t="shared" si="19"/>
        <v>144.66254846999783</v>
      </c>
    </row>
    <row r="113" spans="28:37" x14ac:dyDescent="0.3">
      <c r="AB113" s="4">
        <f t="shared" si="16"/>
        <v>163.1339570427993</v>
      </c>
      <c r="AC113" s="4">
        <v>110</v>
      </c>
      <c r="AD113" s="4">
        <f t="shared" si="17"/>
        <v>131.63588527827329</v>
      </c>
      <c r="AI113" s="4">
        <f t="shared" si="18"/>
        <v>163.1339570427993</v>
      </c>
      <c r="AJ113" s="4">
        <v>110</v>
      </c>
      <c r="AK113" s="4">
        <f t="shared" si="19"/>
        <v>142.36342082409672</v>
      </c>
    </row>
    <row r="114" spans="28:37" x14ac:dyDescent="0.3">
      <c r="AB114" s="4">
        <f t="shared" si="16"/>
        <v>160.20784678336756</v>
      </c>
      <c r="AC114" s="4">
        <v>111</v>
      </c>
      <c r="AD114" s="4">
        <f t="shared" si="17"/>
        <v>130.10274072718673</v>
      </c>
      <c r="AI114" s="4">
        <f t="shared" si="18"/>
        <v>160.20784678336756</v>
      </c>
      <c r="AJ114" s="4">
        <v>111</v>
      </c>
      <c r="AK114" s="4">
        <f t="shared" si="19"/>
        <v>140.08033698016473</v>
      </c>
    </row>
    <row r="115" spans="28:37" x14ac:dyDescent="0.3">
      <c r="AB115" s="4">
        <f t="shared" si="16"/>
        <v>157.35976404798083</v>
      </c>
      <c r="AC115" s="4">
        <v>112</v>
      </c>
      <c r="AD115" s="4">
        <f t="shared" si="17"/>
        <v>128.57382036958953</v>
      </c>
      <c r="AI115" s="4">
        <f t="shared" si="18"/>
        <v>157.35976404798083</v>
      </c>
      <c r="AJ115" s="4">
        <v>112</v>
      </c>
      <c r="AK115" s="4">
        <f t="shared" si="19"/>
        <v>137.81370230349702</v>
      </c>
    </row>
    <row r="116" spans="28:37" x14ac:dyDescent="0.3">
      <c r="AB116" s="4">
        <f t="shared" si="16"/>
        <v>154.586959058491</v>
      </c>
      <c r="AC116" s="4">
        <v>113</v>
      </c>
      <c r="AD116" s="4">
        <f t="shared" si="17"/>
        <v>127.04939683470759</v>
      </c>
      <c r="AI116" s="4">
        <f t="shared" si="18"/>
        <v>154.586959058491</v>
      </c>
      <c r="AJ116" s="4">
        <v>113</v>
      </c>
      <c r="AK116" s="4">
        <f t="shared" si="19"/>
        <v>135.56390846860225</v>
      </c>
    </row>
    <row r="117" spans="28:37" x14ac:dyDescent="0.3">
      <c r="AB117" s="4">
        <f t="shared" si="16"/>
        <v>151.8868021097162</v>
      </c>
      <c r="AC117" s="4">
        <v>114</v>
      </c>
      <c r="AD117" s="4">
        <f t="shared" si="17"/>
        <v>125.52973811201539</v>
      </c>
      <c r="AI117" s="4">
        <f t="shared" si="18"/>
        <v>151.8868021097162</v>
      </c>
      <c r="AJ117" s="4">
        <v>114</v>
      </c>
      <c r="AK117" s="4">
        <f t="shared" si="19"/>
        <v>133.2047254502211</v>
      </c>
    </row>
    <row r="118" spans="28:37" x14ac:dyDescent="0.3">
      <c r="AB118" s="4">
        <f t="shared" si="16"/>
        <v>149.25677733216421</v>
      </c>
      <c r="AC118" s="4">
        <v>115</v>
      </c>
      <c r="AD118" s="4">
        <f t="shared" si="17"/>
        <v>124.01510749327996</v>
      </c>
      <c r="AI118" s="4">
        <f t="shared" si="18"/>
        <v>149.25677733216421</v>
      </c>
      <c r="AJ118" s="4">
        <v>115</v>
      </c>
      <c r="AK118" s="4">
        <f t="shared" si="19"/>
        <v>130.898193720308</v>
      </c>
    </row>
    <row r="119" spans="28:37" x14ac:dyDescent="0.3">
      <c r="AB119" s="4">
        <f t="shared" si="16"/>
        <v>146.69447682950889</v>
      </c>
      <c r="AC119" s="4">
        <v>116</v>
      </c>
      <c r="AD119" s="4">
        <f t="shared" si="17"/>
        <v>122.50576351777011</v>
      </c>
      <c r="AI119" s="4">
        <f t="shared" si="18"/>
        <v>146.69447682950889</v>
      </c>
      <c r="AJ119" s="4">
        <v>116</v>
      </c>
      <c r="AK119" s="4">
        <f t="shared" si="19"/>
        <v>128.6510561794793</v>
      </c>
    </row>
    <row r="120" spans="28:37" x14ac:dyDescent="0.3">
      <c r="AB120" s="4">
        <f t="shared" si="16"/>
        <v>144.19759516530584</v>
      </c>
      <c r="AC120" s="4">
        <v>117</v>
      </c>
      <c r="AD120" s="4">
        <f t="shared" si="17"/>
        <v>121.00195992062758</v>
      </c>
      <c r="AI120" s="4">
        <f t="shared" si="18"/>
        <v>144.19759516530584</v>
      </c>
      <c r="AJ120" s="4">
        <v>117</v>
      </c>
      <c r="AK120" s="4">
        <f t="shared" si="19"/>
        <v>126.46129095997323</v>
      </c>
    </row>
    <row r="121" spans="28:37" x14ac:dyDescent="0.3">
      <c r="AB121" s="4">
        <f t="shared" si="16"/>
        <v>141.76392417537141</v>
      </c>
      <c r="AC121" s="4">
        <v>118</v>
      </c>
      <c r="AD121" s="4">
        <f t="shared" si="17"/>
        <v>119.50394558439497</v>
      </c>
      <c r="AI121" s="4">
        <f t="shared" si="18"/>
        <v>141.76392417537141</v>
      </c>
      <c r="AJ121" s="4">
        <v>118</v>
      </c>
      <c r="AK121" s="4">
        <f t="shared" si="19"/>
        <v>124.32696150180072</v>
      </c>
    </row>
    <row r="122" spans="28:37" x14ac:dyDescent="0.3">
      <c r="AB122" s="4">
        <f t="shared" si="16"/>
        <v>139.39134808402454</v>
      </c>
      <c r="AC122" s="4">
        <v>119</v>
      </c>
      <c r="AD122" s="4">
        <f t="shared" si="17"/>
        <v>118.01196449369237</v>
      </c>
      <c r="AI122" s="4">
        <f t="shared" si="18"/>
        <v>139.39134808402454</v>
      </c>
      <c r="AJ122" s="4">
        <v>119</v>
      </c>
      <c r="AK122" s="4">
        <f t="shared" si="19"/>
        <v>122.24621226968952</v>
      </c>
    </row>
    <row r="123" spans="28:37" x14ac:dyDescent="0.3">
      <c r="AB123" s="4">
        <f t="shared" si="16"/>
        <v>137.07783890401888</v>
      </c>
      <c r="AC123" s="4">
        <v>120</v>
      </c>
      <c r="AD123" s="4">
        <f t="shared" si="17"/>
        <v>116.52625569303297</v>
      </c>
      <c r="AI123" s="4">
        <f t="shared" si="18"/>
        <v>137.07783890401888</v>
      </c>
      <c r="AJ123" s="4">
        <v>120</v>
      </c>
      <c r="AK123" s="4">
        <f t="shared" si="19"/>
        <v>120.21726471882455</v>
      </c>
    </row>
    <row r="124" spans="28:37" x14ac:dyDescent="0.3">
      <c r="AB124" s="4">
        <f t="shared" si="16"/>
        <v>134.82145210148704</v>
      </c>
      <c r="AC124" s="4">
        <v>121</v>
      </c>
      <c r="AD124" s="4">
        <f t="shared" si="17"/>
        <v>115.04705324776488</v>
      </c>
      <c r="AI124" s="4">
        <f t="shared" si="18"/>
        <v>134.82145210148704</v>
      </c>
      <c r="AJ124" s="4">
        <v>121</v>
      </c>
      <c r="AK124" s="4">
        <f t="shared" si="19"/>
        <v>118.23841349300413</v>
      </c>
    </row>
    <row r="125" spans="28:37" x14ac:dyDescent="0.3">
      <c r="AB125" s="4">
        <f t="shared" si="16"/>
        <v>132.62032250859122</v>
      </c>
      <c r="AC125" s="4">
        <v>122</v>
      </c>
      <c r="AD125" s="4">
        <f t="shared" si="17"/>
        <v>113.57458620812584</v>
      </c>
      <c r="AI125" s="4">
        <f t="shared" si="18"/>
        <v>132.62032250859122</v>
      </c>
      <c r="AJ125" s="4">
        <v>122</v>
      </c>
      <c r="AK125" s="4">
        <f t="shared" si="19"/>
        <v>116.3080228400345</v>
      </c>
    </row>
    <row r="126" spans="28:37" x14ac:dyDescent="0.3">
      <c r="AB126" s="4">
        <f t="shared" si="16"/>
        <v>130.47266046783474</v>
      </c>
      <c r="AC126" s="4">
        <v>123</v>
      </c>
      <c r="AD126" s="4">
        <f t="shared" si="17"/>
        <v>112.1090785763932</v>
      </c>
      <c r="AI126" s="4">
        <f t="shared" si="18"/>
        <v>130.47266046783474</v>
      </c>
      <c r="AJ126" s="4">
        <v>123</v>
      </c>
      <c r="AK126" s="4">
        <f t="shared" si="19"/>
        <v>114.42452323029107</v>
      </c>
    </row>
    <row r="127" spans="28:37" x14ac:dyDescent="0.3">
      <c r="AB127" s="4">
        <f t="shared" si="16"/>
        <v>128.37674819314981</v>
      </c>
      <c r="AC127" s="4">
        <v>124</v>
      </c>
      <c r="AD127" s="4">
        <f t="shared" si="17"/>
        <v>110.65074927711139</v>
      </c>
      <c r="AI127" s="4">
        <f t="shared" si="18"/>
        <v>128.37674819314981</v>
      </c>
      <c r="AJ127" s="4">
        <v>124</v>
      </c>
      <c r="AK127" s="4">
        <f t="shared" si="19"/>
        <v>112.58640816539238</v>
      </c>
    </row>
    <row r="128" spans="28:37" x14ac:dyDescent="0.3">
      <c r="AB128" s="4">
        <f t="shared" si="16"/>
        <v>126.33093633394378</v>
      </c>
      <c r="AC128" s="4">
        <v>125</v>
      </c>
      <c r="AD128" s="4">
        <f t="shared" si="17"/>
        <v>109.1998121303762</v>
      </c>
      <c r="AI128" s="4">
        <f t="shared" si="18"/>
        <v>126.33093633394378</v>
      </c>
      <c r="AJ128" s="4">
        <v>125</v>
      </c>
      <c r="AK128" s="4">
        <f t="shared" si="19"/>
        <v>110.7922311648687</v>
      </c>
    </row>
    <row r="129" spans="28:37" x14ac:dyDescent="0.3">
      <c r="AB129" s="4">
        <f t="shared" si="16"/>
        <v>124.33364072926881</v>
      </c>
      <c r="AC129" s="4">
        <v>126</v>
      </c>
      <c r="AD129" s="4">
        <f t="shared" si="17"/>
        <v>107.75647582815307</v>
      </c>
      <c r="AI129" s="4">
        <f t="shared" si="18"/>
        <v>124.33364072926881</v>
      </c>
      <c r="AJ129" s="4">
        <v>126</v>
      </c>
      <c r="AK129" s="4">
        <f t="shared" si="19"/>
        <v>109.04060291956874</v>
      </c>
    </row>
    <row r="130" spans="28:37" x14ac:dyDescent="0.3">
      <c r="AB130" s="4">
        <f t="shared" si="16"/>
        <v>122.38333934018672</v>
      </c>
      <c r="AC130" s="4">
        <v>127</v>
      </c>
      <c r="AD130" s="4">
        <f t="shared" si="17"/>
        <v>106.32094391360496</v>
      </c>
      <c r="AI130" s="4">
        <f t="shared" si="18"/>
        <v>122.38333934018672</v>
      </c>
      <c r="AJ130" s="4">
        <v>127</v>
      </c>
      <c r="AK130" s="4">
        <f t="shared" si="19"/>
        <v>107.33018860134375</v>
      </c>
    </row>
    <row r="131" spans="28:37" x14ac:dyDescent="0.3">
      <c r="AB131" s="4">
        <f t="shared" si="16"/>
        <v>120.47856934923533</v>
      </c>
      <c r="AC131" s="4">
        <v>128</v>
      </c>
      <c r="AD131" s="4">
        <f t="shared" si="17"/>
        <v>104.89341476340377</v>
      </c>
      <c r="AI131" s="4">
        <f t="shared" si="18"/>
        <v>120.47856934923533</v>
      </c>
      <c r="AJ131" s="4">
        <v>128</v>
      </c>
      <c r="AK131" s="4">
        <f t="shared" si="19"/>
        <v>105.65970531927938</v>
      </c>
    </row>
    <row r="132" spans="28:37" x14ac:dyDescent="0.3">
      <c r="AB132" s="4">
        <f t="shared" si="16"/>
        <v>118.61792441667397</v>
      </c>
      <c r="AC132" s="4">
        <v>129</v>
      </c>
      <c r="AD132" s="4">
        <f t="shared" si="17"/>
        <v>103.47408157299643</v>
      </c>
      <c r="AI132" s="4">
        <f t="shared" si="18"/>
        <v>118.61792441667397</v>
      </c>
      <c r="AJ132" s="4">
        <v>129</v>
      </c>
      <c r="AK132" s="4">
        <f t="shared" si="19"/>
        <v>104.02791971342307</v>
      </c>
    </row>
    <row r="133" spans="28:37" x14ac:dyDescent="0.3">
      <c r="AB133" s="4">
        <f t="shared" ref="AB133:AB196" si="20">(PI()*PI()*$Z$3)/(AC133*AC133)</f>
        <v>116.80005208389773</v>
      </c>
      <c r="AC133" s="4">
        <v>130</v>
      </c>
      <c r="AD133" s="4">
        <f t="shared" ref="AD133:AD196" si="21">IF(AC133&lt;=$Y$3,(0.658^($AA$3/AB133))*$AA$3,0.877*AB133)</f>
        <v>102.06313234479603</v>
      </c>
      <c r="AI133" s="4">
        <f t="shared" ref="AI133:AI196" si="22">(PI()*PI()*$Z$3)/(AJ133*AJ133)</f>
        <v>116.80005208389773</v>
      </c>
      <c r="AJ133" s="4">
        <v>130</v>
      </c>
      <c r="AK133" s="4">
        <f t="shared" ref="AK133:AK196" si="23">IF(AJ133&lt;=$AF$3,(0.658^($AH$3/AI133))*$AH$3,0.877*AI133)</f>
        <v>102.43364567757831</v>
      </c>
    </row>
    <row r="134" spans="28:37" x14ac:dyDescent="0.3">
      <c r="AB134" s="4">
        <f t="shared" si="20"/>
        <v>115.0236513150674</v>
      </c>
      <c r="AC134" s="4">
        <v>131</v>
      </c>
      <c r="AD134" s="4">
        <f t="shared" si="21"/>
        <v>100.66074987926629</v>
      </c>
      <c r="AI134" s="4">
        <f t="shared" si="22"/>
        <v>115.0236513150674</v>
      </c>
      <c r="AJ134" s="4">
        <v>131</v>
      </c>
      <c r="AK134" s="4">
        <f t="shared" si="23"/>
        <v>100.8757422033141</v>
      </c>
    </row>
    <row r="135" spans="28:37" x14ac:dyDescent="0.3">
      <c r="AB135" s="4">
        <f t="shared" si="20"/>
        <v>113.28747016861062</v>
      </c>
      <c r="AC135" s="4">
        <v>132</v>
      </c>
      <c r="AD135" s="4">
        <f t="shared" si="21"/>
        <v>99.267111768865348</v>
      </c>
      <c r="AI135" s="4">
        <f t="shared" si="22"/>
        <v>113.28747016861062</v>
      </c>
      <c r="AJ135" s="4">
        <v>132</v>
      </c>
      <c r="AK135" s="4">
        <f t="shared" si="23"/>
        <v>99.353111337871525</v>
      </c>
    </row>
    <row r="136" spans="28:37" x14ac:dyDescent="0.3">
      <c r="AB136" s="4">
        <f t="shared" si="20"/>
        <v>111.5903035908119</v>
      </c>
      <c r="AC136" s="4">
        <v>133</v>
      </c>
      <c r="AD136" s="4">
        <f t="shared" si="21"/>
        <v>97.88239039481418</v>
      </c>
      <c r="AI136" s="4">
        <f t="shared" si="22"/>
        <v>111.5903035908119</v>
      </c>
      <c r="AJ136" s="4">
        <v>133</v>
      </c>
      <c r="AK136" s="4">
        <f t="shared" si="23"/>
        <v>97.864696249142042</v>
      </c>
    </row>
    <row r="137" spans="28:37" x14ac:dyDescent="0.3">
      <c r="AB137" s="4">
        <f t="shared" si="20"/>
        <v>109.93099132422988</v>
      </c>
      <c r="AC137" s="4">
        <v>134</v>
      </c>
      <c r="AD137" s="4">
        <f t="shared" si="21"/>
        <v>96.409479391349606</v>
      </c>
      <c r="AI137" s="4">
        <f t="shared" si="22"/>
        <v>109.93099132422988</v>
      </c>
      <c r="AJ137" s="4">
        <v>134</v>
      </c>
      <c r="AK137" s="4">
        <f t="shared" si="23"/>
        <v>96.409479391349606</v>
      </c>
    </row>
    <row r="138" spans="28:37" x14ac:dyDescent="0.3">
      <c r="AB138" s="4">
        <f t="shared" si="20"/>
        <v>108.30841592416306</v>
      </c>
      <c r="AC138" s="4">
        <v>135</v>
      </c>
      <c r="AD138" s="4">
        <f t="shared" si="21"/>
        <v>94.986480765490995</v>
      </c>
      <c r="AI138" s="4">
        <f t="shared" si="22"/>
        <v>108.30841592416306</v>
      </c>
      <c r="AJ138" s="4">
        <v>135</v>
      </c>
      <c r="AK138" s="4">
        <f t="shared" si="23"/>
        <v>94.986480765490995</v>
      </c>
    </row>
    <row r="139" spans="28:37" x14ac:dyDescent="0.3">
      <c r="AB139" s="4">
        <f t="shared" si="20"/>
        <v>106.7215008768313</v>
      </c>
      <c r="AC139" s="4">
        <v>136</v>
      </c>
      <c r="AD139" s="4">
        <f t="shared" si="21"/>
        <v>93.594756268981044</v>
      </c>
      <c r="AI139" s="4">
        <f t="shared" si="22"/>
        <v>106.7215008768313</v>
      </c>
      <c r="AJ139" s="4">
        <v>136</v>
      </c>
      <c r="AK139" s="4">
        <f t="shared" si="23"/>
        <v>93.594756268981044</v>
      </c>
    </row>
    <row r="140" spans="28:37" x14ac:dyDescent="0.3">
      <c r="AB140" s="4">
        <f t="shared" si="20"/>
        <v>105.16920881335562</v>
      </c>
      <c r="AC140" s="4">
        <v>137</v>
      </c>
      <c r="AD140" s="4">
        <f t="shared" si="21"/>
        <v>92.233396129312879</v>
      </c>
      <c r="AI140" s="4">
        <f t="shared" si="22"/>
        <v>105.16920881335562</v>
      </c>
      <c r="AJ140" s="4">
        <v>137</v>
      </c>
      <c r="AK140" s="4">
        <f t="shared" si="23"/>
        <v>92.233396129312879</v>
      </c>
    </row>
    <row r="141" spans="28:37" x14ac:dyDescent="0.3">
      <c r="AB141" s="4">
        <f t="shared" si="20"/>
        <v>103.65053981400293</v>
      </c>
      <c r="AC141" s="4">
        <v>138</v>
      </c>
      <c r="AD141" s="4">
        <f t="shared" si="21"/>
        <v>90.901523416880565</v>
      </c>
      <c r="AI141" s="4">
        <f t="shared" si="22"/>
        <v>103.65053981400293</v>
      </c>
      <c r="AJ141" s="4">
        <v>138</v>
      </c>
      <c r="AK141" s="4">
        <f t="shared" si="23"/>
        <v>90.901523416880565</v>
      </c>
    </row>
    <row r="142" spans="28:37" x14ac:dyDescent="0.3">
      <c r="AB142" s="4">
        <f t="shared" si="20"/>
        <v>102.16452979751936</v>
      </c>
      <c r="AC142" s="4">
        <v>139</v>
      </c>
      <c r="AD142" s="4">
        <f t="shared" si="21"/>
        <v>89.598292632424489</v>
      </c>
      <c r="AI142" s="4">
        <f t="shared" si="22"/>
        <v>102.16452979751936</v>
      </c>
      <c r="AJ142" s="4">
        <v>139</v>
      </c>
      <c r="AK142" s="4">
        <f t="shared" si="23"/>
        <v>89.598292632424489</v>
      </c>
    </row>
    <row r="143" spans="28:37" x14ac:dyDescent="0.3">
      <c r="AB143" s="4">
        <f t="shared" si="20"/>
        <v>100.71024899070774</v>
      </c>
      <c r="AC143" s="4">
        <v>140</v>
      </c>
      <c r="AD143" s="4">
        <f t="shared" si="21"/>
        <v>88.322888364850684</v>
      </c>
      <c r="AI143" s="4">
        <f t="shared" si="22"/>
        <v>100.71024899070774</v>
      </c>
      <c r="AJ143" s="4">
        <v>140</v>
      </c>
      <c r="AK143" s="4">
        <f t="shared" si="23"/>
        <v>88.322888364850684</v>
      </c>
    </row>
    <row r="144" spans="28:37" x14ac:dyDescent="0.3">
      <c r="AB144" s="4">
        <f t="shared" si="20"/>
        <v>99.286800473712162</v>
      </c>
      <c r="AC144" s="4">
        <v>141</v>
      </c>
      <c r="AD144" s="4">
        <f t="shared" si="21"/>
        <v>87.074524015445562</v>
      </c>
      <c r="AI144" s="4">
        <f t="shared" si="22"/>
        <v>99.286800473712162</v>
      </c>
      <c r="AJ144" s="4">
        <v>141</v>
      </c>
      <c r="AK144" s="4">
        <f t="shared" si="23"/>
        <v>87.074524015445562</v>
      </c>
    </row>
    <row r="145" spans="28:37" x14ac:dyDescent="0.3">
      <c r="AB145" s="4">
        <f t="shared" si="20"/>
        <v>97.893318796760141</v>
      </c>
      <c r="AC145" s="4">
        <v>142</v>
      </c>
      <c r="AD145" s="4">
        <f t="shared" si="21"/>
        <v>85.852440584758639</v>
      </c>
      <c r="AI145" s="4">
        <f t="shared" si="22"/>
        <v>97.893318796760141</v>
      </c>
      <c r="AJ145" s="4">
        <v>142</v>
      </c>
      <c r="AK145" s="4">
        <f t="shared" si="23"/>
        <v>85.852440584758639</v>
      </c>
    </row>
    <row r="146" spans="28:37" x14ac:dyDescent="0.3">
      <c r="AB146" s="4">
        <f t="shared" si="20"/>
        <v>96.528968664378283</v>
      </c>
      <c r="AC146" s="4">
        <v>143</v>
      </c>
      <c r="AD146" s="4">
        <f t="shared" si="21"/>
        <v>84.65590551865975</v>
      </c>
      <c r="AI146" s="4">
        <f t="shared" si="22"/>
        <v>96.528968664378283</v>
      </c>
      <c r="AJ146" s="4">
        <v>143</v>
      </c>
      <c r="AK146" s="4">
        <f t="shared" si="23"/>
        <v>84.65590551865975</v>
      </c>
    </row>
    <row r="147" spans="28:37" x14ac:dyDescent="0.3">
      <c r="AB147" s="4">
        <f t="shared" si="20"/>
        <v>95.192943683346428</v>
      </c>
      <c r="AC147" s="4">
        <v>144</v>
      </c>
      <c r="AD147" s="4">
        <f t="shared" si="21"/>
        <v>83.484211610294821</v>
      </c>
      <c r="AI147" s="4">
        <f t="shared" si="22"/>
        <v>95.192943683346428</v>
      </c>
      <c r="AJ147" s="4">
        <v>144</v>
      </c>
      <c r="AK147" s="4">
        <f t="shared" si="23"/>
        <v>83.484211610294821</v>
      </c>
    </row>
    <row r="148" spans="28:37" x14ac:dyDescent="0.3">
      <c r="AB148" s="4">
        <f t="shared" si="20"/>
        <v>93.88446517088569</v>
      </c>
      <c r="AC148" s="4">
        <v>145</v>
      </c>
      <c r="AD148" s="4">
        <f t="shared" si="21"/>
        <v>82.336675954866749</v>
      </c>
      <c r="AI148" s="4">
        <f t="shared" si="22"/>
        <v>93.88446517088569</v>
      </c>
      <c r="AJ148" s="4">
        <v>145</v>
      </c>
      <c r="AK148" s="4">
        <f t="shared" si="23"/>
        <v>82.336675954866749</v>
      </c>
    </row>
    <row r="149" spans="28:37" x14ac:dyDescent="0.3">
      <c r="AB149" s="4">
        <f t="shared" si="20"/>
        <v>92.602781019791308</v>
      </c>
      <c r="AC149" s="4">
        <v>146</v>
      </c>
      <c r="AD149" s="4">
        <f t="shared" si="21"/>
        <v>81.212638954356976</v>
      </c>
      <c r="AI149" s="4">
        <f t="shared" si="22"/>
        <v>92.602781019791308</v>
      </c>
      <c r="AJ149" s="4">
        <v>146</v>
      </c>
      <c r="AK149" s="4">
        <f t="shared" si="23"/>
        <v>81.212638954356976</v>
      </c>
    </row>
    <row r="150" spans="28:37" x14ac:dyDescent="0.3">
      <c r="AB150" s="4">
        <f t="shared" si="20"/>
        <v>91.347164617421981</v>
      </c>
      <c r="AC150" s="4">
        <v>147</v>
      </c>
      <c r="AD150" s="4">
        <f t="shared" si="21"/>
        <v>80.111463369479083</v>
      </c>
      <c r="AI150" s="4">
        <f t="shared" si="22"/>
        <v>91.347164617421981</v>
      </c>
      <c r="AJ150" s="4">
        <v>147</v>
      </c>
      <c r="AK150" s="4">
        <f t="shared" si="23"/>
        <v>80.111463369479083</v>
      </c>
    </row>
    <row r="151" spans="28:37" x14ac:dyDescent="0.3">
      <c r="AB151" s="4">
        <f t="shared" si="20"/>
        <v>90.116913815644253</v>
      </c>
      <c r="AC151" s="4">
        <v>148</v>
      </c>
      <c r="AD151" s="4">
        <f t="shared" si="21"/>
        <v>79.032533416320007</v>
      </c>
      <c r="AI151" s="4">
        <f t="shared" si="22"/>
        <v>90.116913815644253</v>
      </c>
      <c r="AJ151" s="4">
        <v>148</v>
      </c>
      <c r="AK151" s="4">
        <f t="shared" si="23"/>
        <v>79.032533416320007</v>
      </c>
    </row>
    <row r="152" spans="28:37" x14ac:dyDescent="0.3">
      <c r="AB152" s="4">
        <f t="shared" si="20"/>
        <v>88.911349949005526</v>
      </c>
      <c r="AC152" s="4">
        <v>149</v>
      </c>
      <c r="AD152" s="4">
        <f t="shared" si="21"/>
        <v>77.975253905277853</v>
      </c>
      <c r="AI152" s="4">
        <f t="shared" si="22"/>
        <v>88.911349949005526</v>
      </c>
      <c r="AJ152" s="4">
        <v>149</v>
      </c>
      <c r="AK152" s="4">
        <f t="shared" si="23"/>
        <v>77.975253905277853</v>
      </c>
    </row>
    <row r="153" spans="28:37" x14ac:dyDescent="0.3">
      <c r="AB153" s="4">
        <f t="shared" si="20"/>
        <v>87.729816898572068</v>
      </c>
      <c r="AC153" s="4">
        <v>150</v>
      </c>
      <c r="AD153" s="4">
        <f t="shared" si="21"/>
        <v>76.939049420047709</v>
      </c>
      <c r="AI153" s="4">
        <f t="shared" si="22"/>
        <v>87.729816898572068</v>
      </c>
      <c r="AJ153" s="4">
        <v>150</v>
      </c>
      <c r="AK153" s="4">
        <f t="shared" si="23"/>
        <v>76.939049420047709</v>
      </c>
    </row>
    <row r="154" spans="28:37" x14ac:dyDescent="0.3">
      <c r="AB154" s="4">
        <f t="shared" si="20"/>
        <v>86.571680199020733</v>
      </c>
      <c r="AC154" s="4">
        <v>151</v>
      </c>
      <c r="AD154" s="4">
        <f t="shared" si="21"/>
        <v>75.923363534541181</v>
      </c>
      <c r="AI154" s="4">
        <f t="shared" si="22"/>
        <v>86.571680199020733</v>
      </c>
      <c r="AJ154" s="4">
        <v>151</v>
      </c>
      <c r="AK154" s="4">
        <f t="shared" si="23"/>
        <v>75.923363534541181</v>
      </c>
    </row>
    <row r="155" spans="28:37" x14ac:dyDescent="0.3">
      <c r="AB155" s="4">
        <f t="shared" si="20"/>
        <v>85.436326186715362</v>
      </c>
      <c r="AC155" s="4">
        <v>152</v>
      </c>
      <c r="AD155" s="4">
        <f t="shared" si="21"/>
        <v>74.92765806574937</v>
      </c>
      <c r="AI155" s="4">
        <f t="shared" si="22"/>
        <v>85.436326186715362</v>
      </c>
      <c r="AJ155" s="4">
        <v>152</v>
      </c>
      <c r="AK155" s="4">
        <f t="shared" si="23"/>
        <v>74.92765806574937</v>
      </c>
    </row>
    <row r="156" spans="28:37" x14ac:dyDescent="0.3">
      <c r="AB156" s="4">
        <f t="shared" si="20"/>
        <v>84.323161186632134</v>
      </c>
      <c r="AC156" s="4">
        <v>153</v>
      </c>
      <c r="AD156" s="4">
        <f t="shared" si="21"/>
        <v>73.951412360676386</v>
      </c>
      <c r="AI156" s="4">
        <f t="shared" si="22"/>
        <v>84.323161186632134</v>
      </c>
      <c r="AJ156" s="4">
        <v>153</v>
      </c>
      <c r="AK156" s="4">
        <f t="shared" si="23"/>
        <v>73.951412360676386</v>
      </c>
    </row>
    <row r="157" spans="28:37" x14ac:dyDescent="0.3">
      <c r="AB157" s="4">
        <f t="shared" si="20"/>
        <v>83.231610736122093</v>
      </c>
      <c r="AC157" s="4">
        <v>154</v>
      </c>
      <c r="AD157" s="4">
        <f t="shared" si="21"/>
        <v>72.994122615579073</v>
      </c>
      <c r="AI157" s="4">
        <f t="shared" si="22"/>
        <v>83.231610736122093</v>
      </c>
      <c r="AJ157" s="4">
        <v>154</v>
      </c>
      <c r="AK157" s="4">
        <f t="shared" si="23"/>
        <v>72.994122615579073</v>
      </c>
    </row>
    <row r="158" spans="28:37" x14ac:dyDescent="0.3">
      <c r="AB158" s="4">
        <f t="shared" si="20"/>
        <v>82.161118843615881</v>
      </c>
      <c r="AC158" s="4">
        <v>155</v>
      </c>
      <c r="AD158" s="4">
        <f t="shared" si="21"/>
        <v>72.055301225851125</v>
      </c>
      <c r="AI158" s="4">
        <f t="shared" si="22"/>
        <v>82.161118843615881</v>
      </c>
      <c r="AJ158" s="4">
        <v>155</v>
      </c>
      <c r="AK158" s="4">
        <f t="shared" si="23"/>
        <v>72.055301225851125</v>
      </c>
    </row>
    <row r="159" spans="28:37" x14ac:dyDescent="0.3">
      <c r="AB159" s="4">
        <f t="shared" si="20"/>
        <v>81.111147280484531</v>
      </c>
      <c r="AC159" s="4">
        <v>156</v>
      </c>
      <c r="AD159" s="4">
        <f t="shared" si="21"/>
        <v>71.134476164984932</v>
      </c>
      <c r="AI159" s="4">
        <f t="shared" si="22"/>
        <v>81.111147280484531</v>
      </c>
      <c r="AJ159" s="4">
        <v>156</v>
      </c>
      <c r="AK159" s="4">
        <f t="shared" si="23"/>
        <v>71.134476164984932</v>
      </c>
    </row>
    <row r="160" spans="28:37" x14ac:dyDescent="0.3">
      <c r="AB160" s="4">
        <f t="shared" si="20"/>
        <v>80.081174904372247</v>
      </c>
      <c r="AC160" s="4">
        <v>157</v>
      </c>
      <c r="AD160" s="4">
        <f t="shared" si="21"/>
        <v>70.231190391134461</v>
      </c>
      <c r="AI160" s="4">
        <f t="shared" si="22"/>
        <v>80.081174904372247</v>
      </c>
      <c r="AJ160" s="4">
        <v>157</v>
      </c>
      <c r="AK160" s="4">
        <f t="shared" si="23"/>
        <v>70.231190391134461</v>
      </c>
    </row>
    <row r="161" spans="28:37" x14ac:dyDescent="0.3">
      <c r="AB161" s="4">
        <f t="shared" si="20"/>
        <v>79.070697012412737</v>
      </c>
      <c r="AC161" s="4">
        <v>158</v>
      </c>
      <c r="AD161" s="4">
        <f t="shared" si="21"/>
        <v>69.345001279885963</v>
      </c>
      <c r="AI161" s="4">
        <f t="shared" si="22"/>
        <v>79.070697012412737</v>
      </c>
      <c r="AJ161" s="4">
        <v>158</v>
      </c>
      <c r="AK161" s="4">
        <f t="shared" si="23"/>
        <v>69.345001279885963</v>
      </c>
    </row>
    <row r="162" spans="28:37" x14ac:dyDescent="0.3">
      <c r="AB162" s="4">
        <f t="shared" si="20"/>
        <v>78.079224722830247</v>
      </c>
      <c r="AC162" s="4">
        <v>159</v>
      </c>
      <c r="AD162" s="4">
        <f t="shared" si="21"/>
        <v>68.475480081922129</v>
      </c>
      <c r="AI162" s="4">
        <f t="shared" si="22"/>
        <v>78.079224722830247</v>
      </c>
      <c r="AJ162" s="4">
        <v>159</v>
      </c>
      <c r="AK162" s="4">
        <f t="shared" si="23"/>
        <v>68.475480081922129</v>
      </c>
    </row>
    <row r="163" spans="28:37" x14ac:dyDescent="0.3">
      <c r="AB163" s="4">
        <f t="shared" si="20"/>
        <v>77.106284383510612</v>
      </c>
      <c r="AC163" s="4">
        <v>160</v>
      </c>
      <c r="AD163" s="4">
        <f t="shared" si="21"/>
        <v>67.622211404338813</v>
      </c>
      <c r="AI163" s="4">
        <f t="shared" si="22"/>
        <v>77.106284383510612</v>
      </c>
      <c r="AJ163" s="4">
        <v>160</v>
      </c>
      <c r="AK163" s="4">
        <f t="shared" si="23"/>
        <v>67.622211404338813</v>
      </c>
    </row>
    <row r="164" spans="28:37" x14ac:dyDescent="0.3">
      <c r="AB164" s="4">
        <f t="shared" si="20"/>
        <v>76.151417006206231</v>
      </c>
      <c r="AC164" s="4">
        <v>161</v>
      </c>
      <c r="AD164" s="4">
        <f t="shared" si="21"/>
        <v>66.784792714442858</v>
      </c>
      <c r="AI164" s="4">
        <f t="shared" si="22"/>
        <v>76.151417006206231</v>
      </c>
      <c r="AJ164" s="4">
        <v>161</v>
      </c>
      <c r="AK164" s="4">
        <f t="shared" si="23"/>
        <v>66.784792714442858</v>
      </c>
    </row>
    <row r="165" spans="28:37" x14ac:dyDescent="0.3">
      <c r="AB165" s="4">
        <f t="shared" si="20"/>
        <v>75.214177725113231</v>
      </c>
      <c r="AC165" s="4">
        <v>162</v>
      </c>
      <c r="AD165" s="4">
        <f t="shared" si="21"/>
        <v>65.962833864924306</v>
      </c>
      <c r="AI165" s="4">
        <f t="shared" si="22"/>
        <v>75.214177725113231</v>
      </c>
      <c r="AJ165" s="4">
        <v>162</v>
      </c>
      <c r="AK165" s="4">
        <f t="shared" si="23"/>
        <v>65.962833864924306</v>
      </c>
    </row>
    <row r="166" spans="28:37" x14ac:dyDescent="0.3">
      <c r="AB166" s="4">
        <f t="shared" si="20"/>
        <v>74.294135278628161</v>
      </c>
      <c r="AC166" s="4">
        <v>163</v>
      </c>
      <c r="AD166" s="4">
        <f t="shared" si="21"/>
        <v>65.155956639356901</v>
      </c>
      <c r="AI166" s="4">
        <f t="shared" si="22"/>
        <v>74.294135278628161</v>
      </c>
      <c r="AJ166" s="4">
        <v>163</v>
      </c>
      <c r="AK166" s="4">
        <f t="shared" si="23"/>
        <v>65.155956639356901</v>
      </c>
    </row>
    <row r="167" spans="28:37" x14ac:dyDescent="0.3">
      <c r="AB167" s="4">
        <f t="shared" si="20"/>
        <v>73.390871513157037</v>
      </c>
      <c r="AC167" s="4">
        <v>164</v>
      </c>
      <c r="AD167" s="4">
        <f t="shared" si="21"/>
        <v>64.363794317038725</v>
      </c>
      <c r="AI167" s="4">
        <f t="shared" si="22"/>
        <v>73.390871513157037</v>
      </c>
      <c r="AJ167" s="4">
        <v>164</v>
      </c>
      <c r="AK167" s="4">
        <f t="shared" si="23"/>
        <v>64.363794317038725</v>
      </c>
    </row>
    <row r="168" spans="28:37" x14ac:dyDescent="0.3">
      <c r="AB168" s="4">
        <f t="shared" si="20"/>
        <v>72.503980907910801</v>
      </c>
      <c r="AC168" s="4">
        <v>165</v>
      </c>
      <c r="AD168" s="4">
        <f t="shared" si="21"/>
        <v>63.585991256237776</v>
      </c>
      <c r="AI168" s="4">
        <f t="shared" si="22"/>
        <v>72.503980907910801</v>
      </c>
      <c r="AJ168" s="4">
        <v>165</v>
      </c>
      <c r="AK168" s="4">
        <f t="shared" si="23"/>
        <v>63.585991256237776</v>
      </c>
    </row>
    <row r="169" spans="28:37" x14ac:dyDescent="0.3">
      <c r="AB169" s="4">
        <f t="shared" si="20"/>
        <v>71.633070119678891</v>
      </c>
      <c r="AC169" s="4">
        <v>166</v>
      </c>
      <c r="AD169" s="4">
        <f t="shared" si="21"/>
        <v>62.82220249495839</v>
      </c>
      <c r="AI169" s="4">
        <f t="shared" si="22"/>
        <v>71.633070119678891</v>
      </c>
      <c r="AJ169" s="4">
        <v>166</v>
      </c>
      <c r="AK169" s="4">
        <f t="shared" si="23"/>
        <v>62.82220249495839</v>
      </c>
    </row>
    <row r="170" spans="28:37" x14ac:dyDescent="0.3">
      <c r="AB170" s="4">
        <f t="shared" si="20"/>
        <v>70.777757546626688</v>
      </c>
      <c r="AC170" s="4">
        <v>167</v>
      </c>
      <c r="AD170" s="4">
        <f t="shared" si="21"/>
        <v>62.072093368391606</v>
      </c>
      <c r="AI170" s="4">
        <f t="shared" si="22"/>
        <v>70.777757546626688</v>
      </c>
      <c r="AJ170" s="4">
        <v>167</v>
      </c>
      <c r="AK170" s="4">
        <f t="shared" si="23"/>
        <v>62.072093368391606</v>
      </c>
    </row>
    <row r="171" spans="28:37" x14ac:dyDescent="0.3">
      <c r="AB171" s="4">
        <f t="shared" si="20"/>
        <v>69.937672910213706</v>
      </c>
      <c r="AC171" s="4">
        <v>168</v>
      </c>
      <c r="AD171" s="4">
        <f t="shared" si="21"/>
        <v>61.335339142257418</v>
      </c>
      <c r="AI171" s="4">
        <f t="shared" si="22"/>
        <v>69.937672910213706</v>
      </c>
      <c r="AJ171" s="4">
        <v>168</v>
      </c>
      <c r="AK171" s="4">
        <f t="shared" si="23"/>
        <v>61.335339142257418</v>
      </c>
    </row>
    <row r="172" spans="28:37" x14ac:dyDescent="0.3">
      <c r="AB172" s="4">
        <f t="shared" si="20"/>
        <v>69.112456854377356</v>
      </c>
      <c r="AC172" s="4">
        <v>169</v>
      </c>
      <c r="AD172" s="4">
        <f t="shared" si="21"/>
        <v>60.611624661288943</v>
      </c>
      <c r="AI172" s="4">
        <f t="shared" si="22"/>
        <v>69.112456854377356</v>
      </c>
      <c r="AJ172" s="4">
        <v>169</v>
      </c>
      <c r="AK172" s="4">
        <f t="shared" si="23"/>
        <v>60.611624661288943</v>
      </c>
    </row>
    <row r="173" spans="28:37" x14ac:dyDescent="0.3">
      <c r="AB173" s="4">
        <f t="shared" si="20"/>
        <v>68.301760561172031</v>
      </c>
      <c r="AC173" s="4">
        <v>170</v>
      </c>
      <c r="AD173" s="4">
        <f t="shared" si="21"/>
        <v>59.900644012147872</v>
      </c>
      <c r="AI173" s="4">
        <f t="shared" si="22"/>
        <v>68.301760561172031</v>
      </c>
      <c r="AJ173" s="4">
        <v>170</v>
      </c>
      <c r="AK173" s="4">
        <f t="shared" si="23"/>
        <v>59.900644012147872</v>
      </c>
    </row>
    <row r="174" spans="28:37" x14ac:dyDescent="0.3">
      <c r="AB174" s="4">
        <f t="shared" si="20"/>
        <v>67.505245382096092</v>
      </c>
      <c r="AC174" s="4">
        <v>171</v>
      </c>
      <c r="AD174" s="4">
        <f t="shared" si="21"/>
        <v>59.202100200098272</v>
      </c>
      <c r="AI174" s="4">
        <f t="shared" si="22"/>
        <v>67.505245382096092</v>
      </c>
      <c r="AJ174" s="4">
        <v>171</v>
      </c>
      <c r="AK174" s="4">
        <f t="shared" si="23"/>
        <v>59.202100200098272</v>
      </c>
    </row>
    <row r="175" spans="28:37" x14ac:dyDescent="0.3">
      <c r="AB175" s="4">
        <f t="shared" si="20"/>
        <v>66.722582484379117</v>
      </c>
      <c r="AC175" s="4">
        <v>172</v>
      </c>
      <c r="AD175" s="4">
        <f t="shared" si="21"/>
        <v>58.515704838800488</v>
      </c>
      <c r="AI175" s="4">
        <f t="shared" si="22"/>
        <v>66.722582484379117</v>
      </c>
      <c r="AJ175" s="4">
        <v>172</v>
      </c>
      <c r="AK175" s="4">
        <f t="shared" si="23"/>
        <v>58.515704838800488</v>
      </c>
    </row>
    <row r="176" spans="28:37" x14ac:dyDescent="0.3">
      <c r="AB176" s="4">
        <f t="shared" si="20"/>
        <v>65.953452511539695</v>
      </c>
      <c r="AC176" s="4">
        <v>173</v>
      </c>
      <c r="AD176" s="4">
        <f t="shared" si="21"/>
        <v>57.841177852620312</v>
      </c>
      <c r="AI176" s="4">
        <f t="shared" si="22"/>
        <v>65.953452511539695</v>
      </c>
      <c r="AJ176" s="4">
        <v>173</v>
      </c>
      <c r="AK176" s="4">
        <f t="shared" si="23"/>
        <v>57.841177852620312</v>
      </c>
    </row>
    <row r="177" spans="28:37" x14ac:dyDescent="0.3">
      <c r="AB177" s="4">
        <f t="shared" si="20"/>
        <v>65.197545257559511</v>
      </c>
      <c r="AC177" s="4">
        <v>174</v>
      </c>
      <c r="AD177" s="4">
        <f t="shared" si="21"/>
        <v>57.178247190879695</v>
      </c>
      <c r="AI177" s="4">
        <f t="shared" si="22"/>
        <v>65.197545257559511</v>
      </c>
      <c r="AJ177" s="4">
        <v>174</v>
      </c>
      <c r="AK177" s="4">
        <f t="shared" si="23"/>
        <v>57.178247190879695</v>
      </c>
    </row>
    <row r="178" spans="28:37" x14ac:dyDescent="0.3">
      <c r="AB178" s="4">
        <f t="shared" si="20"/>
        <v>64.454559354052947</v>
      </c>
      <c r="AC178" s="4">
        <v>175</v>
      </c>
      <c r="AD178" s="4">
        <f t="shared" si="21"/>
        <v>56.526648553504437</v>
      </c>
      <c r="AI178" s="4">
        <f t="shared" si="22"/>
        <v>64.454559354052947</v>
      </c>
      <c r="AJ178" s="4">
        <v>175</v>
      </c>
      <c r="AK178" s="4">
        <f t="shared" si="23"/>
        <v>56.526648553504437</v>
      </c>
    </row>
    <row r="179" spans="28:37" x14ac:dyDescent="0.3">
      <c r="AB179" s="4">
        <f t="shared" si="20"/>
        <v>63.724201969843477</v>
      </c>
      <c r="AC179" s="4">
        <v>176</v>
      </c>
      <c r="AD179" s="4">
        <f t="shared" si="21"/>
        <v>55.886125127552731</v>
      </c>
      <c r="AI179" s="4">
        <f t="shared" si="22"/>
        <v>63.724201969843477</v>
      </c>
      <c r="AJ179" s="4">
        <v>176</v>
      </c>
      <c r="AK179" s="4">
        <f t="shared" si="23"/>
        <v>55.886125127552731</v>
      </c>
    </row>
    <row r="180" spans="28:37" x14ac:dyDescent="0.3">
      <c r="AB180" s="4">
        <f t="shared" si="20"/>
        <v>63.006188522387298</v>
      </c>
      <c r="AC180" s="4">
        <v>177</v>
      </c>
      <c r="AD180" s="4">
        <f t="shared" si="21"/>
        <v>55.256427334133662</v>
      </c>
      <c r="AI180" s="4">
        <f t="shared" si="22"/>
        <v>63.006188522387298</v>
      </c>
      <c r="AJ180" s="4">
        <v>177</v>
      </c>
      <c r="AK180" s="4">
        <f t="shared" si="23"/>
        <v>55.256427334133662</v>
      </c>
    </row>
    <row r="181" spans="28:37" x14ac:dyDescent="0.3">
      <c r="AB181" s="4">
        <f t="shared" si="20"/>
        <v>62.300242400513561</v>
      </c>
      <c r="AC181" s="4">
        <v>178</v>
      </c>
      <c r="AD181" s="4">
        <f t="shared" si="21"/>
        <v>54.637312585250392</v>
      </c>
      <c r="AI181" s="4">
        <f t="shared" si="22"/>
        <v>62.300242400513561</v>
      </c>
      <c r="AJ181" s="4">
        <v>178</v>
      </c>
      <c r="AK181" s="4">
        <f t="shared" si="23"/>
        <v>54.637312585250392</v>
      </c>
    </row>
    <row r="182" spans="28:37" x14ac:dyDescent="0.3">
      <c r="AB182" s="4">
        <f t="shared" si="20"/>
        <v>61.606094697976708</v>
      </c>
      <c r="AC182" s="4">
        <v>179</v>
      </c>
      <c r="AD182" s="4">
        <f t="shared" si="21"/>
        <v>54.028545050125572</v>
      </c>
      <c r="AI182" s="4">
        <f t="shared" si="22"/>
        <v>61.606094697976708</v>
      </c>
      <c r="AJ182" s="4">
        <v>179</v>
      </c>
      <c r="AK182" s="4">
        <f t="shared" si="23"/>
        <v>54.028545050125572</v>
      </c>
    </row>
    <row r="183" spans="28:37" x14ac:dyDescent="0.3">
      <c r="AB183" s="4">
        <f t="shared" si="20"/>
        <v>60.923483957341716</v>
      </c>
      <c r="AC183" s="4">
        <v>180</v>
      </c>
      <c r="AD183" s="4">
        <f t="shared" si="21"/>
        <v>53.429895430588687</v>
      </c>
      <c r="AI183" s="4">
        <f t="shared" si="22"/>
        <v>60.923483957341716</v>
      </c>
      <c r="AJ183" s="4">
        <v>180</v>
      </c>
      <c r="AK183" s="4">
        <f t="shared" si="23"/>
        <v>53.429895430588687</v>
      </c>
    </row>
    <row r="184" spans="28:37" x14ac:dyDescent="0.3">
      <c r="AB184" s="4">
        <f t="shared" si="20"/>
        <v>60.252155923746884</v>
      </c>
      <c r="AC184" s="4">
        <v>181</v>
      </c>
      <c r="AD184" s="4">
        <f t="shared" si="21"/>
        <v>52.841140745126019</v>
      </c>
      <c r="AI184" s="4">
        <f t="shared" si="22"/>
        <v>60.252155923746884</v>
      </c>
      <c r="AJ184" s="4">
        <v>181</v>
      </c>
      <c r="AK184" s="4">
        <f t="shared" si="23"/>
        <v>52.841140745126019</v>
      </c>
    </row>
    <row r="185" spans="28:37" x14ac:dyDescent="0.3">
      <c r="AB185" s="4">
        <f t="shared" si="20"/>
        <v>59.591863308111087</v>
      </c>
      <c r="AC185" s="4">
        <v>182</v>
      </c>
      <c r="AD185" s="4">
        <f t="shared" si="21"/>
        <v>52.26206412121342</v>
      </c>
      <c r="AI185" s="4">
        <f t="shared" si="22"/>
        <v>59.591863308111087</v>
      </c>
      <c r="AJ185" s="4">
        <v>182</v>
      </c>
      <c r="AK185" s="4">
        <f t="shared" si="23"/>
        <v>52.26206412121342</v>
      </c>
    </row>
    <row r="186" spans="28:37" x14ac:dyDescent="0.3">
      <c r="AB186" s="4">
        <f t="shared" si="20"/>
        <v>58.942365559373876</v>
      </c>
      <c r="AC186" s="4">
        <v>183</v>
      </c>
      <c r="AD186" s="4">
        <f t="shared" si="21"/>
        <v>51.692454595570887</v>
      </c>
      <c r="AI186" s="4">
        <f t="shared" si="22"/>
        <v>58.942365559373876</v>
      </c>
      <c r="AJ186" s="4">
        <v>183</v>
      </c>
      <c r="AK186" s="4">
        <f t="shared" si="23"/>
        <v>51.692454595570887</v>
      </c>
    </row>
    <row r="187" spans="28:37" x14ac:dyDescent="0.3">
      <c r="AB187" s="4">
        <f t="shared" si="20"/>
        <v>58.303428645376641</v>
      </c>
      <c r="AC187" s="4">
        <v>184</v>
      </c>
      <c r="AD187" s="4">
        <f t="shared" si="21"/>
        <v>51.132106921995316</v>
      </c>
      <c r="AI187" s="4">
        <f t="shared" si="22"/>
        <v>58.303428645376641</v>
      </c>
      <c r="AJ187" s="4">
        <v>184</v>
      </c>
      <c r="AK187" s="4">
        <f t="shared" si="23"/>
        <v>51.132106921995316</v>
      </c>
    </row>
    <row r="188" spans="28:37" x14ac:dyDescent="0.3">
      <c r="AB188" s="4">
        <f t="shared" si="20"/>
        <v>57.67482484201232</v>
      </c>
      <c r="AC188" s="4">
        <v>185</v>
      </c>
      <c r="AD188" s="4">
        <f t="shared" si="21"/>
        <v>50.580821386444804</v>
      </c>
      <c r="AI188" s="4">
        <f t="shared" si="22"/>
        <v>57.67482484201232</v>
      </c>
      <c r="AJ188" s="4">
        <v>185</v>
      </c>
      <c r="AK188" s="4">
        <f t="shared" si="23"/>
        <v>50.580821386444804</v>
      </c>
    </row>
    <row r="189" spans="28:37" x14ac:dyDescent="0.3">
      <c r="AB189" s="4">
        <f t="shared" si="20"/>
        <v>57.056332530288806</v>
      </c>
      <c r="AC189" s="4">
        <v>186</v>
      </c>
      <c r="AD189" s="4">
        <f t="shared" si="21"/>
        <v>50.038403629063282</v>
      </c>
      <c r="AI189" s="4">
        <f t="shared" si="22"/>
        <v>57.056332530288806</v>
      </c>
      <c r="AJ189" s="4">
        <v>186</v>
      </c>
      <c r="AK189" s="4">
        <f t="shared" si="23"/>
        <v>50.038403629063282</v>
      </c>
    </row>
    <row r="190" spans="28:37" x14ac:dyDescent="0.3">
      <c r="AB190" s="4">
        <f t="shared" si="20"/>
        <v>56.447736000968618</v>
      </c>
      <c r="AC190" s="4">
        <v>187</v>
      </c>
      <c r="AD190" s="4">
        <f t="shared" si="21"/>
        <v>49.504664472849477</v>
      </c>
      <c r="AI190" s="4">
        <f t="shared" si="22"/>
        <v>56.447736000968618</v>
      </c>
      <c r="AJ190" s="4">
        <v>187</v>
      </c>
      <c r="AK190" s="4">
        <f t="shared" si="23"/>
        <v>49.504664472849477</v>
      </c>
    </row>
    <row r="191" spans="28:37" x14ac:dyDescent="0.3">
      <c r="AB191" s="4">
        <f t="shared" si="20"/>
        <v>55.848825266463095</v>
      </c>
      <c r="AC191" s="4">
        <v>188</v>
      </c>
      <c r="AD191" s="4">
        <f t="shared" si="21"/>
        <v>48.979419758688131</v>
      </c>
      <c r="AI191" s="4">
        <f t="shared" si="22"/>
        <v>55.848825266463095</v>
      </c>
      <c r="AJ191" s="4">
        <v>188</v>
      </c>
      <c r="AK191" s="4">
        <f t="shared" si="23"/>
        <v>48.979419758688131</v>
      </c>
    </row>
    <row r="192" spans="28:37" x14ac:dyDescent="0.3">
      <c r="AB192" s="4">
        <f t="shared" si="20"/>
        <v>55.259395879675026</v>
      </c>
      <c r="AC192" s="4">
        <v>189</v>
      </c>
      <c r="AD192" s="4">
        <f t="shared" si="21"/>
        <v>48.462490186474994</v>
      </c>
      <c r="AI192" s="4">
        <f t="shared" si="22"/>
        <v>55.259395879675026</v>
      </c>
      <c r="AJ192" s="4">
        <v>189</v>
      </c>
      <c r="AK192" s="4">
        <f t="shared" si="23"/>
        <v>48.462490186474994</v>
      </c>
    </row>
    <row r="193" spans="28:37" x14ac:dyDescent="0.3">
      <c r="AB193" s="4">
        <f t="shared" si="20"/>
        <v>54.679248759497831</v>
      </c>
      <c r="AC193" s="4">
        <v>190</v>
      </c>
      <c r="AD193" s="4">
        <f t="shared" si="21"/>
        <v>47.953701162079597</v>
      </c>
      <c r="AI193" s="4">
        <f t="shared" si="22"/>
        <v>54.679248759497831</v>
      </c>
      <c r="AJ193" s="4">
        <v>190</v>
      </c>
      <c r="AK193" s="4">
        <f t="shared" si="23"/>
        <v>47.953701162079597</v>
      </c>
    </row>
    <row r="194" spans="28:37" x14ac:dyDescent="0.3">
      <c r="AB194" s="4">
        <f t="shared" si="20"/>
        <v>54.108190022693229</v>
      </c>
      <c r="AC194" s="4">
        <v>191</v>
      </c>
      <c r="AD194" s="4">
        <f t="shared" si="21"/>
        <v>47.452882649901959</v>
      </c>
      <c r="AI194" s="4">
        <f t="shared" si="22"/>
        <v>54.108190022693229</v>
      </c>
      <c r="AJ194" s="4">
        <v>191</v>
      </c>
      <c r="AK194" s="4">
        <f t="shared" si="23"/>
        <v>47.452882649901959</v>
      </c>
    </row>
    <row r="195" spans="28:37" x14ac:dyDescent="0.3">
      <c r="AB195" s="4">
        <f t="shared" si="20"/>
        <v>53.546030821882368</v>
      </c>
      <c r="AC195" s="4">
        <v>192</v>
      </c>
      <c r="AD195" s="4">
        <f t="shared" si="21"/>
        <v>46.959869030790834</v>
      </c>
      <c r="AI195" s="4">
        <f t="shared" si="22"/>
        <v>53.546030821882368</v>
      </c>
      <c r="AJ195" s="4">
        <v>192</v>
      </c>
      <c r="AK195" s="4">
        <f t="shared" si="23"/>
        <v>46.959869030790834</v>
      </c>
    </row>
    <row r="196" spans="28:37" x14ac:dyDescent="0.3">
      <c r="AB196" s="4">
        <f t="shared" si="20"/>
        <v>52.992587189397611</v>
      </c>
      <c r="AC196" s="4">
        <v>193</v>
      </c>
      <c r="AD196" s="4">
        <f t="shared" si="21"/>
        <v>46.474498965101702</v>
      </c>
      <c r="AI196" s="4">
        <f t="shared" si="22"/>
        <v>52.992587189397611</v>
      </c>
      <c r="AJ196" s="4">
        <v>193</v>
      </c>
      <c r="AK196" s="4">
        <f t="shared" si="23"/>
        <v>46.474498965101702</v>
      </c>
    </row>
    <row r="197" spans="28:37" x14ac:dyDescent="0.3">
      <c r="AB197" s="4">
        <f t="shared" ref="AB197:AB203" si="24">(PI()*PI()*$Z$3)/(AC197*AC197)</f>
        <v>52.447679886753946</v>
      </c>
      <c r="AC197" s="4">
        <v>194</v>
      </c>
      <c r="AD197" s="4">
        <f t="shared" ref="AD197:AD203" si="25">IF(AC197&lt;=$Y$3,(0.658^($AA$3/AB197))*$AA$3,0.877*AB197)</f>
        <v>45.996615260683214</v>
      </c>
      <c r="AI197" s="4">
        <f t="shared" ref="AI197:AI203" si="26">(PI()*PI()*$Z$3)/(AJ197*AJ197)</f>
        <v>52.447679886753946</v>
      </c>
      <c r="AJ197" s="4">
        <v>194</v>
      </c>
      <c r="AK197" s="4">
        <f t="shared" ref="AK197:AK203" si="27">IF(AJ197&lt;=$AF$3,(0.658^($AH$3/AI197))*$AH$3,0.877*AI197)</f>
        <v>45.996615260683214</v>
      </c>
    </row>
    <row r="198" spans="28:37" x14ac:dyDescent="0.3">
      <c r="AB198" s="4">
        <f t="shared" si="24"/>
        <v>51.911134259510099</v>
      </c>
      <c r="AC198" s="4">
        <v>195</v>
      </c>
      <c r="AD198" s="4">
        <f t="shared" si="25"/>
        <v>45.526064745590354</v>
      </c>
      <c r="AI198" s="4">
        <f t="shared" si="26"/>
        <v>51.911134259510099</v>
      </c>
      <c r="AJ198" s="4">
        <v>195</v>
      </c>
      <c r="AK198" s="4">
        <f t="shared" si="27"/>
        <v>45.526064745590354</v>
      </c>
    </row>
    <row r="199" spans="28:37" x14ac:dyDescent="0.3">
      <c r="AB199" s="4">
        <f t="shared" si="24"/>
        <v>51.382780097299865</v>
      </c>
      <c r="AC199" s="4">
        <v>196</v>
      </c>
      <c r="AD199" s="4">
        <f t="shared" si="25"/>
        <v>45.062698145331979</v>
      </c>
      <c r="AI199" s="4">
        <f t="shared" si="26"/>
        <v>51.382780097299865</v>
      </c>
      <c r="AJ199" s="4">
        <v>196</v>
      </c>
      <c r="AK199" s="4">
        <f t="shared" si="27"/>
        <v>45.062698145331979</v>
      </c>
    </row>
    <row r="200" spans="28:37" x14ac:dyDescent="0.3">
      <c r="AB200" s="4">
        <f t="shared" si="24"/>
        <v>50.862451498824285</v>
      </c>
      <c r="AC200" s="4">
        <v>197</v>
      </c>
      <c r="AD200" s="4">
        <f t="shared" si="25"/>
        <v>44.606369964468897</v>
      </c>
      <c r="AI200" s="4">
        <f t="shared" si="26"/>
        <v>50.862451498824285</v>
      </c>
      <c r="AJ200" s="4">
        <v>197</v>
      </c>
      <c r="AK200" s="4">
        <f t="shared" si="27"/>
        <v>44.606369964468897</v>
      </c>
    </row>
    <row r="201" spans="28:37" x14ac:dyDescent="0.3">
      <c r="AB201" s="4">
        <f t="shared" si="24"/>
        <v>50.349986741604724</v>
      </c>
      <c r="AC201" s="4">
        <v>198</v>
      </c>
      <c r="AD201" s="4">
        <f t="shared" si="25"/>
        <v>44.156938372387344</v>
      </c>
      <c r="AI201" s="4">
        <f t="shared" si="26"/>
        <v>50.349986741604724</v>
      </c>
      <c r="AJ201" s="4">
        <v>198</v>
      </c>
      <c r="AK201" s="4">
        <f t="shared" si="27"/>
        <v>44.156938372387344</v>
      </c>
    </row>
    <row r="202" spans="28:37" x14ac:dyDescent="0.3">
      <c r="AB202" s="4">
        <f t="shared" si="24"/>
        <v>49.845228156305943</v>
      </c>
      <c r="AC202" s="4">
        <v>199</v>
      </c>
      <c r="AD202" s="4">
        <f t="shared" si="25"/>
        <v>43.714265093080314</v>
      </c>
      <c r="AI202" s="4">
        <f t="shared" si="26"/>
        <v>49.845228156305943</v>
      </c>
      <c r="AJ202" s="4">
        <v>199</v>
      </c>
      <c r="AK202" s="4">
        <f t="shared" si="27"/>
        <v>43.714265093080314</v>
      </c>
    </row>
    <row r="203" spans="28:37" x14ac:dyDescent="0.3">
      <c r="AB203" s="4">
        <f t="shared" si="24"/>
        <v>49.348022005446794</v>
      </c>
      <c r="AC203" s="4">
        <v>200</v>
      </c>
      <c r="AD203" s="4">
        <f t="shared" si="25"/>
        <v>43.278215298776836</v>
      </c>
      <c r="AI203" s="4">
        <f t="shared" si="26"/>
        <v>49.348022005446794</v>
      </c>
      <c r="AJ203" s="4">
        <v>200</v>
      </c>
      <c r="AK203" s="4">
        <f t="shared" si="27"/>
        <v>43.278215298776836</v>
      </c>
    </row>
  </sheetData>
  <mergeCells count="1">
    <mergeCell ref="B27:C27"/>
  </mergeCells>
  <phoneticPr fontId="4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Chapter B</vt:lpstr>
      <vt:lpstr>Chapter E</vt:lpstr>
      <vt:lpstr>H.W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</dc:creator>
  <cp:lastModifiedBy>HEC</cp:lastModifiedBy>
  <dcterms:created xsi:type="dcterms:W3CDTF">2022-02-16T08:23:13Z</dcterms:created>
  <dcterms:modified xsi:type="dcterms:W3CDTF">2022-02-16T08:23:26Z</dcterms:modified>
</cp:coreProperties>
</file>