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Rev.7" sheetId="1" r:id="rId1"/>
    <sheet name="Rev.3" sheetId="2" r:id="rId2"/>
  </sheets>
  <definedNames>
    <definedName name="_xlnm.Print_Area" localSheetId="1">Rev.3!$A$1:$S$118</definedName>
    <definedName name="_xlnm.Print_Area" localSheetId="0">Rev.7!$A$1:$S$120</definedName>
    <definedName name="_xlnm.Print_Titles" localSheetId="1">Rev.3!$1:$5</definedName>
    <definedName name="_xlnm.Print_Titles" localSheetId="0">Rev.7!$1:$5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5" i="2" l="1"/>
  <c r="E115" i="2"/>
  <c r="L114" i="2"/>
  <c r="N113" i="2"/>
  <c r="L113" i="2"/>
  <c r="M113" i="2" s="1"/>
  <c r="L112" i="2"/>
  <c r="N111" i="2"/>
  <c r="L111" i="2"/>
  <c r="M111" i="2" s="1"/>
  <c r="L110" i="2"/>
  <c r="N109" i="2"/>
  <c r="L109" i="2"/>
  <c r="M109" i="2" s="1"/>
  <c r="L108" i="2"/>
  <c r="N107" i="2"/>
  <c r="L107" i="2"/>
  <c r="L115" i="2" s="1"/>
  <c r="L106" i="2"/>
  <c r="N105" i="2"/>
  <c r="L105" i="2"/>
  <c r="M105" i="2" s="1"/>
  <c r="L103" i="2"/>
  <c r="E103" i="2"/>
  <c r="E117" i="2" s="1"/>
  <c r="L102" i="2"/>
  <c r="L101" i="2"/>
  <c r="L100" i="2"/>
  <c r="L99" i="2"/>
  <c r="N98" i="2"/>
  <c r="L98" i="2"/>
  <c r="M98" i="2" s="1"/>
  <c r="L96" i="2"/>
  <c r="N95" i="2"/>
  <c r="M95" i="2"/>
  <c r="L95" i="2"/>
  <c r="L94" i="2"/>
  <c r="L93" i="2"/>
  <c r="L92" i="2"/>
  <c r="L91" i="2"/>
  <c r="L90" i="2"/>
  <c r="M88" i="2" s="1"/>
  <c r="L89" i="2"/>
  <c r="N88" i="2"/>
  <c r="L88" i="2"/>
  <c r="L87" i="2"/>
  <c r="L86" i="2"/>
  <c r="L85" i="2"/>
  <c r="M84" i="2" s="1"/>
  <c r="M83" i="2" s="1"/>
  <c r="N84" i="2"/>
  <c r="N83" i="2" s="1"/>
  <c r="L84" i="2"/>
  <c r="L83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3" i="2"/>
  <c r="L62" i="2"/>
  <c r="L61" i="2"/>
  <c r="L60" i="2"/>
  <c r="L59" i="2"/>
  <c r="L58" i="2"/>
  <c r="L57" i="2"/>
  <c r="L56" i="2"/>
  <c r="L55" i="2"/>
  <c r="L54" i="2"/>
  <c r="L53" i="2"/>
  <c r="L52" i="2"/>
  <c r="L50" i="2"/>
  <c r="L49" i="2"/>
  <c r="L48" i="2"/>
  <c r="L47" i="2"/>
  <c r="L46" i="2"/>
  <c r="L45" i="2"/>
  <c r="L44" i="2"/>
  <c r="L42" i="2"/>
  <c r="L41" i="2"/>
  <c r="L40" i="2"/>
  <c r="L39" i="2"/>
  <c r="L38" i="2" s="1"/>
  <c r="L37" i="2"/>
  <c r="M36" i="2" s="1"/>
  <c r="N36" i="2"/>
  <c r="L36" i="2"/>
  <c r="K36" i="2"/>
  <c r="L34" i="2"/>
  <c r="L33" i="2"/>
  <c r="L32" i="2"/>
  <c r="M32" i="2" s="1"/>
  <c r="L31" i="2"/>
  <c r="L30" i="2"/>
  <c r="L29" i="2"/>
  <c r="L28" i="2"/>
  <c r="L27" i="2" s="1"/>
  <c r="N26" i="2"/>
  <c r="L26" i="2"/>
  <c r="M26" i="2" s="1"/>
  <c r="L25" i="2"/>
  <c r="L24" i="2"/>
  <c r="L23" i="2"/>
  <c r="M23" i="2" s="1"/>
  <c r="L21" i="2"/>
  <c r="L20" i="2" s="1"/>
  <c r="L19" i="2"/>
  <c r="L16" i="2"/>
  <c r="L15" i="2"/>
  <c r="M14" i="2" s="1"/>
  <c r="N14" i="2"/>
  <c r="L14" i="2"/>
  <c r="L13" i="2"/>
  <c r="L12" i="2"/>
  <c r="L11" i="2"/>
  <c r="M11" i="2" s="1"/>
  <c r="L10" i="2"/>
  <c r="L9" i="2" s="1"/>
  <c r="L8" i="2"/>
  <c r="L7" i="2"/>
  <c r="N6" i="2"/>
  <c r="N103" i="2" s="1"/>
  <c r="N117" i="2" s="1"/>
  <c r="L6" i="2"/>
  <c r="E118" i="1"/>
  <c r="L117" i="1"/>
  <c r="N116" i="1"/>
  <c r="M116" i="1"/>
  <c r="L116" i="1"/>
  <c r="L115" i="1"/>
  <c r="N114" i="1"/>
  <c r="L114" i="1"/>
  <c r="M114" i="1" s="1"/>
  <c r="L113" i="1"/>
  <c r="N112" i="1"/>
  <c r="M112" i="1"/>
  <c r="L112" i="1"/>
  <c r="L111" i="1"/>
  <c r="N110" i="1"/>
  <c r="N118" i="1" s="1"/>
  <c r="L110" i="1"/>
  <c r="L118" i="1" s="1"/>
  <c r="E109" i="1"/>
  <c r="E119" i="1" s="1"/>
  <c r="L102" i="1"/>
  <c r="L101" i="1"/>
  <c r="L100" i="1"/>
  <c r="L99" i="1"/>
  <c r="L98" i="1"/>
  <c r="L97" i="1"/>
  <c r="M96" i="1" s="1"/>
  <c r="N96" i="1"/>
  <c r="L96" i="1"/>
  <c r="L95" i="1"/>
  <c r="L94" i="1"/>
  <c r="L93" i="1" s="1"/>
  <c r="M92" i="1" s="1"/>
  <c r="N92" i="1"/>
  <c r="N91" i="1" s="1"/>
  <c r="L92" i="1"/>
  <c r="L91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8" i="1"/>
  <c r="L47" i="1"/>
  <c r="L46" i="1"/>
  <c r="L45" i="1"/>
  <c r="L44" i="1"/>
  <c r="L43" i="1"/>
  <c r="L42" i="1"/>
  <c r="L41" i="1"/>
  <c r="L40" i="1"/>
  <c r="L38" i="1"/>
  <c r="L37" i="1"/>
  <c r="L36" i="1"/>
  <c r="L35" i="1"/>
  <c r="L30" i="1" s="1"/>
  <c r="L34" i="1"/>
  <c r="L33" i="1"/>
  <c r="L32" i="1"/>
  <c r="L31" i="1"/>
  <c r="L29" i="1"/>
  <c r="N28" i="1"/>
  <c r="M28" i="1"/>
  <c r="L28" i="1"/>
  <c r="K28" i="1"/>
  <c r="L26" i="1"/>
  <c r="L25" i="1"/>
  <c r="M25" i="1" s="1"/>
  <c r="N23" i="1"/>
  <c r="M23" i="1"/>
  <c r="M22" i="1" s="1"/>
  <c r="N22" i="1"/>
  <c r="N20" i="1"/>
  <c r="M20" i="1"/>
  <c r="N19" i="1"/>
  <c r="M19" i="1"/>
  <c r="N18" i="1"/>
  <c r="M18" i="1"/>
  <c r="M17" i="1" s="1"/>
  <c r="N17" i="1"/>
  <c r="N16" i="1" s="1"/>
  <c r="L16" i="1"/>
  <c r="L14" i="1"/>
  <c r="L13" i="1"/>
  <c r="M13" i="1" s="1"/>
  <c r="N10" i="1"/>
  <c r="M10" i="1"/>
  <c r="J10" i="1"/>
  <c r="J8" i="1"/>
  <c r="N8" i="1" s="1"/>
  <c r="N7" i="1" s="1"/>
  <c r="N6" i="1" s="1"/>
  <c r="L7" i="1"/>
  <c r="J7" i="1"/>
  <c r="J6" i="1"/>
  <c r="L6" i="1" s="1"/>
  <c r="L109" i="1" s="1"/>
  <c r="M16" i="1" l="1"/>
  <c r="N109" i="1"/>
  <c r="N119" i="1" s="1"/>
  <c r="M91" i="1"/>
  <c r="L117" i="2"/>
  <c r="L119" i="1"/>
  <c r="M107" i="2"/>
  <c r="M115" i="2" s="1"/>
  <c r="M110" i="1"/>
  <c r="M118" i="1" s="1"/>
  <c r="M6" i="2"/>
  <c r="M103" i="2" s="1"/>
  <c r="M8" i="1"/>
  <c r="M7" i="1" s="1"/>
  <c r="M6" i="1" s="1"/>
  <c r="M109" i="1" s="1"/>
  <c r="M119" i="1" l="1"/>
  <c r="M117" i="2"/>
</calcChain>
</file>

<file path=xl/sharedStrings.xml><?xml version="1.0" encoding="utf-8"?>
<sst xmlns="http://schemas.openxmlformats.org/spreadsheetml/2006/main" count="558" uniqueCount="336">
  <si>
    <t>BUILDING LIST</t>
    <phoneticPr fontId="3" type="noConversion"/>
  </si>
  <si>
    <r>
      <t>&lt;</t>
    </r>
    <r>
      <rPr>
        <b/>
        <sz val="12"/>
        <rFont val="돋움"/>
        <family val="3"/>
        <charset val="129"/>
      </rPr>
      <t>현대차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울산공장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복합화력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발전소</t>
    </r>
    <r>
      <rPr>
        <b/>
        <sz val="12"/>
        <rFont val="Arial"/>
        <family val="2"/>
      </rPr>
      <t xml:space="preserve">, P-UHP / </t>
    </r>
    <r>
      <rPr>
        <b/>
        <sz val="12"/>
        <rFont val="돋움"/>
        <family val="3"/>
        <charset val="129"/>
      </rPr>
      <t>울산</t>
    </r>
    <r>
      <rPr>
        <b/>
        <sz val="12"/>
        <rFont val="Arial"/>
        <family val="2"/>
      </rPr>
      <t>&gt;</t>
    </r>
    <phoneticPr fontId="3" type="noConversion"/>
  </si>
  <si>
    <r>
      <t>Rev.7  (</t>
    </r>
    <r>
      <rPr>
        <b/>
        <sz val="11"/>
        <color rgb="FF0000FF"/>
        <rFont val="돋움"/>
        <family val="3"/>
        <charset val="129"/>
      </rPr>
      <t>변경사항</t>
    </r>
    <r>
      <rPr>
        <b/>
        <sz val="11"/>
        <color rgb="FF0000FF"/>
        <rFont val="Arial"/>
        <family val="2"/>
      </rPr>
      <t xml:space="preserve"> </t>
    </r>
    <r>
      <rPr>
        <b/>
        <sz val="11"/>
        <color rgb="FF0000FF"/>
        <rFont val="돋움"/>
        <family val="3"/>
        <charset val="129"/>
      </rPr>
      <t>청색</t>
    </r>
    <r>
      <rPr>
        <b/>
        <sz val="11"/>
        <color rgb="FF0000FF"/>
        <rFont val="Arial"/>
        <family val="2"/>
      </rPr>
      <t xml:space="preserve"> Text)</t>
    </r>
    <phoneticPr fontId="3" type="noConversion"/>
  </si>
  <si>
    <t>2022.03.22</t>
    <phoneticPr fontId="3" type="noConversion"/>
  </si>
  <si>
    <t>NO.</t>
    <phoneticPr fontId="3" type="noConversion"/>
  </si>
  <si>
    <t>PLOT
PLAN
NO.</t>
    <phoneticPr fontId="3" type="noConversion"/>
  </si>
  <si>
    <t>BUILDING NAME</t>
    <phoneticPr fontId="3" type="noConversion"/>
  </si>
  <si>
    <t>STR.
TYPE</t>
    <phoneticPr fontId="3" type="noConversion"/>
  </si>
  <si>
    <t>Q'TY</t>
    <phoneticPr fontId="3" type="noConversion"/>
  </si>
  <si>
    <t>STORY</t>
    <phoneticPr fontId="3" type="noConversion"/>
  </si>
  <si>
    <t>LOCATION</t>
    <phoneticPr fontId="3" type="noConversion"/>
  </si>
  <si>
    <t>SIZE</t>
  </si>
  <si>
    <t>Building Area</t>
    <phoneticPr fontId="3" type="noConversion"/>
  </si>
  <si>
    <t>Floor Total Area</t>
    <phoneticPr fontId="3" type="noConversion"/>
  </si>
  <si>
    <t>Volume</t>
    <phoneticPr fontId="3" type="noConversion"/>
  </si>
  <si>
    <t>LIFTING</t>
  </si>
  <si>
    <t>SANITARY</t>
    <phoneticPr fontId="3" type="noConversion"/>
  </si>
  <si>
    <t>Remark</t>
    <phoneticPr fontId="3" type="noConversion"/>
  </si>
  <si>
    <t>W(m)</t>
  </si>
  <si>
    <t>L(m)</t>
  </si>
  <si>
    <t>H(m)</t>
    <phoneticPr fontId="3" type="noConversion"/>
  </si>
  <si>
    <t>for 1 unit (m2)</t>
    <phoneticPr fontId="3" type="noConversion"/>
  </si>
  <si>
    <t>for 1 unit (m2)</t>
    <phoneticPr fontId="3" type="noConversion"/>
  </si>
  <si>
    <t>for 1 unit (m3)</t>
    <phoneticPr fontId="3" type="noConversion"/>
  </si>
  <si>
    <t>FACILITY</t>
  </si>
  <si>
    <t>TOILET</t>
    <phoneticPr fontId="3" type="noConversion"/>
  </si>
  <si>
    <t>SHOWER</t>
    <phoneticPr fontId="3" type="noConversion"/>
  </si>
  <si>
    <t>KITCHEN
TEA ROOM</t>
    <phoneticPr fontId="3" type="noConversion"/>
  </si>
  <si>
    <t>Gas Turbine Building #1 &amp; #2</t>
    <phoneticPr fontId="3" type="noConversion"/>
  </si>
  <si>
    <t>ST</t>
    <phoneticPr fontId="3" type="noConversion"/>
  </si>
  <si>
    <t>-</t>
    <phoneticPr fontId="3" type="noConversion"/>
  </si>
  <si>
    <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기준</t>
    </r>
    <r>
      <rPr>
        <sz val="11"/>
        <rFont val="Arial"/>
        <family val="2"/>
      </rPr>
      <t xml:space="preserve"> 2</t>
    </r>
    <r>
      <rPr>
        <sz val="11"/>
        <rFont val="돋움"/>
        <family val="3"/>
        <charset val="129"/>
      </rPr>
      <t>호기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해당</t>
    </r>
    <r>
      <rPr>
        <sz val="11"/>
        <rFont val="Arial"/>
        <family val="2"/>
      </rPr>
      <t xml:space="preserve"> Size = 69x24.2</t>
    </r>
    <r>
      <rPr>
        <sz val="11"/>
        <rFont val="돋움"/>
        <family val="3"/>
        <charset val="129"/>
      </rPr>
      <t xml:space="preserve">
</t>
    </r>
    <r>
      <rPr>
        <sz val="11"/>
        <color rgb="FF0000FF"/>
        <rFont val="Arial"/>
        <family val="2"/>
      </rPr>
      <t xml:space="preserve">* Plot plan Seq.23 (22mx44m </t>
    </r>
    <r>
      <rPr>
        <sz val="11"/>
        <color rgb="FF0000FF"/>
        <rFont val="돋움"/>
        <family val="3"/>
        <charset val="129"/>
      </rPr>
      <t>증가</t>
    </r>
    <r>
      <rPr>
        <sz val="11"/>
        <color rgb="FF0000FF"/>
        <rFont val="Arial"/>
        <family val="2"/>
      </rPr>
      <t>)</t>
    </r>
    <phoneticPr fontId="3" type="noConversion"/>
  </si>
  <si>
    <t>Ground Floor</t>
    <phoneticPr fontId="3" type="noConversion"/>
  </si>
  <si>
    <r>
      <t>* Air Intake - Roof (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>)</t>
    </r>
    <phoneticPr fontId="3" type="noConversion"/>
  </si>
  <si>
    <t>Ground</t>
    <phoneticPr fontId="3" type="noConversion"/>
  </si>
  <si>
    <t>Turbine Hall #1</t>
    <phoneticPr fontId="3" type="noConversion"/>
  </si>
  <si>
    <r>
      <t xml:space="preserve">Crane </t>
    </r>
    <r>
      <rPr>
        <sz val="11"/>
        <rFont val="돋움"/>
        <family val="3"/>
        <charset val="129"/>
      </rPr>
      <t>미적용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>)</t>
    </r>
    <phoneticPr fontId="3" type="noConversion"/>
  </si>
  <si>
    <t>GCB Platform #1</t>
    <phoneticPr fontId="3" type="noConversion"/>
  </si>
  <si>
    <t>Turbine Hall #2</t>
    <phoneticPr fontId="3" type="noConversion"/>
  </si>
  <si>
    <t>GCB Platform #2</t>
    <phoneticPr fontId="3" type="noConversion"/>
  </si>
  <si>
    <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기준</t>
    </r>
    <r>
      <rPr>
        <sz val="11"/>
        <rFont val="Arial"/>
        <family val="2"/>
      </rPr>
      <t xml:space="preserve"> GCB Platform 2</t>
    </r>
    <r>
      <rPr>
        <sz val="11"/>
        <rFont val="돋움"/>
        <family val="3"/>
        <charset val="129"/>
      </rPr>
      <t>개호기</t>
    </r>
    <phoneticPr fontId="3" type="noConversion"/>
  </si>
  <si>
    <t>1-1</t>
    <phoneticPr fontId="3" type="noConversion"/>
  </si>
  <si>
    <t>Gas Turbine Foundation #1 &amp; #2</t>
    <phoneticPr fontId="3" type="noConversion"/>
  </si>
  <si>
    <t>RC</t>
    <phoneticPr fontId="3" type="noConversion"/>
  </si>
  <si>
    <t>-</t>
    <phoneticPr fontId="3" type="noConversion"/>
  </si>
  <si>
    <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적용</t>
    </r>
    <phoneticPr fontId="3" type="noConversion"/>
  </si>
  <si>
    <t>GT FDN</t>
    <phoneticPr fontId="3" type="noConversion"/>
  </si>
  <si>
    <t>Steam Turbine Building</t>
    <phoneticPr fontId="3" type="noConversion"/>
  </si>
  <si>
    <t>ST</t>
    <phoneticPr fontId="3" type="noConversion"/>
  </si>
  <si>
    <t>-</t>
    <phoneticPr fontId="3" type="noConversion"/>
  </si>
  <si>
    <t>7 / 17</t>
    <phoneticPr fontId="3" type="noConversion"/>
  </si>
  <si>
    <r>
      <t xml:space="preserve">* </t>
    </r>
    <r>
      <rPr>
        <sz val="11"/>
        <rFont val="Arial"/>
        <family val="2"/>
      </rPr>
      <t xml:space="preserve">Plot </t>
    </r>
    <r>
      <rPr>
        <sz val="11"/>
        <rFont val="Arial"/>
        <family val="2"/>
      </rPr>
      <t>P</t>
    </r>
    <r>
      <rPr>
        <sz val="11"/>
        <rFont val="Arial"/>
        <family val="2"/>
      </rPr>
      <t xml:space="preserve">lan </t>
    </r>
    <r>
      <rPr>
        <sz val="11"/>
        <color rgb="FF0000FF"/>
        <rFont val="Arial"/>
        <family val="2"/>
      </rPr>
      <t xml:space="preserve">Seq.23 (18x50 =&gt; 20x58 </t>
    </r>
    <r>
      <rPr>
        <sz val="11"/>
        <color rgb="FF0000FF"/>
        <rFont val="돋움"/>
        <family val="3"/>
        <charset val="129"/>
      </rPr>
      <t>증가</t>
    </r>
    <r>
      <rPr>
        <sz val="11"/>
        <color rgb="FF0000FF"/>
        <rFont val="Arial"/>
        <family val="2"/>
      </rPr>
      <t>)</t>
    </r>
    <r>
      <rPr>
        <sz val="11"/>
        <rFont val="Arial"/>
        <family val="2"/>
      </rPr>
      <t xml:space="preserve">
</t>
    </r>
    <phoneticPr fontId="3" type="noConversion"/>
  </si>
  <si>
    <t>Ground Floor</t>
    <phoneticPr fontId="3" type="noConversion"/>
  </si>
  <si>
    <t>Ground</t>
    <phoneticPr fontId="3" type="noConversion"/>
  </si>
  <si>
    <t>Turbine Hall Area</t>
    <phoneticPr fontId="3" type="noConversion"/>
  </si>
  <si>
    <t xml:space="preserve">OHC 40/5 ton </t>
    <phoneticPr fontId="3" type="noConversion"/>
  </si>
  <si>
    <r>
      <t xml:space="preserve">* Siemens TG Hall Layout 18mx40m
</t>
    </r>
    <r>
      <rPr>
        <sz val="11"/>
        <color rgb="FF0000FF"/>
        <rFont val="Arial"/>
        <family val="2"/>
      </rPr>
      <t xml:space="preserve">* Plot plan Seq.23 (22mx44m </t>
    </r>
    <r>
      <rPr>
        <sz val="11"/>
        <color rgb="FF0000FF"/>
        <rFont val="돋움"/>
        <family val="3"/>
        <charset val="129"/>
      </rPr>
      <t>증가</t>
    </r>
    <r>
      <rPr>
        <sz val="11"/>
        <color rgb="FF0000FF"/>
        <rFont val="Arial"/>
        <family val="2"/>
      </rPr>
      <t>)</t>
    </r>
    <phoneticPr fontId="3" type="noConversion"/>
  </si>
  <si>
    <t>Ground</t>
    <phoneticPr fontId="3" type="noConversion"/>
  </si>
  <si>
    <t>CCW Pump &amp; Cooler Area</t>
    <phoneticPr fontId="3" type="noConversion"/>
  </si>
  <si>
    <t>Air Compressor Room</t>
    <phoneticPr fontId="3" type="noConversion"/>
  </si>
  <si>
    <r>
      <t>[</t>
    </r>
    <r>
      <rPr>
        <sz val="11"/>
        <color rgb="FFFF0000"/>
        <rFont val="돋움"/>
        <family val="3"/>
        <charset val="129"/>
      </rPr>
      <t>기계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확인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요망</t>
    </r>
    <r>
      <rPr>
        <sz val="11"/>
        <color rgb="FFFF0000"/>
        <rFont val="Arial"/>
        <family val="2"/>
      </rPr>
      <t>-Hoist]</t>
    </r>
    <phoneticPr fontId="3" type="noConversion"/>
  </si>
  <si>
    <t>Operating Floor</t>
    <phoneticPr fontId="3" type="noConversion"/>
  </si>
  <si>
    <t>* Plot Plan Seq.23</t>
    <phoneticPr fontId="3" type="noConversion"/>
  </si>
  <si>
    <r>
      <rPr>
        <sz val="11"/>
        <rFont val="Arial"/>
        <family val="2"/>
      </rPr>
      <t xml:space="preserve">* Piperack </t>
    </r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 xml:space="preserve">, Mezzanine FL </t>
    </r>
    <r>
      <rPr>
        <sz val="11"/>
        <rFont val="돋움"/>
        <family val="3"/>
        <charset val="129"/>
      </rPr>
      <t>하부로</t>
    </r>
    <r>
      <rPr>
        <sz val="11"/>
        <rFont val="Arial"/>
        <family val="2"/>
      </rPr>
      <t xml:space="preserve"> Hanging (Plot plan Seq.11)</t>
    </r>
    <phoneticPr fontId="3" type="noConversion"/>
  </si>
  <si>
    <t>2-1</t>
    <phoneticPr fontId="3" type="noConversion"/>
  </si>
  <si>
    <t>Steam Turbine  Foundation</t>
    <phoneticPr fontId="3" type="noConversion"/>
  </si>
  <si>
    <t>RC</t>
    <phoneticPr fontId="3" type="noConversion"/>
  </si>
  <si>
    <r>
      <t xml:space="preserve">* Siemens GA </t>
    </r>
    <r>
      <rPr>
        <sz val="11"/>
        <rFont val="돋움"/>
        <family val="3"/>
        <charset val="129"/>
      </rPr>
      <t>적용</t>
    </r>
    <phoneticPr fontId="3" type="noConversion"/>
  </si>
  <si>
    <t>ST FDN</t>
    <phoneticPr fontId="3" type="noConversion"/>
  </si>
  <si>
    <t>ST + Condensor FDN</t>
    <phoneticPr fontId="3" type="noConversion"/>
  </si>
  <si>
    <t>Control &amp; Electrical and Administration Building</t>
    <phoneticPr fontId="3" type="noConversion"/>
  </si>
  <si>
    <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 24x40 (</t>
    </r>
    <r>
      <rPr>
        <sz val="11"/>
        <rFont val="돋움"/>
        <family val="3"/>
        <charset val="129"/>
      </rPr>
      <t>지상</t>
    </r>
    <r>
      <rPr>
        <sz val="11"/>
        <rFont val="Arial"/>
        <family val="2"/>
      </rPr>
      <t>3</t>
    </r>
    <r>
      <rPr>
        <sz val="11"/>
        <rFont val="돋움"/>
        <family val="3"/>
        <charset val="129"/>
      </rPr>
      <t>층</t>
    </r>
    <r>
      <rPr>
        <sz val="11"/>
        <rFont val="Arial"/>
        <family val="2"/>
      </rPr>
      <t xml:space="preserve">)  =&gt;  </t>
    </r>
    <r>
      <rPr>
        <sz val="11"/>
        <rFont val="돋움"/>
        <family val="3"/>
        <charset val="129"/>
      </rPr>
      <t>지하</t>
    </r>
    <r>
      <rPr>
        <sz val="11"/>
        <rFont val="Arial"/>
        <family val="2"/>
      </rPr>
      <t>1</t>
    </r>
    <r>
      <rPr>
        <sz val="11"/>
        <rFont val="돋움"/>
        <family val="3"/>
        <charset val="129"/>
      </rPr>
      <t>층</t>
    </r>
    <r>
      <rPr>
        <sz val="11"/>
        <rFont val="Arial"/>
        <family val="2"/>
      </rPr>
      <t>+</t>
    </r>
    <r>
      <rPr>
        <sz val="11"/>
        <rFont val="돋움"/>
        <family val="3"/>
        <charset val="129"/>
      </rPr>
      <t>지상</t>
    </r>
    <r>
      <rPr>
        <sz val="11"/>
        <rFont val="Arial"/>
        <family val="2"/>
      </rPr>
      <t>3</t>
    </r>
    <r>
      <rPr>
        <sz val="11"/>
        <rFont val="돋움"/>
        <family val="3"/>
        <charset val="129"/>
      </rPr>
      <t>층</t>
    </r>
    <r>
      <rPr>
        <sz val="11"/>
        <rFont val="Arial"/>
        <family val="2"/>
      </rPr>
      <t xml:space="preserve"> 
: CCB+ Administration Building+GIS 
: </t>
    </r>
    <r>
      <rPr>
        <sz val="11"/>
        <rFont val="돋움"/>
        <family val="3"/>
        <charset val="129"/>
      </rPr>
      <t>첨부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평면</t>
    </r>
    <r>
      <rPr>
        <sz val="11"/>
        <rFont val="Arial"/>
        <family val="2"/>
      </rPr>
      <t xml:space="preserve"> Rev.C </t>
    </r>
    <r>
      <rPr>
        <sz val="11"/>
        <rFont val="돋움"/>
        <family val="3"/>
        <charset val="129"/>
      </rPr>
      <t xml:space="preserve">참조
</t>
    </r>
    <r>
      <rPr>
        <sz val="11"/>
        <rFont val="Arial"/>
        <family val="2"/>
      </rPr>
      <t xml:space="preserve">* </t>
    </r>
    <r>
      <rPr>
        <sz val="11"/>
        <rFont val="돋움"/>
        <family val="3"/>
        <charset val="129"/>
      </rPr>
      <t>지하수위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높음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가시설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절감을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지상</t>
    </r>
    <r>
      <rPr>
        <sz val="11"/>
        <rFont val="Arial"/>
        <family val="2"/>
      </rPr>
      <t>4</t>
    </r>
    <r>
      <rPr>
        <sz val="11"/>
        <rFont val="돋움"/>
        <family val="3"/>
        <charset val="129"/>
      </rPr>
      <t xml:space="preserve">층
</t>
    </r>
    <r>
      <rPr>
        <sz val="11"/>
        <rFont val="Arial"/>
        <family val="2"/>
      </rPr>
      <t xml:space="preserve">* </t>
    </r>
    <r>
      <rPr>
        <sz val="11"/>
        <rFont val="돋움"/>
        <family val="3"/>
        <charset val="129"/>
      </rPr>
      <t>금액절감을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구조변경</t>
    </r>
    <r>
      <rPr>
        <sz val="11"/>
        <rFont val="Arial"/>
        <family val="2"/>
      </rPr>
      <t xml:space="preserve"> (STL &gt; RC)</t>
    </r>
    <phoneticPr fontId="3" type="noConversion"/>
  </si>
  <si>
    <t>Ground Floor</t>
    <phoneticPr fontId="3" type="noConversion"/>
  </si>
  <si>
    <t>Cable Room</t>
    <phoneticPr fontId="3" type="noConversion"/>
  </si>
  <si>
    <t>Battery Room</t>
    <phoneticPr fontId="3" type="noConversion"/>
  </si>
  <si>
    <r>
      <rPr>
        <sz val="11"/>
        <rFont val="돋움"/>
        <family val="3"/>
        <charset val="129"/>
      </rPr>
      <t>건축</t>
    </r>
    <r>
      <rPr>
        <sz val="11"/>
        <rFont val="Arial"/>
        <family val="2"/>
      </rPr>
      <t>) 07/22 -</t>
    </r>
    <r>
      <rPr>
        <sz val="11"/>
        <rFont val="돋움"/>
        <family val="3"/>
        <charset val="129"/>
      </rPr>
      <t>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3" type="noConversion"/>
  </si>
  <si>
    <t>Toilet (M)</t>
    <phoneticPr fontId="3" type="noConversion"/>
  </si>
  <si>
    <t>Toilet (F)</t>
    <phoneticPr fontId="3" type="noConversion"/>
  </si>
  <si>
    <t>Lobby-1</t>
    <phoneticPr fontId="3" type="noConversion"/>
  </si>
  <si>
    <t>Lobby-2</t>
    <phoneticPr fontId="3" type="noConversion"/>
  </si>
  <si>
    <t>Elevator</t>
    <phoneticPr fontId="3" type="noConversion"/>
  </si>
  <si>
    <t>Staircase-1</t>
    <phoneticPr fontId="3" type="noConversion"/>
  </si>
  <si>
    <t>Staircase-2</t>
    <phoneticPr fontId="3" type="noConversion"/>
  </si>
  <si>
    <t>2nd Floor</t>
    <phoneticPr fontId="3" type="noConversion"/>
  </si>
  <si>
    <t>2nd Floor</t>
    <phoneticPr fontId="3" type="noConversion"/>
  </si>
  <si>
    <t>Electrical Room-1</t>
    <phoneticPr fontId="3" type="noConversion"/>
  </si>
  <si>
    <t>2nd Floor</t>
  </si>
  <si>
    <t>Electrical Room-2</t>
    <phoneticPr fontId="3" type="noConversion"/>
  </si>
  <si>
    <r>
      <t>'</t>
    </r>
    <r>
      <rPr>
        <sz val="11"/>
        <rFont val="돋움"/>
        <family val="3"/>
        <charset val="129"/>
      </rPr>
      <t>건축</t>
    </r>
    <r>
      <rPr>
        <sz val="11"/>
        <rFont val="Arial"/>
        <family val="2"/>
      </rPr>
      <t xml:space="preserve">) 07/22 -Room </t>
    </r>
    <r>
      <rPr>
        <sz val="11"/>
        <rFont val="돋움"/>
        <family val="3"/>
        <charset val="129"/>
      </rPr>
      <t>면적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확대</t>
    </r>
    <r>
      <rPr>
        <sz val="11"/>
        <color rgb="FF0000FF"/>
        <rFont val="Arial"/>
        <family val="2"/>
      </rPr>
      <t/>
    </r>
    <phoneticPr fontId="3" type="noConversion"/>
  </si>
  <si>
    <t>Electrical Room (GIS)</t>
    <phoneticPr fontId="3" type="noConversion"/>
  </si>
  <si>
    <t>Lobby-1</t>
    <phoneticPr fontId="3" type="noConversion"/>
  </si>
  <si>
    <t>Lobby-2</t>
    <phoneticPr fontId="3" type="noConversion"/>
  </si>
  <si>
    <t>Duct Shaft</t>
    <phoneticPr fontId="3" type="noConversion"/>
  </si>
  <si>
    <t>3rd Floor</t>
  </si>
  <si>
    <t>Central Control Room</t>
    <phoneticPr fontId="3" type="noConversion"/>
  </si>
  <si>
    <t>Electronic Room</t>
    <phoneticPr fontId="3" type="noConversion"/>
  </si>
  <si>
    <t>Engineering Room</t>
    <phoneticPr fontId="3" type="noConversion"/>
  </si>
  <si>
    <r>
      <t>*</t>
    </r>
    <r>
      <rPr>
        <sz val="11"/>
        <rFont val="돋움"/>
        <family val="3"/>
        <charset val="129"/>
      </rPr>
      <t>계장</t>
    </r>
    <r>
      <rPr>
        <sz val="11"/>
        <rFont val="Arial"/>
        <family val="2"/>
      </rPr>
      <t xml:space="preserve"> (7/13) : Aux. Control Room </t>
    </r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 xml:space="preserve"> </t>
    </r>
    <phoneticPr fontId="3" type="noConversion"/>
  </si>
  <si>
    <t xml:space="preserve">Electrical Room -3 </t>
    <phoneticPr fontId="3" type="noConversion"/>
  </si>
  <si>
    <r>
      <t>*</t>
    </r>
    <r>
      <rPr>
        <sz val="11"/>
        <rFont val="돋움"/>
        <family val="3"/>
        <charset val="129"/>
      </rPr>
      <t>전기</t>
    </r>
    <r>
      <rPr>
        <sz val="11"/>
        <rFont val="Arial"/>
        <family val="2"/>
      </rPr>
      <t xml:space="preserve"> (7/16) :IOM</t>
    </r>
    <phoneticPr fontId="3" type="noConversion"/>
  </si>
  <si>
    <t>Communication Room</t>
    <phoneticPr fontId="3" type="noConversion"/>
  </si>
  <si>
    <t>Duct Shaft-1</t>
    <phoneticPr fontId="3" type="noConversion"/>
  </si>
  <si>
    <t>Duct Shaft-2</t>
    <phoneticPr fontId="3" type="noConversion"/>
  </si>
  <si>
    <t>4th Floor</t>
  </si>
  <si>
    <t>Manager Office-1</t>
    <phoneticPr fontId="3" type="noConversion"/>
  </si>
  <si>
    <t>Meeting Room-2</t>
    <phoneticPr fontId="3" type="noConversion"/>
  </si>
  <si>
    <t>Meeting Room-1</t>
    <phoneticPr fontId="3" type="noConversion"/>
  </si>
  <si>
    <t>Training Room</t>
    <phoneticPr fontId="3" type="noConversion"/>
  </si>
  <si>
    <t>Open Office</t>
    <phoneticPr fontId="3" type="noConversion"/>
  </si>
  <si>
    <t>Shift Operator Room</t>
    <phoneticPr fontId="3" type="noConversion"/>
  </si>
  <si>
    <t>Fire Gas Room</t>
    <phoneticPr fontId="3" type="noConversion"/>
  </si>
  <si>
    <t>Document Room</t>
    <phoneticPr fontId="3" type="noConversion"/>
  </si>
  <si>
    <t>Storage</t>
    <phoneticPr fontId="3" type="noConversion"/>
  </si>
  <si>
    <t>Break Room</t>
    <phoneticPr fontId="3" type="noConversion"/>
  </si>
  <si>
    <t>Toilet/Shower/Locker(M)</t>
    <phoneticPr fontId="3" type="noConversion"/>
  </si>
  <si>
    <t>Toilet/Shower/Locker(F)</t>
    <phoneticPr fontId="3" type="noConversion"/>
  </si>
  <si>
    <t>Corridor</t>
    <phoneticPr fontId="3" type="noConversion"/>
  </si>
  <si>
    <t>Water Treatment Building</t>
    <phoneticPr fontId="3" type="noConversion"/>
  </si>
  <si>
    <t>-</t>
  </si>
  <si>
    <t>6.0 /4.5</t>
    <phoneticPr fontId="3" type="noConversion"/>
  </si>
  <si>
    <r>
      <t>*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 xml:space="preserve">(11/12 </t>
    </r>
    <r>
      <rPr>
        <sz val="11"/>
        <rFont val="돋움"/>
        <family val="3"/>
        <charset val="129"/>
      </rPr>
      <t>메일</t>
    </r>
    <r>
      <rPr>
        <sz val="11"/>
        <rFont val="Arial"/>
        <family val="2"/>
      </rPr>
      <t xml:space="preserve">) : </t>
    </r>
    <r>
      <rPr>
        <sz val="11"/>
        <rFont val="돋움"/>
        <family val="3"/>
        <charset val="129"/>
      </rPr>
      <t>열병합추가로</t>
    </r>
    <r>
      <rPr>
        <sz val="11"/>
        <rFont val="Arial"/>
        <family val="2"/>
      </rPr>
      <t xml:space="preserve"> Size</t>
    </r>
    <r>
      <rPr>
        <sz val="11"/>
        <rFont val="돋움"/>
        <family val="3"/>
        <charset val="129"/>
      </rPr>
      <t xml:space="preserve">증가
</t>
    </r>
    <r>
      <rPr>
        <sz val="11"/>
        <rFont val="Arial"/>
        <family val="2"/>
      </rPr>
      <t xml:space="preserve">'* Plot Plan Seq.11 </t>
    </r>
    <r>
      <rPr>
        <sz val="11"/>
        <rFont val="돋움"/>
        <family val="3"/>
        <charset val="129"/>
      </rPr>
      <t>반영</t>
    </r>
    <phoneticPr fontId="3" type="noConversion"/>
  </si>
  <si>
    <t>Ground Floor</t>
  </si>
  <si>
    <t>Equipment Room</t>
  </si>
  <si>
    <t>Hoist 2 ton</t>
    <phoneticPr fontId="3" type="noConversion"/>
  </si>
  <si>
    <r>
      <rPr>
        <sz val="11"/>
        <rFont val="돋움"/>
        <family val="3"/>
        <charset val="129"/>
      </rPr>
      <t>기계</t>
    </r>
    <r>
      <rPr>
        <sz val="11"/>
        <rFont val="Arial"/>
        <family val="2"/>
      </rPr>
      <t>(200707)Hoist 3 ton , Eye Washer</t>
    </r>
    <phoneticPr fontId="3" type="noConversion"/>
  </si>
  <si>
    <t>Chemical Storage</t>
  </si>
  <si>
    <t>Stair</t>
    <phoneticPr fontId="3" type="noConversion"/>
  </si>
  <si>
    <t>2nd Floor</t>
    <phoneticPr fontId="3" type="noConversion"/>
  </si>
  <si>
    <r>
      <t xml:space="preserve">* Plot Plan Rev.A </t>
    </r>
    <r>
      <rPr>
        <sz val="11"/>
        <rFont val="돋움"/>
        <family val="3"/>
        <charset val="129"/>
      </rPr>
      <t>반영</t>
    </r>
    <r>
      <rPr>
        <sz val="11"/>
        <rFont val="Arial"/>
        <family val="2"/>
      </rPr>
      <t xml:space="preserve">(07/10) </t>
    </r>
    <phoneticPr fontId="3" type="noConversion"/>
  </si>
  <si>
    <t>MCC Room</t>
    <phoneticPr fontId="3" type="noConversion"/>
  </si>
  <si>
    <t>Control Room</t>
  </si>
  <si>
    <r>
      <rPr>
        <sz val="11"/>
        <rFont val="돋움"/>
        <family val="3"/>
        <charset val="129"/>
      </rPr>
      <t>소방</t>
    </r>
    <r>
      <rPr>
        <sz val="11"/>
        <rFont val="Arial"/>
        <family val="2"/>
      </rPr>
      <t xml:space="preserve">) 07/15 </t>
    </r>
    <r>
      <rPr>
        <sz val="11"/>
        <rFont val="돋움"/>
        <family val="3"/>
        <charset val="129"/>
      </rPr>
      <t>메일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회신</t>
    </r>
    <phoneticPr fontId="3" type="noConversion"/>
  </si>
  <si>
    <t>Toilet</t>
  </si>
  <si>
    <t>Compressor Air Package Building</t>
    <phoneticPr fontId="3" type="noConversion"/>
  </si>
  <si>
    <t>* Plot Plan S23(22.01.20) : STB에 통합</t>
    <phoneticPr fontId="3" type="noConversion"/>
  </si>
  <si>
    <t>Gate House - Option</t>
    <phoneticPr fontId="3" type="noConversion"/>
  </si>
  <si>
    <t>* Plot Plan S23(22.01.20)에서 삭제</t>
    <phoneticPr fontId="3" type="noConversion"/>
  </si>
  <si>
    <t>BUILDING TOTAL</t>
    <phoneticPr fontId="3" type="noConversion"/>
  </si>
  <si>
    <t>S-1</t>
    <phoneticPr fontId="3" type="noConversion"/>
  </si>
  <si>
    <t>Chemical Dosing Shelter for Cooling Tower</t>
    <phoneticPr fontId="3" type="noConversion"/>
  </si>
  <si>
    <t>-</t>
    <phoneticPr fontId="3" type="noConversion"/>
  </si>
  <si>
    <r>
      <t xml:space="preserve">* 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사이즈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축소</t>
    </r>
    <r>
      <rPr>
        <sz val="11"/>
        <rFont val="Arial"/>
        <family val="2"/>
      </rPr>
      <t>(12/29-email)</t>
    </r>
    <phoneticPr fontId="3" type="noConversion"/>
  </si>
  <si>
    <t>Shelter Area</t>
    <phoneticPr fontId="3" type="noConversion"/>
  </si>
  <si>
    <r>
      <t xml:space="preserve">* 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 xml:space="preserve">) shelter </t>
    </r>
    <r>
      <rPr>
        <sz val="11"/>
        <rFont val="돋움"/>
        <family val="3"/>
        <charset val="129"/>
      </rPr>
      <t>적용</t>
    </r>
    <r>
      <rPr>
        <sz val="11"/>
        <rFont val="Arial"/>
        <family val="2"/>
      </rPr>
      <t>(7/14-IOM)</t>
    </r>
    <phoneticPr fontId="3" type="noConversion"/>
  </si>
  <si>
    <t>S-2</t>
    <phoneticPr fontId="3" type="noConversion"/>
  </si>
  <si>
    <t>Chemical Dosing Shelter for HRSG</t>
    <phoneticPr fontId="3" type="noConversion"/>
  </si>
  <si>
    <t>ST</t>
    <phoneticPr fontId="3" type="noConversion"/>
  </si>
  <si>
    <r>
      <t xml:space="preserve">* </t>
    </r>
    <r>
      <rPr>
        <sz val="11"/>
        <rFont val="돋움"/>
        <family val="3"/>
        <charset val="129"/>
      </rPr>
      <t>배관</t>
    </r>
    <r>
      <rPr>
        <sz val="11"/>
        <rFont val="Arial"/>
        <family val="2"/>
      </rPr>
      <t>) IOM</t>
    </r>
    <r>
      <rPr>
        <sz val="11"/>
        <rFont val="돋움"/>
        <family val="3"/>
        <charset val="129"/>
      </rPr>
      <t>회신</t>
    </r>
    <r>
      <rPr>
        <sz val="11"/>
        <rFont val="Arial"/>
        <family val="2"/>
      </rPr>
      <t xml:space="preserve">(7/15) Size </t>
    </r>
    <r>
      <rPr>
        <sz val="11"/>
        <rFont val="돋움"/>
        <family val="3"/>
        <charset val="129"/>
      </rPr>
      <t xml:space="preserve">반영
</t>
    </r>
    <r>
      <rPr>
        <sz val="11"/>
        <rFont val="Arial"/>
        <family val="2"/>
      </rPr>
      <t xml:space="preserve">* 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 xml:space="preserve">) Size </t>
    </r>
    <r>
      <rPr>
        <sz val="11"/>
        <rFont val="돋움"/>
        <family val="3"/>
        <charset val="129"/>
      </rPr>
      <t>재검토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요망</t>
    </r>
    <r>
      <rPr>
        <sz val="11"/>
        <rFont val="Arial"/>
        <family val="2"/>
      </rPr>
      <t xml:space="preserve"> : IOM 5x8</t>
    </r>
    <phoneticPr fontId="3" type="noConversion"/>
  </si>
  <si>
    <t>Ground Floor</t>
    <phoneticPr fontId="3" type="noConversion"/>
  </si>
  <si>
    <t>S-4</t>
    <phoneticPr fontId="3" type="noConversion"/>
  </si>
  <si>
    <t>Service Gas Storage Shelter (N2)</t>
    <phoneticPr fontId="3" type="noConversion"/>
  </si>
  <si>
    <t>ST</t>
  </si>
  <si>
    <r>
      <t xml:space="preserve">* </t>
    </r>
    <r>
      <rPr>
        <sz val="11"/>
        <rFont val="돋움"/>
        <family val="3"/>
        <charset val="129"/>
      </rPr>
      <t>사이즈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증가</t>
    </r>
    <r>
      <rPr>
        <sz val="11"/>
        <rFont val="Arial"/>
        <family val="2"/>
      </rPr>
      <t xml:space="preserve"> (Plot plan Seq.12 </t>
    </r>
    <r>
      <rPr>
        <sz val="11"/>
        <rFont val="돋움"/>
        <family val="3"/>
        <charset val="129"/>
      </rPr>
      <t>반영</t>
    </r>
    <r>
      <rPr>
        <sz val="11"/>
        <rFont val="Arial"/>
        <family val="2"/>
      </rPr>
      <t xml:space="preserve">, 1/8)
* Building </t>
    </r>
    <r>
      <rPr>
        <sz val="11"/>
        <rFont val="돋움"/>
        <family val="3"/>
        <charset val="129"/>
      </rPr>
      <t>적용여부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기계팀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검토중</t>
    </r>
    <r>
      <rPr>
        <sz val="11"/>
        <rFont val="Arial"/>
        <family val="2"/>
      </rPr>
      <t>(1/8)</t>
    </r>
    <phoneticPr fontId="3" type="noConversion"/>
  </si>
  <si>
    <t>Shelter Area</t>
  </si>
  <si>
    <t>S-5</t>
    <phoneticPr fontId="3" type="noConversion"/>
  </si>
  <si>
    <t>Chemical Storage Tank Shelter</t>
    <phoneticPr fontId="3" type="noConversion"/>
  </si>
  <si>
    <t>-</t>
    <phoneticPr fontId="3" type="noConversion"/>
  </si>
  <si>
    <t>'* 건축(11/11) : Building 항목에서 분리
* 환경) IOM회신(11/20) : 사이즈 축소, Deviation 예정사항</t>
    <phoneticPr fontId="3" type="noConversion"/>
  </si>
  <si>
    <t>Ground Floor</t>
    <phoneticPr fontId="3" type="noConversion"/>
  </si>
  <si>
    <t>Chemical Tank Area</t>
    <phoneticPr fontId="3" type="noConversion"/>
  </si>
  <si>
    <t>SHELTER TOTAL</t>
    <phoneticPr fontId="3" type="noConversion"/>
  </si>
  <si>
    <t>TOTAL</t>
    <phoneticPr fontId="3" type="noConversion"/>
  </si>
  <si>
    <r>
      <rPr>
        <sz val="11"/>
        <rFont val="돋움"/>
        <family val="3"/>
        <charset val="129"/>
      </rPr>
      <t>※</t>
    </r>
    <r>
      <rPr>
        <sz val="11"/>
        <rFont val="Arial"/>
        <family val="2"/>
      </rPr>
      <t xml:space="preserve"> Note : </t>
    </r>
    <phoneticPr fontId="3" type="noConversion"/>
  </si>
  <si>
    <t xml:space="preserve">1. The dimension of each building specified above are indicative only, and shall be subject to change according to the detail design of project implementation stage.
2. OHC : Overhead Crane, H : Hoist, ELEV : Elevator
</t>
    <phoneticPr fontId="3" type="noConversion"/>
  </si>
  <si>
    <t>BUILDING LIST</t>
    <phoneticPr fontId="3" type="noConversion"/>
  </si>
  <si>
    <r>
      <t>&lt;</t>
    </r>
    <r>
      <rPr>
        <b/>
        <sz val="12"/>
        <rFont val="돋움"/>
        <family val="3"/>
        <charset val="129"/>
      </rPr>
      <t>현대차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울산공장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복합화력</t>
    </r>
    <r>
      <rPr>
        <b/>
        <sz val="12"/>
        <rFont val="Arial"/>
        <family val="2"/>
      </rPr>
      <t xml:space="preserve"> </t>
    </r>
    <r>
      <rPr>
        <b/>
        <sz val="12"/>
        <rFont val="돋움"/>
        <family val="3"/>
        <charset val="129"/>
      </rPr>
      <t>발전소</t>
    </r>
    <r>
      <rPr>
        <b/>
        <sz val="12"/>
        <rFont val="Arial"/>
        <family val="2"/>
      </rPr>
      <t xml:space="preserve">, P-UHP / </t>
    </r>
    <r>
      <rPr>
        <b/>
        <sz val="12"/>
        <rFont val="돋움"/>
        <family val="3"/>
        <charset val="129"/>
      </rPr>
      <t>울산</t>
    </r>
    <r>
      <rPr>
        <b/>
        <sz val="12"/>
        <rFont val="Arial"/>
        <family val="2"/>
      </rPr>
      <t>&gt;</t>
    </r>
    <phoneticPr fontId="3" type="noConversion"/>
  </si>
  <si>
    <r>
      <t>Rev.3  (</t>
    </r>
    <r>
      <rPr>
        <b/>
        <sz val="11"/>
        <color rgb="FF0000FF"/>
        <rFont val="돋움"/>
        <family val="3"/>
        <charset val="129"/>
      </rPr>
      <t>변경사항</t>
    </r>
    <r>
      <rPr>
        <b/>
        <sz val="11"/>
        <color rgb="FF0000FF"/>
        <rFont val="Arial"/>
        <family val="2"/>
      </rPr>
      <t xml:space="preserve"> </t>
    </r>
    <r>
      <rPr>
        <b/>
        <sz val="11"/>
        <color rgb="FF0000FF"/>
        <rFont val="돋움"/>
        <family val="3"/>
        <charset val="129"/>
      </rPr>
      <t>청색</t>
    </r>
    <r>
      <rPr>
        <b/>
        <sz val="11"/>
        <color rgb="FF0000FF"/>
        <rFont val="Arial"/>
        <family val="2"/>
      </rPr>
      <t xml:space="preserve"> Text)</t>
    </r>
    <phoneticPr fontId="3" type="noConversion"/>
  </si>
  <si>
    <t>2021.01.08</t>
    <phoneticPr fontId="3" type="noConversion"/>
  </si>
  <si>
    <t>NO.</t>
    <phoneticPr fontId="3" type="noConversion"/>
  </si>
  <si>
    <t>PLOT
PLAN
NO.</t>
    <phoneticPr fontId="3" type="noConversion"/>
  </si>
  <si>
    <t>BUILDING NAME</t>
    <phoneticPr fontId="3" type="noConversion"/>
  </si>
  <si>
    <t>STR.
TYPE</t>
    <phoneticPr fontId="3" type="noConversion"/>
  </si>
  <si>
    <t>Q'TY</t>
    <phoneticPr fontId="3" type="noConversion"/>
  </si>
  <si>
    <t>STORY</t>
    <phoneticPr fontId="3" type="noConversion"/>
  </si>
  <si>
    <t>LOCATION</t>
    <phoneticPr fontId="3" type="noConversion"/>
  </si>
  <si>
    <t>G. FLOOR AREA</t>
    <phoneticPr fontId="3" type="noConversion"/>
  </si>
  <si>
    <t>TOTAL AREA</t>
    <phoneticPr fontId="3" type="noConversion"/>
  </si>
  <si>
    <t>VOLUME</t>
    <phoneticPr fontId="3" type="noConversion"/>
  </si>
  <si>
    <t>SANITARY</t>
    <phoneticPr fontId="3" type="noConversion"/>
  </si>
  <si>
    <t>Remark</t>
    <phoneticPr fontId="3" type="noConversion"/>
  </si>
  <si>
    <t>H(m)</t>
    <phoneticPr fontId="3" type="noConversion"/>
  </si>
  <si>
    <t>for 1 unit (m2)</t>
    <phoneticPr fontId="3" type="noConversion"/>
  </si>
  <si>
    <t>for 1 unit (m2)</t>
    <phoneticPr fontId="3" type="noConversion"/>
  </si>
  <si>
    <t>TOILET</t>
    <phoneticPr fontId="3" type="noConversion"/>
  </si>
  <si>
    <t>KITCHEN
TEA ROOM</t>
    <phoneticPr fontId="3" type="noConversion"/>
  </si>
  <si>
    <t>Gas Turbine Building</t>
    <phoneticPr fontId="3" type="noConversion"/>
  </si>
  <si>
    <t>ST</t>
    <phoneticPr fontId="3" type="noConversion"/>
  </si>
  <si>
    <t>-</t>
    <phoneticPr fontId="3" type="noConversion"/>
  </si>
  <si>
    <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(69x24.2) </t>
    </r>
    <r>
      <rPr>
        <sz val="11"/>
        <rFont val="돋움"/>
        <family val="3"/>
        <charset val="129"/>
      </rPr>
      <t>기준</t>
    </r>
    <r>
      <rPr>
        <sz val="11"/>
        <rFont val="Arial"/>
        <family val="2"/>
      </rPr>
      <t xml:space="preserve"> 2</t>
    </r>
    <r>
      <rPr>
        <sz val="11"/>
        <rFont val="돋움"/>
        <family val="3"/>
        <charset val="129"/>
      </rPr>
      <t>호기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해당</t>
    </r>
    <r>
      <rPr>
        <sz val="11"/>
        <rFont val="Arial"/>
        <family val="2"/>
      </rPr>
      <t xml:space="preserve"> Size </t>
    </r>
    <r>
      <rPr>
        <sz val="11"/>
        <rFont val="돋움"/>
        <family val="3"/>
        <charset val="129"/>
      </rPr>
      <t>적용</t>
    </r>
    <phoneticPr fontId="3" type="noConversion"/>
  </si>
  <si>
    <r>
      <t>* Air Intake - Roof (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>)</t>
    </r>
    <phoneticPr fontId="3" type="noConversion"/>
  </si>
  <si>
    <t>Ground</t>
    <phoneticPr fontId="3" type="noConversion"/>
  </si>
  <si>
    <t>Turbine Hall</t>
    <phoneticPr fontId="3" type="noConversion"/>
  </si>
  <si>
    <r>
      <t xml:space="preserve">Crane </t>
    </r>
    <r>
      <rPr>
        <sz val="11"/>
        <rFont val="돋움"/>
        <family val="3"/>
        <charset val="129"/>
      </rPr>
      <t>미적용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>)</t>
    </r>
    <phoneticPr fontId="3" type="noConversion"/>
  </si>
  <si>
    <t>Mezzanine Floor</t>
    <phoneticPr fontId="3" type="noConversion"/>
  </si>
  <si>
    <t>-</t>
    <phoneticPr fontId="3" type="noConversion"/>
  </si>
  <si>
    <t xml:space="preserve">Mezz. </t>
    <phoneticPr fontId="3" type="noConversion"/>
  </si>
  <si>
    <t>GCB Platform</t>
    <phoneticPr fontId="3" type="noConversion"/>
  </si>
  <si>
    <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기준</t>
    </r>
    <r>
      <rPr>
        <sz val="11"/>
        <rFont val="Arial"/>
        <family val="2"/>
      </rPr>
      <t xml:space="preserve"> GCB Platform 2</t>
    </r>
    <r>
      <rPr>
        <sz val="11"/>
        <rFont val="돋움"/>
        <family val="3"/>
        <charset val="129"/>
      </rPr>
      <t>호기</t>
    </r>
    <phoneticPr fontId="3" type="noConversion"/>
  </si>
  <si>
    <t>1-1</t>
    <phoneticPr fontId="3" type="noConversion"/>
  </si>
  <si>
    <t>Gas Turbine Foundation</t>
    <phoneticPr fontId="3" type="noConversion"/>
  </si>
  <si>
    <t>RC</t>
    <phoneticPr fontId="3" type="noConversion"/>
  </si>
  <si>
    <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기준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동일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적용</t>
    </r>
    <phoneticPr fontId="3" type="noConversion"/>
  </si>
  <si>
    <t>GT FDN</t>
    <phoneticPr fontId="3" type="noConversion"/>
  </si>
  <si>
    <t>GT FDN</t>
    <phoneticPr fontId="3" type="noConversion"/>
  </si>
  <si>
    <t>Steam Turbine Building</t>
    <phoneticPr fontId="3" type="noConversion"/>
  </si>
  <si>
    <t>ST</t>
    <phoneticPr fontId="3" type="noConversion"/>
  </si>
  <si>
    <t>17 / 6</t>
    <phoneticPr fontId="3" type="noConversion"/>
  </si>
  <si>
    <r>
      <rPr>
        <sz val="11"/>
        <color rgb="FF0000FF"/>
        <rFont val="Arial"/>
        <family val="2"/>
      </rPr>
      <t>* Siemens GA</t>
    </r>
    <r>
      <rPr>
        <sz val="11"/>
        <color rgb="FF0000FF"/>
        <rFont val="돋움"/>
        <family val="3"/>
        <charset val="129"/>
      </rPr>
      <t>반영</t>
    </r>
    <r>
      <rPr>
        <sz val="11"/>
        <color rgb="FF0000FF"/>
        <rFont val="Arial"/>
        <family val="2"/>
      </rPr>
      <t xml:space="preserve"> (Plot plan Seq.11)</t>
    </r>
    <phoneticPr fontId="3" type="noConversion"/>
  </si>
  <si>
    <t>Ground</t>
    <phoneticPr fontId="3" type="noConversion"/>
  </si>
  <si>
    <t>Turbine Hall</t>
    <phoneticPr fontId="3" type="noConversion"/>
  </si>
  <si>
    <t xml:space="preserve">OHC 40/5 ton </t>
    <phoneticPr fontId="3" type="noConversion"/>
  </si>
  <si>
    <t>Grand Steam Condenser</t>
    <phoneticPr fontId="3" type="noConversion"/>
  </si>
  <si>
    <t>CEP</t>
    <phoneticPr fontId="3" type="noConversion"/>
  </si>
  <si>
    <t>L=7.7m</t>
    <phoneticPr fontId="3" type="noConversion"/>
  </si>
  <si>
    <t>Ground</t>
    <phoneticPr fontId="3" type="noConversion"/>
  </si>
  <si>
    <t>Aux Bay</t>
    <phoneticPr fontId="3" type="noConversion"/>
  </si>
  <si>
    <r>
      <rPr>
        <sz val="11"/>
        <color rgb="FF0000FF"/>
        <rFont val="Arial"/>
        <family val="2"/>
      </rPr>
      <t xml:space="preserve">*  Plot plan Seq.11 </t>
    </r>
    <r>
      <rPr>
        <sz val="11"/>
        <color rgb="FF0000FF"/>
        <rFont val="돋움"/>
        <family val="3"/>
        <charset val="129"/>
      </rPr>
      <t>반영</t>
    </r>
    <phoneticPr fontId="3" type="noConversion"/>
  </si>
  <si>
    <t>Operating Floor</t>
    <phoneticPr fontId="3" type="noConversion"/>
  </si>
  <si>
    <r>
      <rPr>
        <sz val="11"/>
        <color rgb="FF0000FF"/>
        <rFont val="Arial"/>
        <family val="2"/>
      </rPr>
      <t>* Siemens GA</t>
    </r>
    <r>
      <rPr>
        <sz val="11"/>
        <color rgb="FF0000FF"/>
        <rFont val="돋움"/>
        <family val="3"/>
        <charset val="129"/>
      </rPr>
      <t>반영</t>
    </r>
    <r>
      <rPr>
        <sz val="11"/>
        <color rgb="FF0000FF"/>
        <rFont val="Arial"/>
        <family val="2"/>
      </rPr>
      <t xml:space="preserve"> (Plot plan Seq.11)</t>
    </r>
    <phoneticPr fontId="3" type="noConversion"/>
  </si>
  <si>
    <t>Pipe Rack</t>
    <phoneticPr fontId="3" type="noConversion"/>
  </si>
  <si>
    <r>
      <rPr>
        <sz val="11"/>
        <color rgb="FF0000FF"/>
        <rFont val="Arial"/>
        <family val="2"/>
      </rPr>
      <t xml:space="preserve">* Piperack </t>
    </r>
    <r>
      <rPr>
        <sz val="11"/>
        <color rgb="FF0000FF"/>
        <rFont val="돋움"/>
        <family val="3"/>
        <charset val="129"/>
      </rPr>
      <t>삭제</t>
    </r>
    <r>
      <rPr>
        <sz val="11"/>
        <color rgb="FF0000FF"/>
        <rFont val="Arial"/>
        <family val="2"/>
      </rPr>
      <t xml:space="preserve">, Mezzanine FL </t>
    </r>
    <r>
      <rPr>
        <sz val="11"/>
        <color rgb="FF0000FF"/>
        <rFont val="돋움"/>
        <family val="3"/>
        <charset val="129"/>
      </rPr>
      <t>하부로</t>
    </r>
    <r>
      <rPr>
        <sz val="11"/>
        <color rgb="FF0000FF"/>
        <rFont val="Arial"/>
        <family val="2"/>
      </rPr>
      <t xml:space="preserve"> Hanging (Plot plan Seq.11)</t>
    </r>
    <phoneticPr fontId="3" type="noConversion"/>
  </si>
  <si>
    <t>2-1</t>
    <phoneticPr fontId="3" type="noConversion"/>
  </si>
  <si>
    <t>Steam Turbine  Foundation</t>
    <phoneticPr fontId="3" type="noConversion"/>
  </si>
  <si>
    <t>RC</t>
    <phoneticPr fontId="3" type="noConversion"/>
  </si>
  <si>
    <t>-</t>
    <phoneticPr fontId="3" type="noConversion"/>
  </si>
  <si>
    <r>
      <t xml:space="preserve">* Siemens GA </t>
    </r>
    <r>
      <rPr>
        <sz val="11"/>
        <color rgb="FF0000FF"/>
        <rFont val="돋움"/>
        <family val="3"/>
        <charset val="129"/>
      </rPr>
      <t>적용</t>
    </r>
    <r>
      <rPr>
        <sz val="11"/>
        <color rgb="FF0000FF"/>
        <rFont val="Arial"/>
        <family val="2"/>
      </rPr>
      <t>(Plot plan Seq.11)</t>
    </r>
    <phoneticPr fontId="3" type="noConversion"/>
  </si>
  <si>
    <t>ST FDN</t>
    <phoneticPr fontId="3" type="noConversion"/>
  </si>
  <si>
    <t>ST FDN</t>
    <phoneticPr fontId="3" type="noConversion"/>
  </si>
  <si>
    <t>HRSG Building - Option</t>
    <phoneticPr fontId="3" type="noConversion"/>
  </si>
  <si>
    <t>29.5/13.5</t>
    <phoneticPr fontId="3" type="noConversion"/>
  </si>
  <si>
    <r>
      <t xml:space="preserve">* Plot Plan Seq.10 </t>
    </r>
    <r>
      <rPr>
        <sz val="11"/>
        <color rgb="FF0000FF"/>
        <rFont val="돋움"/>
        <family val="3"/>
        <charset val="129"/>
      </rPr>
      <t>반영</t>
    </r>
    <r>
      <rPr>
        <sz val="11"/>
        <color rgb="FF0000FF"/>
        <rFont val="Arial"/>
        <family val="2"/>
      </rPr>
      <t xml:space="preserve">(12/29) 
  :  HRSG Building </t>
    </r>
    <r>
      <rPr>
        <sz val="11"/>
        <color rgb="FF0000FF"/>
        <rFont val="돋움"/>
        <family val="3"/>
        <charset val="129"/>
      </rPr>
      <t>삭제</t>
    </r>
    <phoneticPr fontId="3" type="noConversion"/>
  </si>
  <si>
    <r>
      <t xml:space="preserve">(HRSG Building Type </t>
    </r>
    <r>
      <rPr>
        <strike/>
        <sz val="11"/>
        <color rgb="FF0000FF"/>
        <rFont val="돋움"/>
        <family val="3"/>
        <charset val="129"/>
      </rPr>
      <t>미적용시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삭제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예정</t>
    </r>
    <r>
      <rPr>
        <strike/>
        <sz val="11"/>
        <color rgb="FF0000FF"/>
        <rFont val="Arial"/>
        <family val="2"/>
      </rPr>
      <t>)</t>
    </r>
    <phoneticPr fontId="3" type="noConversion"/>
  </si>
  <si>
    <r>
      <t>(</t>
    </r>
    <r>
      <rPr>
        <strike/>
        <sz val="11"/>
        <color rgb="FF0000FF"/>
        <rFont val="돋움"/>
        <family val="3"/>
        <charset val="129"/>
      </rPr>
      <t>하기</t>
    </r>
    <r>
      <rPr>
        <strike/>
        <sz val="11"/>
        <color rgb="FF0000FF"/>
        <rFont val="Arial"/>
        <family val="2"/>
      </rPr>
      <t xml:space="preserve"> 4-1 </t>
    </r>
    <r>
      <rPr>
        <strike/>
        <sz val="11"/>
        <color rgb="FF0000FF"/>
        <rFont val="돋움"/>
        <family val="3"/>
        <charset val="129"/>
      </rPr>
      <t>물량을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제외한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건물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전체</t>
    </r>
    <r>
      <rPr>
        <strike/>
        <sz val="11"/>
        <color rgb="FF0000FF"/>
        <rFont val="Arial"/>
        <family val="2"/>
      </rPr>
      <t>)</t>
    </r>
    <phoneticPr fontId="3" type="noConversion"/>
  </si>
  <si>
    <t>HRSG Area #1</t>
    <phoneticPr fontId="3" type="noConversion"/>
  </si>
  <si>
    <t>Hoist 2ton</t>
    <phoneticPr fontId="3" type="noConversion"/>
  </si>
  <si>
    <t>Ground</t>
    <phoneticPr fontId="3" type="noConversion"/>
  </si>
  <si>
    <t>HRSG Area #2</t>
    <phoneticPr fontId="3" type="noConversion"/>
  </si>
  <si>
    <t>Hoist 2ton</t>
    <phoneticPr fontId="3" type="noConversion"/>
  </si>
  <si>
    <r>
      <t>*  (Elevator 1</t>
    </r>
    <r>
      <rPr>
        <strike/>
        <sz val="11"/>
        <color rgb="FF0000FF"/>
        <rFont val="돋움"/>
        <family val="3"/>
        <charset val="129"/>
      </rPr>
      <t>대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반영에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따른</t>
    </r>
    <r>
      <rPr>
        <strike/>
        <sz val="11"/>
        <color rgb="FF0000FF"/>
        <rFont val="Arial"/>
        <family val="2"/>
      </rPr>
      <t xml:space="preserve">) Walkway </t>
    </r>
    <r>
      <rPr>
        <strike/>
        <sz val="11"/>
        <color rgb="FF0000FF"/>
        <rFont val="돋움"/>
        <family val="3"/>
        <charset val="129"/>
      </rPr>
      <t>반영</t>
    </r>
    <r>
      <rPr>
        <b/>
        <sz val="11"/>
        <rFont val="Arial"/>
        <family val="2"/>
      </rPr>
      <t/>
    </r>
    <phoneticPr fontId="3" type="noConversion"/>
  </si>
  <si>
    <t>HRSG Maintenance Area</t>
    <phoneticPr fontId="3" type="noConversion"/>
  </si>
  <si>
    <t>HRSG Maintenance Area #2</t>
    <phoneticPr fontId="3" type="noConversion"/>
  </si>
  <si>
    <t>* Including Platform (4.85x9.5x5.3 + 4.85x12x9.8)</t>
    <phoneticPr fontId="3" type="noConversion"/>
  </si>
  <si>
    <t>3-1</t>
    <phoneticPr fontId="3" type="noConversion"/>
  </si>
  <si>
    <t>HRSG Foundation</t>
    <phoneticPr fontId="3" type="noConversion"/>
  </si>
  <si>
    <r>
      <t>(HRSG Building Area</t>
    </r>
    <r>
      <rPr>
        <strike/>
        <sz val="11"/>
        <color rgb="FF0000FF"/>
        <rFont val="돋움"/>
        <family val="3"/>
        <charset val="129"/>
      </rPr>
      <t>내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모든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기초</t>
    </r>
    <r>
      <rPr>
        <strike/>
        <sz val="11"/>
        <color rgb="FF0000FF"/>
        <rFont val="Arial"/>
        <family val="2"/>
      </rPr>
      <t>)</t>
    </r>
    <phoneticPr fontId="3" type="noConversion"/>
  </si>
  <si>
    <t>HRSG Foundation</t>
    <phoneticPr fontId="3" type="noConversion"/>
  </si>
  <si>
    <t>Control &amp; Electrical and Administration Building</t>
    <phoneticPr fontId="3" type="noConversion"/>
  </si>
  <si>
    <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 24x40 (</t>
    </r>
    <r>
      <rPr>
        <sz val="11"/>
        <rFont val="돋움"/>
        <family val="3"/>
        <charset val="129"/>
      </rPr>
      <t>지상</t>
    </r>
    <r>
      <rPr>
        <sz val="11"/>
        <rFont val="Arial"/>
        <family val="2"/>
      </rPr>
      <t>3</t>
    </r>
    <r>
      <rPr>
        <sz val="11"/>
        <rFont val="돋움"/>
        <family val="3"/>
        <charset val="129"/>
      </rPr>
      <t>층</t>
    </r>
    <r>
      <rPr>
        <sz val="11"/>
        <rFont val="Arial"/>
        <family val="2"/>
      </rPr>
      <t xml:space="preserve">)  =&gt;  </t>
    </r>
    <r>
      <rPr>
        <sz val="11"/>
        <rFont val="돋움"/>
        <family val="3"/>
        <charset val="129"/>
      </rPr>
      <t>지하</t>
    </r>
    <r>
      <rPr>
        <sz val="11"/>
        <rFont val="Arial"/>
        <family val="2"/>
      </rPr>
      <t>1</t>
    </r>
    <r>
      <rPr>
        <sz val="11"/>
        <rFont val="돋움"/>
        <family val="3"/>
        <charset val="129"/>
      </rPr>
      <t>층</t>
    </r>
    <r>
      <rPr>
        <sz val="11"/>
        <rFont val="Arial"/>
        <family val="2"/>
      </rPr>
      <t>+</t>
    </r>
    <r>
      <rPr>
        <sz val="11"/>
        <rFont val="돋움"/>
        <family val="3"/>
        <charset val="129"/>
      </rPr>
      <t>지상</t>
    </r>
    <r>
      <rPr>
        <sz val="11"/>
        <rFont val="Arial"/>
        <family val="2"/>
      </rPr>
      <t>3</t>
    </r>
    <r>
      <rPr>
        <sz val="11"/>
        <rFont val="돋움"/>
        <family val="3"/>
        <charset val="129"/>
      </rPr>
      <t>층</t>
    </r>
    <r>
      <rPr>
        <sz val="11"/>
        <rFont val="Arial"/>
        <family val="2"/>
      </rPr>
      <t xml:space="preserve"> 
: CCB+ Administration Building+GIS 
: </t>
    </r>
    <r>
      <rPr>
        <sz val="11"/>
        <rFont val="돋움"/>
        <family val="3"/>
        <charset val="129"/>
      </rPr>
      <t>첨부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평면</t>
    </r>
    <r>
      <rPr>
        <sz val="11"/>
        <rFont val="Arial"/>
        <family val="2"/>
      </rPr>
      <t xml:space="preserve"> Rev.C </t>
    </r>
    <r>
      <rPr>
        <sz val="11"/>
        <rFont val="돋움"/>
        <family val="3"/>
        <charset val="129"/>
      </rPr>
      <t xml:space="preserve">참조
</t>
    </r>
    <r>
      <rPr>
        <sz val="11"/>
        <rFont val="Arial"/>
        <family val="2"/>
      </rPr>
      <t xml:space="preserve">* </t>
    </r>
    <r>
      <rPr>
        <sz val="11"/>
        <rFont val="돋움"/>
        <family val="3"/>
        <charset val="129"/>
      </rPr>
      <t>지하수위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높음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가시설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물량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절감을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위해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지상</t>
    </r>
    <r>
      <rPr>
        <sz val="11"/>
        <rFont val="Arial"/>
        <family val="2"/>
      </rPr>
      <t>4</t>
    </r>
    <r>
      <rPr>
        <sz val="11"/>
        <rFont val="돋움"/>
        <family val="3"/>
        <charset val="129"/>
      </rPr>
      <t xml:space="preserve">층
</t>
    </r>
    <r>
      <rPr>
        <sz val="11"/>
        <color rgb="FF0000FF"/>
        <rFont val="Arial"/>
        <family val="2"/>
      </rPr>
      <t xml:space="preserve">* </t>
    </r>
    <r>
      <rPr>
        <sz val="11"/>
        <color rgb="FF0000FF"/>
        <rFont val="돋움"/>
        <family val="3"/>
        <charset val="129"/>
      </rPr>
      <t>금액절감을</t>
    </r>
    <r>
      <rPr>
        <sz val="11"/>
        <color rgb="FF0000FF"/>
        <rFont val="Arial"/>
        <family val="2"/>
      </rPr>
      <t xml:space="preserve"> </t>
    </r>
    <r>
      <rPr>
        <sz val="11"/>
        <color rgb="FF0000FF"/>
        <rFont val="돋움"/>
        <family val="3"/>
        <charset val="129"/>
      </rPr>
      <t>위한</t>
    </r>
    <r>
      <rPr>
        <sz val="11"/>
        <color rgb="FF0000FF"/>
        <rFont val="Arial"/>
        <family val="2"/>
      </rPr>
      <t xml:space="preserve"> </t>
    </r>
    <r>
      <rPr>
        <sz val="11"/>
        <color rgb="FF0000FF"/>
        <rFont val="돋움"/>
        <family val="3"/>
        <charset val="129"/>
      </rPr>
      <t>구조변경</t>
    </r>
    <r>
      <rPr>
        <sz val="11"/>
        <color rgb="FF0000FF"/>
        <rFont val="Arial"/>
        <family val="2"/>
      </rPr>
      <t xml:space="preserve"> (STL &gt; RC)</t>
    </r>
    <phoneticPr fontId="3" type="noConversion"/>
  </si>
  <si>
    <t>Ground Floor</t>
    <phoneticPr fontId="3" type="noConversion"/>
  </si>
  <si>
    <t>Cable Room</t>
    <phoneticPr fontId="3" type="noConversion"/>
  </si>
  <si>
    <t>Battery Room(CCB+GIS)</t>
    <phoneticPr fontId="3" type="noConversion"/>
  </si>
  <si>
    <r>
      <rPr>
        <sz val="11"/>
        <rFont val="돋움"/>
        <family val="3"/>
        <charset val="129"/>
      </rPr>
      <t>건축</t>
    </r>
    <r>
      <rPr>
        <sz val="11"/>
        <rFont val="Arial"/>
        <family val="2"/>
      </rPr>
      <t>) 07/22 -</t>
    </r>
    <r>
      <rPr>
        <sz val="11"/>
        <rFont val="돋움"/>
        <family val="3"/>
        <charset val="129"/>
      </rPr>
      <t>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이동</t>
    </r>
    <phoneticPr fontId="3" type="noConversion"/>
  </si>
  <si>
    <t>Ground Floor</t>
    <phoneticPr fontId="3" type="noConversion"/>
  </si>
  <si>
    <t>Lobby</t>
    <phoneticPr fontId="3" type="noConversion"/>
  </si>
  <si>
    <t>Elevator</t>
    <phoneticPr fontId="3" type="noConversion"/>
  </si>
  <si>
    <t>Ground Floor</t>
    <phoneticPr fontId="3" type="noConversion"/>
  </si>
  <si>
    <t>Staircase</t>
  </si>
  <si>
    <t>2nd Floor</t>
    <phoneticPr fontId="3" type="noConversion"/>
  </si>
  <si>
    <t>Electrical Room-2</t>
    <phoneticPr fontId="3" type="noConversion"/>
  </si>
  <si>
    <r>
      <t>'</t>
    </r>
    <r>
      <rPr>
        <sz val="11"/>
        <rFont val="돋움"/>
        <family val="3"/>
        <charset val="129"/>
      </rPr>
      <t>건축</t>
    </r>
    <r>
      <rPr>
        <sz val="11"/>
        <rFont val="Arial"/>
        <family val="2"/>
      </rPr>
      <t xml:space="preserve">) 07/22 -Room </t>
    </r>
    <r>
      <rPr>
        <sz val="11"/>
        <rFont val="돋움"/>
        <family val="3"/>
        <charset val="129"/>
      </rPr>
      <t>면적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확대</t>
    </r>
    <r>
      <rPr>
        <sz val="11"/>
        <color rgb="FF0000FF"/>
        <rFont val="Arial"/>
        <family val="2"/>
      </rPr>
      <t/>
    </r>
    <phoneticPr fontId="3" type="noConversion"/>
  </si>
  <si>
    <t>Electrical Room (GIS)</t>
    <phoneticPr fontId="3" type="noConversion"/>
  </si>
  <si>
    <r>
      <t>'</t>
    </r>
    <r>
      <rPr>
        <sz val="11"/>
        <rFont val="돋움"/>
        <family val="3"/>
        <charset val="129"/>
      </rPr>
      <t>건축</t>
    </r>
    <r>
      <rPr>
        <sz val="11"/>
        <rFont val="Arial"/>
        <family val="2"/>
      </rPr>
      <t xml:space="preserve">) 07/22 -Room </t>
    </r>
    <r>
      <rPr>
        <sz val="11"/>
        <rFont val="돋움"/>
        <family val="3"/>
        <charset val="129"/>
      </rPr>
      <t>면적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확대</t>
    </r>
    <r>
      <rPr>
        <sz val="11"/>
        <color rgb="FF0000FF"/>
        <rFont val="Arial"/>
        <family val="2"/>
      </rPr>
      <t/>
    </r>
    <phoneticPr fontId="3" type="noConversion"/>
  </si>
  <si>
    <t>Elevator</t>
    <phoneticPr fontId="3" type="noConversion"/>
  </si>
  <si>
    <t>Central Control Room</t>
    <phoneticPr fontId="3" type="noConversion"/>
  </si>
  <si>
    <t>Electronic Room</t>
    <phoneticPr fontId="3" type="noConversion"/>
  </si>
  <si>
    <t>Computer Room</t>
    <phoneticPr fontId="3" type="noConversion"/>
  </si>
  <si>
    <r>
      <t>*</t>
    </r>
    <r>
      <rPr>
        <sz val="11"/>
        <rFont val="돋움"/>
        <family val="3"/>
        <charset val="129"/>
      </rPr>
      <t>계장</t>
    </r>
    <r>
      <rPr>
        <sz val="11"/>
        <rFont val="Arial"/>
        <family val="2"/>
      </rPr>
      <t xml:space="preserve"> (7/13) : Aux. Control Room </t>
    </r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 xml:space="preserve"> </t>
    </r>
    <phoneticPr fontId="3" type="noConversion"/>
  </si>
  <si>
    <t xml:space="preserve">Electrical Room -3 </t>
    <phoneticPr fontId="3" type="noConversion"/>
  </si>
  <si>
    <r>
      <t>*</t>
    </r>
    <r>
      <rPr>
        <sz val="11"/>
        <rFont val="돋움"/>
        <family val="3"/>
        <charset val="129"/>
      </rPr>
      <t>전기</t>
    </r>
    <r>
      <rPr>
        <sz val="11"/>
        <rFont val="Arial"/>
        <family val="2"/>
      </rPr>
      <t xml:space="preserve"> (7/16) :IOM</t>
    </r>
    <phoneticPr fontId="3" type="noConversion"/>
  </si>
  <si>
    <t>Communication Room</t>
    <phoneticPr fontId="3" type="noConversion"/>
  </si>
  <si>
    <r>
      <t>*</t>
    </r>
    <r>
      <rPr>
        <sz val="11"/>
        <rFont val="돋움"/>
        <family val="3"/>
        <charset val="129"/>
      </rPr>
      <t>전기</t>
    </r>
    <r>
      <rPr>
        <sz val="11"/>
        <rFont val="Arial"/>
        <family val="2"/>
      </rPr>
      <t xml:space="preserve"> (7/16) :IOM</t>
    </r>
    <phoneticPr fontId="3" type="noConversion"/>
  </si>
  <si>
    <t>Duct Shaft</t>
    <phoneticPr fontId="3" type="noConversion"/>
  </si>
  <si>
    <t>Toilet (M)</t>
    <phoneticPr fontId="3" type="noConversion"/>
  </si>
  <si>
    <t>Toilet/Shower/Locker(F)</t>
    <phoneticPr fontId="3" type="noConversion"/>
  </si>
  <si>
    <t>Corridor</t>
    <phoneticPr fontId="3" type="noConversion"/>
  </si>
  <si>
    <t>Elevator</t>
    <phoneticPr fontId="3" type="noConversion"/>
  </si>
  <si>
    <t>Manager Office-1</t>
    <phoneticPr fontId="3" type="noConversion"/>
  </si>
  <si>
    <t>Manager Office-2</t>
    <phoneticPr fontId="3" type="noConversion"/>
  </si>
  <si>
    <t>Meeting Room-1</t>
    <phoneticPr fontId="3" type="noConversion"/>
  </si>
  <si>
    <t>Meeting Room-2</t>
    <phoneticPr fontId="3" type="noConversion"/>
  </si>
  <si>
    <t>Open Office</t>
    <phoneticPr fontId="3" type="noConversion"/>
  </si>
  <si>
    <t>Office-1</t>
    <phoneticPr fontId="3" type="noConversion"/>
  </si>
  <si>
    <t>Fire Gas Room</t>
    <phoneticPr fontId="3" type="noConversion"/>
  </si>
  <si>
    <t>Document Room</t>
    <phoneticPr fontId="3" type="noConversion"/>
  </si>
  <si>
    <t>Storage</t>
    <phoneticPr fontId="3" type="noConversion"/>
  </si>
  <si>
    <t>Break Room</t>
    <phoneticPr fontId="3" type="noConversion"/>
  </si>
  <si>
    <t>Toilet/Shower/Locker(M)</t>
    <phoneticPr fontId="3" type="noConversion"/>
  </si>
  <si>
    <t>Toilet(F)</t>
    <phoneticPr fontId="3" type="noConversion"/>
  </si>
  <si>
    <t>Elevator</t>
    <phoneticPr fontId="3" type="noConversion"/>
  </si>
  <si>
    <t>Water Treatment Building</t>
    <phoneticPr fontId="3" type="noConversion"/>
  </si>
  <si>
    <t>6.0 /4.5</t>
    <phoneticPr fontId="3" type="noConversion"/>
  </si>
  <si>
    <r>
      <t>*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 xml:space="preserve">(11/12 </t>
    </r>
    <r>
      <rPr>
        <sz val="11"/>
        <rFont val="돋움"/>
        <family val="3"/>
        <charset val="129"/>
      </rPr>
      <t>메일</t>
    </r>
    <r>
      <rPr>
        <sz val="11"/>
        <rFont val="Arial"/>
        <family val="2"/>
      </rPr>
      <t xml:space="preserve">) : </t>
    </r>
    <r>
      <rPr>
        <sz val="11"/>
        <rFont val="돋움"/>
        <family val="3"/>
        <charset val="129"/>
      </rPr>
      <t>열병합추가로</t>
    </r>
    <r>
      <rPr>
        <sz val="11"/>
        <rFont val="Arial"/>
        <family val="2"/>
      </rPr>
      <t xml:space="preserve"> Size</t>
    </r>
    <r>
      <rPr>
        <sz val="11"/>
        <rFont val="돋움"/>
        <family val="3"/>
        <charset val="129"/>
      </rPr>
      <t xml:space="preserve">증가
</t>
    </r>
    <r>
      <rPr>
        <sz val="11"/>
        <color rgb="FF0000FF"/>
        <rFont val="Arial"/>
        <family val="2"/>
      </rPr>
      <t xml:space="preserve">'* Plot Plan Seq.11 </t>
    </r>
    <r>
      <rPr>
        <sz val="11"/>
        <color rgb="FF0000FF"/>
        <rFont val="돋움"/>
        <family val="3"/>
        <charset val="129"/>
      </rPr>
      <t>반영</t>
    </r>
    <phoneticPr fontId="3" type="noConversion"/>
  </si>
  <si>
    <t>Hoist 2 ton</t>
    <phoneticPr fontId="3" type="noConversion"/>
  </si>
  <si>
    <r>
      <rPr>
        <sz val="11"/>
        <rFont val="돋움"/>
        <family val="3"/>
        <charset val="129"/>
      </rPr>
      <t>기계</t>
    </r>
    <r>
      <rPr>
        <sz val="11"/>
        <rFont val="Arial"/>
        <family val="2"/>
      </rPr>
      <t>(200707)Hoist 3 ton , Eye Washer</t>
    </r>
    <phoneticPr fontId="3" type="noConversion"/>
  </si>
  <si>
    <t>Stair</t>
    <phoneticPr fontId="3" type="noConversion"/>
  </si>
  <si>
    <t>2nd Floor</t>
    <phoneticPr fontId="3" type="noConversion"/>
  </si>
  <si>
    <r>
      <t xml:space="preserve">* Plot Plan Rev.A </t>
    </r>
    <r>
      <rPr>
        <sz val="11"/>
        <rFont val="돋움"/>
        <family val="3"/>
        <charset val="129"/>
      </rPr>
      <t>반영</t>
    </r>
    <r>
      <rPr>
        <sz val="11"/>
        <rFont val="Arial"/>
        <family val="2"/>
      </rPr>
      <t xml:space="preserve">(07/10) </t>
    </r>
    <phoneticPr fontId="3" type="noConversion"/>
  </si>
  <si>
    <t>MCC Room</t>
    <phoneticPr fontId="3" type="noConversion"/>
  </si>
  <si>
    <r>
      <rPr>
        <sz val="11"/>
        <rFont val="돋움"/>
        <family val="3"/>
        <charset val="129"/>
      </rPr>
      <t>소방</t>
    </r>
    <r>
      <rPr>
        <sz val="11"/>
        <rFont val="Arial"/>
        <family val="2"/>
      </rPr>
      <t xml:space="preserve">) 07/15 </t>
    </r>
    <r>
      <rPr>
        <sz val="11"/>
        <rFont val="돋움"/>
        <family val="3"/>
        <charset val="129"/>
      </rPr>
      <t>메일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회신</t>
    </r>
    <phoneticPr fontId="3" type="noConversion"/>
  </si>
  <si>
    <t>Stair</t>
    <phoneticPr fontId="3" type="noConversion"/>
  </si>
  <si>
    <t>Compressor Air Package Building</t>
    <phoneticPr fontId="3" type="noConversion"/>
  </si>
  <si>
    <r>
      <rPr>
        <sz val="11"/>
        <rFont val="맑은 고딕"/>
        <family val="3"/>
        <charset val="129"/>
      </rPr>
      <t>* 기계(11/11 Plot Plan회의) : Building으로 재변경
   7x13.5 =&gt; 9.4x11</t>
    </r>
    <r>
      <rPr>
        <sz val="11"/>
        <rFont val="Arial"/>
        <family val="2"/>
      </rPr>
      <t/>
    </r>
    <phoneticPr fontId="3" type="noConversion"/>
  </si>
  <si>
    <t>Air Compressor Room</t>
    <phoneticPr fontId="3" type="noConversion"/>
  </si>
  <si>
    <t>Gate House - Option</t>
    <phoneticPr fontId="3" type="noConversion"/>
  </si>
  <si>
    <t>RC</t>
    <phoneticPr fontId="3" type="noConversion"/>
  </si>
  <si>
    <r>
      <t xml:space="preserve">* </t>
    </r>
    <r>
      <rPr>
        <strike/>
        <sz val="11"/>
        <color rgb="FF0000FF"/>
        <rFont val="돋움"/>
        <family val="3"/>
        <charset val="129"/>
      </rPr>
      <t>괌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기준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동일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적용</t>
    </r>
    <phoneticPr fontId="3" type="noConversion"/>
  </si>
  <si>
    <r>
      <t>(</t>
    </r>
    <r>
      <rPr>
        <strike/>
        <sz val="11"/>
        <color rgb="FF0000FF"/>
        <rFont val="돋움"/>
        <family val="3"/>
        <charset val="129"/>
      </rPr>
      <t>현대차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협의에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따라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삭제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될수</t>
    </r>
    <r>
      <rPr>
        <strike/>
        <sz val="11"/>
        <color rgb="FF0000FF"/>
        <rFont val="Arial"/>
        <family val="2"/>
      </rPr>
      <t xml:space="preserve"> </t>
    </r>
    <r>
      <rPr>
        <strike/>
        <sz val="11"/>
        <color rgb="FF0000FF"/>
        <rFont val="돋움"/>
        <family val="3"/>
        <charset val="129"/>
      </rPr>
      <t>있음</t>
    </r>
    <r>
      <rPr>
        <strike/>
        <sz val="11"/>
        <color rgb="FF0000FF"/>
        <rFont val="Arial"/>
        <family val="2"/>
      </rPr>
      <t>)</t>
    </r>
    <phoneticPr fontId="3" type="noConversion"/>
  </si>
  <si>
    <t>Guard Room</t>
    <phoneticPr fontId="3" type="noConversion"/>
  </si>
  <si>
    <t>Toilet</t>
    <phoneticPr fontId="3" type="noConversion"/>
  </si>
  <si>
    <t>Rest Room</t>
    <phoneticPr fontId="3" type="noConversion"/>
  </si>
  <si>
    <t>BUILDING TOTAL</t>
    <phoneticPr fontId="3" type="noConversion"/>
  </si>
  <si>
    <t>S-1</t>
    <phoneticPr fontId="3" type="noConversion"/>
  </si>
  <si>
    <t>Chemical Dosing Shelter for Cooling Tower</t>
    <phoneticPr fontId="3" type="noConversion"/>
  </si>
  <si>
    <t>-</t>
    <phoneticPr fontId="3" type="noConversion"/>
  </si>
  <si>
    <r>
      <t xml:space="preserve">* </t>
    </r>
    <r>
      <rPr>
        <sz val="11"/>
        <color rgb="FF0000FF"/>
        <rFont val="돋움"/>
        <family val="3"/>
        <charset val="129"/>
      </rPr>
      <t>환경</t>
    </r>
    <r>
      <rPr>
        <sz val="11"/>
        <color rgb="FF0000FF"/>
        <rFont val="Arial"/>
        <family val="2"/>
      </rPr>
      <t xml:space="preserve">) </t>
    </r>
    <r>
      <rPr>
        <sz val="11"/>
        <color rgb="FF0000FF"/>
        <rFont val="돋움"/>
        <family val="3"/>
        <charset val="129"/>
      </rPr>
      <t>사이즈</t>
    </r>
    <r>
      <rPr>
        <sz val="11"/>
        <color rgb="FF0000FF"/>
        <rFont val="Arial"/>
        <family val="2"/>
      </rPr>
      <t xml:space="preserve"> </t>
    </r>
    <r>
      <rPr>
        <sz val="11"/>
        <color rgb="FF0000FF"/>
        <rFont val="돋움"/>
        <family val="3"/>
        <charset val="129"/>
      </rPr>
      <t>축소</t>
    </r>
    <r>
      <rPr>
        <sz val="11"/>
        <color rgb="FF0000FF"/>
        <rFont val="Arial"/>
        <family val="2"/>
      </rPr>
      <t>(12/29-email)</t>
    </r>
    <phoneticPr fontId="3" type="noConversion"/>
  </si>
  <si>
    <t>Shelter Area</t>
    <phoneticPr fontId="3" type="noConversion"/>
  </si>
  <si>
    <r>
      <t xml:space="preserve">* 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 xml:space="preserve">) shelter </t>
    </r>
    <r>
      <rPr>
        <sz val="11"/>
        <rFont val="돋움"/>
        <family val="3"/>
        <charset val="129"/>
      </rPr>
      <t>적용</t>
    </r>
    <r>
      <rPr>
        <sz val="11"/>
        <rFont val="Arial"/>
        <family val="2"/>
      </rPr>
      <t>(7/14-IOM)</t>
    </r>
    <phoneticPr fontId="3" type="noConversion"/>
  </si>
  <si>
    <t>S-2</t>
    <phoneticPr fontId="3" type="noConversion"/>
  </si>
  <si>
    <r>
      <t>Chemical Dosing Shelter for HRSG (HRSG Building</t>
    </r>
    <r>
      <rPr>
        <sz val="11"/>
        <rFont val="돋움"/>
        <family val="3"/>
        <charset val="129"/>
      </rPr>
      <t>에서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분리</t>
    </r>
    <r>
      <rPr>
        <sz val="11"/>
        <rFont val="Arial"/>
        <family val="2"/>
      </rPr>
      <t>)</t>
    </r>
    <phoneticPr fontId="3" type="noConversion"/>
  </si>
  <si>
    <r>
      <t xml:space="preserve">* </t>
    </r>
    <r>
      <rPr>
        <sz val="11"/>
        <rFont val="돋움"/>
        <family val="3"/>
        <charset val="129"/>
      </rPr>
      <t>배관</t>
    </r>
    <r>
      <rPr>
        <sz val="11"/>
        <rFont val="Arial"/>
        <family val="2"/>
      </rPr>
      <t>) IOM</t>
    </r>
    <r>
      <rPr>
        <sz val="11"/>
        <rFont val="돋움"/>
        <family val="3"/>
        <charset val="129"/>
      </rPr>
      <t>회신</t>
    </r>
    <r>
      <rPr>
        <sz val="11"/>
        <rFont val="Arial"/>
        <family val="2"/>
      </rPr>
      <t xml:space="preserve">(7/15) Size </t>
    </r>
    <r>
      <rPr>
        <sz val="11"/>
        <rFont val="돋움"/>
        <family val="3"/>
        <charset val="129"/>
      </rPr>
      <t xml:space="preserve">반영
</t>
    </r>
    <r>
      <rPr>
        <sz val="11"/>
        <rFont val="Arial"/>
        <family val="2"/>
      </rPr>
      <t xml:space="preserve">* 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 xml:space="preserve">) Size </t>
    </r>
    <r>
      <rPr>
        <sz val="11"/>
        <rFont val="돋움"/>
        <family val="3"/>
        <charset val="129"/>
      </rPr>
      <t>재검토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요망</t>
    </r>
    <r>
      <rPr>
        <sz val="11"/>
        <rFont val="Arial"/>
        <family val="2"/>
      </rPr>
      <t xml:space="preserve"> : IOM 5x8</t>
    </r>
    <phoneticPr fontId="3" type="noConversion"/>
  </si>
  <si>
    <t>Shelter Area</t>
    <phoneticPr fontId="3" type="noConversion"/>
  </si>
  <si>
    <t>S-3</t>
    <phoneticPr fontId="3" type="noConversion"/>
  </si>
  <si>
    <r>
      <rPr>
        <sz val="11"/>
        <rFont val="Arial"/>
        <family val="2"/>
      </rPr>
      <t>UREA Storage &amp; Unloading Shelter</t>
    </r>
    <phoneticPr fontId="3" type="noConversion"/>
  </si>
  <si>
    <r>
      <rPr>
        <sz val="11"/>
        <rFont val="Arial"/>
        <family val="2"/>
      </rPr>
      <t xml:space="preserve">* 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>(11/11 Plot Plan</t>
    </r>
    <r>
      <rPr>
        <sz val="11"/>
        <rFont val="돋움"/>
        <family val="3"/>
        <charset val="129"/>
      </rPr>
      <t>회의</t>
    </r>
    <r>
      <rPr>
        <sz val="11"/>
        <rFont val="Arial"/>
        <family val="2"/>
      </rPr>
      <t>) : Ammonia=&gt;UREA</t>
    </r>
    <r>
      <rPr>
        <sz val="11"/>
        <rFont val="돋움"/>
        <family val="3"/>
        <charset val="129"/>
      </rPr>
      <t xml:space="preserve">
</t>
    </r>
    <r>
      <rPr>
        <sz val="11"/>
        <rFont val="Arial"/>
        <family val="2"/>
      </rPr>
      <t xml:space="preserve">* </t>
    </r>
    <r>
      <rPr>
        <sz val="11"/>
        <rFont val="돋움"/>
        <family val="3"/>
        <charset val="129"/>
      </rPr>
      <t>괌</t>
    </r>
    <r>
      <rPr>
        <sz val="11"/>
        <rFont val="Arial"/>
        <family val="2"/>
      </rPr>
      <t xml:space="preserve"> 13m x 21m </t>
    </r>
    <phoneticPr fontId="3" type="noConversion"/>
  </si>
  <si>
    <r>
      <t xml:space="preserve">* </t>
    </r>
    <r>
      <rPr>
        <sz val="11"/>
        <rFont val="돋움"/>
        <family val="3"/>
        <charset val="129"/>
      </rPr>
      <t>환경</t>
    </r>
    <r>
      <rPr>
        <sz val="11"/>
        <rFont val="Arial"/>
        <family val="2"/>
      </rPr>
      <t>) (06/24) e-mail : 9 x 9</t>
    </r>
    <phoneticPr fontId="3" type="noConversion"/>
  </si>
  <si>
    <t>S-4</t>
    <phoneticPr fontId="3" type="noConversion"/>
  </si>
  <si>
    <t>Service Gas Storage Shelter (N2)</t>
    <phoneticPr fontId="3" type="noConversion"/>
  </si>
  <si>
    <r>
      <t xml:space="preserve">* </t>
    </r>
    <r>
      <rPr>
        <sz val="11"/>
        <color rgb="FF0000FF"/>
        <rFont val="돋움"/>
        <family val="3"/>
        <charset val="129"/>
      </rPr>
      <t>사이즈</t>
    </r>
    <r>
      <rPr>
        <sz val="11"/>
        <color rgb="FF0000FF"/>
        <rFont val="Arial"/>
        <family val="2"/>
      </rPr>
      <t xml:space="preserve"> </t>
    </r>
    <r>
      <rPr>
        <sz val="11"/>
        <color rgb="FF0000FF"/>
        <rFont val="돋움"/>
        <family val="3"/>
        <charset val="129"/>
      </rPr>
      <t>증가</t>
    </r>
    <r>
      <rPr>
        <sz val="11"/>
        <color rgb="FF0000FF"/>
        <rFont val="Arial"/>
        <family val="2"/>
      </rPr>
      <t xml:space="preserve"> (Plot plan Seq.12 </t>
    </r>
    <r>
      <rPr>
        <sz val="11"/>
        <color rgb="FF0000FF"/>
        <rFont val="돋움"/>
        <family val="3"/>
        <charset val="129"/>
      </rPr>
      <t>반영</t>
    </r>
    <r>
      <rPr>
        <sz val="11"/>
        <color rgb="FF0000FF"/>
        <rFont val="Arial"/>
        <family val="2"/>
      </rPr>
      <t xml:space="preserve">, 1/8)
* Building </t>
    </r>
    <r>
      <rPr>
        <sz val="11"/>
        <color rgb="FF0000FF"/>
        <rFont val="돋움"/>
        <family val="3"/>
        <charset val="129"/>
      </rPr>
      <t>적용여부</t>
    </r>
    <r>
      <rPr>
        <sz val="11"/>
        <color rgb="FF0000FF"/>
        <rFont val="Arial"/>
        <family val="2"/>
      </rPr>
      <t xml:space="preserve"> </t>
    </r>
    <r>
      <rPr>
        <sz val="11"/>
        <color rgb="FF0000FF"/>
        <rFont val="돋움"/>
        <family val="3"/>
        <charset val="129"/>
      </rPr>
      <t>기계팀</t>
    </r>
    <r>
      <rPr>
        <sz val="11"/>
        <color rgb="FF0000FF"/>
        <rFont val="Arial"/>
        <family val="2"/>
      </rPr>
      <t xml:space="preserve"> </t>
    </r>
    <r>
      <rPr>
        <sz val="11"/>
        <color rgb="FF0000FF"/>
        <rFont val="돋움"/>
        <family val="3"/>
        <charset val="129"/>
      </rPr>
      <t>검토중</t>
    </r>
    <r>
      <rPr>
        <sz val="11"/>
        <color rgb="FF0000FF"/>
        <rFont val="Arial"/>
        <family val="2"/>
      </rPr>
      <t>(1/8)</t>
    </r>
    <phoneticPr fontId="3" type="noConversion"/>
  </si>
  <si>
    <t>S-5</t>
    <phoneticPr fontId="3" type="noConversion"/>
  </si>
  <si>
    <r>
      <t xml:space="preserve">Chemical Storage </t>
    </r>
    <r>
      <rPr>
        <sz val="11"/>
        <color rgb="FF0000FF"/>
        <rFont val="맑은 고딕"/>
        <family val="3"/>
        <charset val="129"/>
      </rPr>
      <t>Tank</t>
    </r>
    <r>
      <rPr>
        <sz val="11"/>
        <rFont val="맑은 고딕"/>
        <family val="3"/>
        <charset val="129"/>
      </rPr>
      <t xml:space="preserve"> Shelter</t>
    </r>
    <phoneticPr fontId="3" type="noConversion"/>
  </si>
  <si>
    <r>
      <t xml:space="preserve">'* 건축(11/11) : Building 항목에서 분리
</t>
    </r>
    <r>
      <rPr>
        <sz val="11"/>
        <color rgb="FF0000FF"/>
        <rFont val="맑은 고딕"/>
        <family val="3"/>
        <charset val="129"/>
      </rPr>
      <t>* 환경) IOM회신(11/20) : 사이즈 축소, Deviation 예정사항</t>
    </r>
    <phoneticPr fontId="3" type="noConversion"/>
  </si>
  <si>
    <t>Chemical Tank Area</t>
    <phoneticPr fontId="3" type="noConversion"/>
  </si>
  <si>
    <t>SHELTER TOTAL</t>
    <phoneticPr fontId="3" type="noConversion"/>
  </si>
  <si>
    <t>TOTAL</t>
    <phoneticPr fontId="3" type="noConversion"/>
  </si>
  <si>
    <r>
      <rPr>
        <sz val="11"/>
        <rFont val="돋움"/>
        <family val="3"/>
        <charset val="129"/>
      </rPr>
      <t>※</t>
    </r>
    <r>
      <rPr>
        <sz val="11"/>
        <rFont val="Arial"/>
        <family val="2"/>
      </rPr>
      <t xml:space="preserve"> Note : </t>
    </r>
    <phoneticPr fontId="3" type="noConversion"/>
  </si>
  <si>
    <t xml:space="preserve">1. The dimension of each building specified above are indicative only, and shall be subject to change according to the detail design of project implementation stage.
2. OHC : Overhead Crane, H : Hoist, ELEV : Elevator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</si>
</sst>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mm&quot;월&quot;\ dd&quot;일&quot;"/>
    <numFmt numFmtId="178" formatCode="_-* #,##0_-;\-* #,##0_-;_-* &quot;-&quot;??_-;_-@_-"/>
  </numFmts>
  <fonts count="28">
    <font>
      <sz val="11"/>
      <name val="Arial"/>
      <family val="2"/>
    </font>
    <font>
      <sz val="11"/>
      <name val="Arial"/>
      <family val="2"/>
    </font>
    <font>
      <b/>
      <u/>
      <sz val="16"/>
      <name val="Arial"/>
      <family val="2"/>
    </font>
    <font>
      <sz val="8"/>
      <name val="돋움"/>
      <family val="3"/>
      <charset val="129"/>
    </font>
    <font>
      <b/>
      <sz val="12"/>
      <name val="Arial"/>
      <family val="2"/>
    </font>
    <font>
      <b/>
      <sz val="12"/>
      <name val="돋움"/>
      <family val="3"/>
      <charset val="129"/>
    </font>
    <font>
      <b/>
      <sz val="11"/>
      <color rgb="FF0000FF"/>
      <name val="Arial"/>
      <family val="2"/>
    </font>
    <font>
      <b/>
      <sz val="11"/>
      <color rgb="FF0000FF"/>
      <name val="돋움"/>
      <family val="3"/>
      <charset val="129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FF"/>
      <name val="Arial"/>
      <family val="2"/>
    </font>
    <font>
      <sz val="11"/>
      <color rgb="FF0000FF"/>
      <name val="돋움"/>
      <family val="3"/>
      <charset val="129"/>
    </font>
    <font>
      <sz val="11"/>
      <color rgb="FFFF0000"/>
      <name val="Arial"/>
      <family val="2"/>
    </font>
    <font>
      <sz val="11"/>
      <color rgb="FFFF0000"/>
      <name val="돋움"/>
      <family val="3"/>
      <charset val="129"/>
    </font>
    <font>
      <strike/>
      <sz val="11"/>
      <name val="Arial"/>
      <family val="2"/>
    </font>
    <font>
      <sz val="11"/>
      <name val="맑은 고딕"/>
      <family val="3"/>
      <charset val="129"/>
    </font>
    <font>
      <strike/>
      <sz val="11"/>
      <color rgb="FF0000FF"/>
      <name val="맑은 고딕"/>
      <family val="3"/>
      <charset val="129"/>
    </font>
    <font>
      <b/>
      <sz val="11"/>
      <name val="맑은 고딕"/>
      <family val="3"/>
      <charset val="129"/>
    </font>
    <font>
      <strike/>
      <sz val="11"/>
      <name val="맑은 고딕"/>
      <family val="3"/>
      <charset val="129"/>
    </font>
    <font>
      <sz val="11"/>
      <color rgb="FF0000FF"/>
      <name val="맑은 고딕"/>
      <family val="3"/>
      <charset val="129"/>
    </font>
    <font>
      <b/>
      <strike/>
      <sz val="11"/>
      <name val="맑은 고딕"/>
      <family val="3"/>
      <charset val="129"/>
    </font>
    <font>
      <strike/>
      <sz val="11"/>
      <color rgb="FF0000FF"/>
      <name val="Arial"/>
      <family val="2"/>
    </font>
    <font>
      <b/>
      <sz val="11"/>
      <color rgb="FFFFFF00"/>
      <name val="Arial"/>
      <family val="2"/>
    </font>
    <font>
      <b/>
      <strike/>
      <sz val="11"/>
      <color rgb="FF0000FF"/>
      <name val="Arial"/>
      <family val="2"/>
    </font>
    <font>
      <strike/>
      <sz val="11"/>
      <color rgb="FF0000FF"/>
      <name val="돋움"/>
      <family val="3"/>
      <charset val="129"/>
    </font>
    <font>
      <b/>
      <sz val="11"/>
      <color rgb="FF0000FF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499984740745262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43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6" fillId="0" borderId="0" xfId="0" applyFont="1" applyFill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15" fontId="6" fillId="0" borderId="0" xfId="0" quotePrefix="1" applyNumberFormat="1" applyFont="1" applyFill="1" applyAlignment="1">
      <alignment horizontal="right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vertical="center" wrapText="1"/>
    </xf>
    <xf numFmtId="0" fontId="0" fillId="3" borderId="20" xfId="0" applyFont="1" applyFill="1" applyBorder="1" applyAlignment="1">
      <alignment horizontal="center" vertical="center" wrapText="1"/>
    </xf>
    <xf numFmtId="0" fontId="0" fillId="3" borderId="21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>
      <alignment horizontal="center" vertical="center" wrapText="1"/>
    </xf>
    <xf numFmtId="176" fontId="8" fillId="3" borderId="20" xfId="1" applyNumberFormat="1" applyFont="1" applyFill="1" applyBorder="1" applyAlignment="1">
      <alignment horizontal="right" vertical="center"/>
    </xf>
    <xf numFmtId="176" fontId="6" fillId="3" borderId="20" xfId="1" applyNumberFormat="1" applyFont="1" applyFill="1" applyBorder="1" applyAlignment="1">
      <alignment horizontal="right" vertical="center"/>
    </xf>
    <xf numFmtId="176" fontId="8" fillId="3" borderId="20" xfId="1" quotePrefix="1" applyNumberFormat="1" applyFont="1" applyFill="1" applyBorder="1" applyAlignment="1">
      <alignment horizontal="right" vertical="center"/>
    </xf>
    <xf numFmtId="41" fontId="8" fillId="3" borderId="20" xfId="1" applyNumberFormat="1" applyFont="1" applyFill="1" applyBorder="1" applyAlignment="1">
      <alignment horizontal="right" vertical="center"/>
    </xf>
    <xf numFmtId="49" fontId="10" fillId="3" borderId="20" xfId="1" applyNumberFormat="1" applyFont="1" applyFill="1" applyBorder="1" applyAlignment="1">
      <alignment horizontal="left" vertical="center" wrapText="1"/>
    </xf>
    <xf numFmtId="0" fontId="0" fillId="3" borderId="2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3" borderId="22" xfId="0" quotePrefix="1" applyFont="1" applyFill="1" applyBorder="1" applyAlignment="1">
      <alignment horizontal="left" vertical="center" wrapText="1"/>
    </xf>
    <xf numFmtId="0" fontId="0" fillId="3" borderId="26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vertical="center"/>
    </xf>
    <xf numFmtId="0" fontId="0" fillId="3" borderId="27" xfId="0" applyFont="1" applyFill="1" applyBorder="1" applyAlignment="1">
      <alignment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left" vertical="center" wrapText="1"/>
    </xf>
    <xf numFmtId="0" fontId="0" fillId="4" borderId="29" xfId="0" applyFont="1" applyFill="1" applyBorder="1" applyAlignment="1">
      <alignment horizontal="left" vertical="center" wrapText="1"/>
    </xf>
    <xf numFmtId="176" fontId="0" fillId="4" borderId="30" xfId="1" applyNumberFormat="1" applyFont="1" applyFill="1" applyBorder="1" applyAlignment="1">
      <alignment horizontal="right" vertical="center"/>
    </xf>
    <xf numFmtId="176" fontId="12" fillId="4" borderId="30" xfId="1" applyNumberFormat="1" applyFont="1" applyFill="1" applyBorder="1" applyAlignment="1">
      <alignment horizontal="right" vertical="center"/>
    </xf>
    <xf numFmtId="41" fontId="0" fillId="4" borderId="30" xfId="1" applyNumberFormat="1" applyFont="1" applyFill="1" applyBorder="1" applyAlignment="1">
      <alignment horizontal="right" vertical="center"/>
    </xf>
    <xf numFmtId="41" fontId="1" fillId="4" borderId="30" xfId="1" applyNumberFormat="1" applyFont="1" applyFill="1" applyBorder="1" applyAlignment="1">
      <alignment horizontal="right" vertical="center"/>
    </xf>
    <xf numFmtId="41" fontId="0" fillId="4" borderId="30" xfId="1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 wrapText="1"/>
    </xf>
    <xf numFmtId="176" fontId="0" fillId="5" borderId="33" xfId="1" applyNumberFormat="1" applyFont="1" applyFill="1" applyBorder="1" applyAlignment="1">
      <alignment horizontal="right" vertical="center"/>
    </xf>
    <xf numFmtId="176" fontId="12" fillId="0" borderId="33" xfId="1" applyNumberFormat="1" applyFont="1" applyFill="1" applyBorder="1" applyAlignment="1">
      <alignment horizontal="right" vertical="center"/>
    </xf>
    <xf numFmtId="176" fontId="0" fillId="0" borderId="33" xfId="1" applyNumberFormat="1" applyFont="1" applyFill="1" applyBorder="1" applyAlignment="1">
      <alignment horizontal="right" vertical="center"/>
    </xf>
    <xf numFmtId="41" fontId="0" fillId="0" borderId="33" xfId="1" applyNumberFormat="1" applyFont="1" applyFill="1" applyBorder="1" applyAlignment="1">
      <alignment horizontal="right" vertical="center"/>
    </xf>
    <xf numFmtId="41" fontId="1" fillId="0" borderId="33" xfId="1" applyNumberFormat="1" applyFont="1" applyFill="1" applyBorder="1" applyAlignment="1">
      <alignment horizontal="right" vertical="center"/>
    </xf>
    <xf numFmtId="41" fontId="1" fillId="0" borderId="33" xfId="1" applyFont="1" applyFill="1" applyBorder="1" applyAlignment="1">
      <alignment horizontal="right" vertical="center"/>
    </xf>
    <xf numFmtId="41" fontId="0" fillId="0" borderId="33" xfId="1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176" fontId="1" fillId="0" borderId="33" xfId="1" applyNumberFormat="1" applyFont="1" applyFill="1" applyBorder="1" applyAlignment="1">
      <alignment horizontal="right" vertical="center"/>
    </xf>
    <xf numFmtId="41" fontId="8" fillId="0" borderId="33" xfId="1" applyFont="1" applyFill="1" applyBorder="1" applyAlignment="1">
      <alignment horizontal="right" vertical="center"/>
    </xf>
    <xf numFmtId="41" fontId="0" fillId="0" borderId="33" xfId="1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vertical="center"/>
    </xf>
    <xf numFmtId="0" fontId="0" fillId="3" borderId="11" xfId="0" applyFont="1" applyFill="1" applyBorder="1" applyAlignment="1">
      <alignment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176" fontId="0" fillId="0" borderId="38" xfId="1" quotePrefix="1" applyNumberFormat="1" applyFont="1" applyFill="1" applyBorder="1" applyAlignment="1">
      <alignment horizontal="right" vertical="center"/>
    </xf>
    <xf numFmtId="41" fontId="0" fillId="0" borderId="38" xfId="1" applyFont="1" applyFill="1" applyBorder="1" applyAlignment="1">
      <alignment horizontal="right" vertical="center"/>
    </xf>
    <xf numFmtId="41" fontId="8" fillId="0" borderId="38" xfId="1" applyFont="1" applyFill="1" applyBorder="1" applyAlignment="1">
      <alignment vertical="center"/>
    </xf>
    <xf numFmtId="41" fontId="0" fillId="0" borderId="38" xfId="1" applyFont="1" applyFill="1" applyBorder="1" applyAlignment="1">
      <alignment horizontal="center" vertical="center"/>
    </xf>
    <xf numFmtId="0" fontId="0" fillId="0" borderId="40" xfId="0" applyFont="1" applyFill="1" applyBorder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42" xfId="0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left" vertical="center"/>
    </xf>
    <xf numFmtId="177" fontId="0" fillId="3" borderId="19" xfId="0" quotePrefix="1" applyNumberFormat="1" applyFont="1" applyFill="1" applyBorder="1" applyAlignment="1">
      <alignment horizontal="center" vertical="center"/>
    </xf>
    <xf numFmtId="0" fontId="0" fillId="3" borderId="20" xfId="0" applyFont="1" applyFill="1" applyBorder="1" applyAlignment="1">
      <alignment horizontal="left" vertical="center" wrapText="1" indent="1"/>
    </xf>
    <xf numFmtId="176" fontId="8" fillId="3" borderId="12" xfId="1" applyNumberFormat="1" applyFont="1" applyFill="1" applyBorder="1" applyAlignment="1">
      <alignment horizontal="right" vertical="center"/>
    </xf>
    <xf numFmtId="41" fontId="8" fillId="3" borderId="12" xfId="1" applyNumberFormat="1" applyFont="1" applyFill="1" applyBorder="1" applyAlignment="1">
      <alignment horizontal="right" vertical="center"/>
    </xf>
    <xf numFmtId="41" fontId="0" fillId="3" borderId="12" xfId="1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22" xfId="0" quotePrefix="1" applyFont="1" applyFill="1" applyBorder="1" applyAlignment="1">
      <alignment horizontal="left" vertical="center"/>
    </xf>
    <xf numFmtId="0" fontId="0" fillId="6" borderId="0" xfId="0" applyFont="1" applyFill="1" applyAlignment="1">
      <alignment vertical="center"/>
    </xf>
    <xf numFmtId="0" fontId="0" fillId="3" borderId="26" xfId="0" quotePrefix="1" applyFont="1" applyFill="1" applyBorder="1" applyAlignment="1">
      <alignment horizontal="center" vertical="center"/>
    </xf>
    <xf numFmtId="0" fontId="0" fillId="3" borderId="27" xfId="0" quotePrefix="1" applyFont="1" applyFill="1" applyBorder="1" applyAlignment="1">
      <alignment horizontal="center" vertical="center"/>
    </xf>
    <xf numFmtId="41" fontId="8" fillId="4" borderId="30" xfId="1" applyNumberFormat="1" applyFont="1" applyFill="1" applyBorder="1" applyAlignment="1">
      <alignment horizontal="right" vertical="center"/>
    </xf>
    <xf numFmtId="41" fontId="8" fillId="4" borderId="30" xfId="1" applyFont="1" applyFill="1" applyBorder="1" applyAlignment="1">
      <alignment horizontal="right" vertical="center"/>
    </xf>
    <xf numFmtId="0" fontId="0" fillId="3" borderId="27" xfId="0" applyFont="1" applyFill="1" applyBorder="1" applyAlignment="1">
      <alignment horizontal="left" vertical="center" wrapText="1" indent="1"/>
    </xf>
    <xf numFmtId="176" fontId="0" fillId="0" borderId="44" xfId="1" applyNumberFormat="1" applyFont="1" applyFill="1" applyBorder="1" applyAlignment="1">
      <alignment horizontal="right" vertical="center"/>
    </xf>
    <xf numFmtId="0" fontId="8" fillId="0" borderId="35" xfId="0" applyFont="1" applyFill="1" applyBorder="1" applyAlignment="1">
      <alignment horizontal="center" vertical="center"/>
    </xf>
    <xf numFmtId="0" fontId="11" fillId="0" borderId="33" xfId="0" applyFont="1" applyFill="1" applyBorder="1" applyAlignment="1">
      <alignment horizontal="center" vertical="center"/>
    </xf>
    <xf numFmtId="49" fontId="0" fillId="3" borderId="20" xfId="1" applyNumberFormat="1" applyFont="1" applyFill="1" applyBorder="1" applyAlignment="1">
      <alignment horizontal="center" vertical="center" wrapText="1"/>
    </xf>
    <xf numFmtId="0" fontId="0" fillId="4" borderId="30" xfId="0" applyFont="1" applyFill="1" applyBorder="1" applyAlignment="1">
      <alignment horizontal="left" vertical="center" wrapText="1"/>
    </xf>
    <xf numFmtId="0" fontId="0" fillId="0" borderId="34" xfId="0" quotePrefix="1" applyFont="1" applyFill="1" applyBorder="1" applyAlignment="1">
      <alignment horizontal="left" vertical="center" wrapText="1"/>
    </xf>
    <xf numFmtId="0" fontId="12" fillId="0" borderId="34" xfId="0" applyFont="1" applyFill="1" applyBorder="1" applyAlignment="1">
      <alignment horizontal="left" vertical="center" wrapText="1"/>
    </xf>
    <xf numFmtId="0" fontId="14" fillId="0" borderId="34" xfId="0" applyFont="1" applyFill="1" applyBorder="1" applyAlignment="1">
      <alignment horizontal="left" vertical="center"/>
    </xf>
    <xf numFmtId="41" fontId="8" fillId="0" borderId="33" xfId="1" applyNumberFormat="1" applyFont="1" applyFill="1" applyBorder="1" applyAlignment="1">
      <alignment horizontal="right" vertical="center"/>
    </xf>
    <xf numFmtId="0" fontId="12" fillId="0" borderId="34" xfId="0" quotePrefix="1" applyFont="1" applyFill="1" applyBorder="1" applyAlignment="1">
      <alignment horizontal="left" vertical="center"/>
    </xf>
    <xf numFmtId="0" fontId="16" fillId="0" borderId="33" xfId="0" applyFont="1" applyFill="1" applyBorder="1" applyAlignment="1">
      <alignment horizontal="left" vertical="center" wrapText="1"/>
    </xf>
    <xf numFmtId="0" fontId="16" fillId="0" borderId="34" xfId="0" applyFont="1" applyFill="1" applyBorder="1" applyAlignment="1">
      <alignment horizontal="left" vertical="center" wrapText="1"/>
    </xf>
    <xf numFmtId="0" fontId="0" fillId="3" borderId="19" xfId="0" quotePrefix="1" applyFont="1" applyFill="1" applyBorder="1" applyAlignment="1">
      <alignment horizontal="center" vertical="center"/>
    </xf>
    <xf numFmtId="43" fontId="8" fillId="3" borderId="12" xfId="1" applyNumberFormat="1" applyFont="1" applyFill="1" applyBorder="1" applyAlignment="1">
      <alignment horizontal="right" vertical="center"/>
    </xf>
    <xf numFmtId="0" fontId="0" fillId="7" borderId="30" xfId="0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vertical="center" wrapText="1"/>
    </xf>
    <xf numFmtId="41" fontId="0" fillId="0" borderId="44" xfId="1" applyNumberFormat="1" applyFont="1" applyFill="1" applyBorder="1" applyAlignment="1">
      <alignment horizontal="right" vertical="center"/>
    </xf>
    <xf numFmtId="0" fontId="0" fillId="0" borderId="33" xfId="0" quotePrefix="1" applyFont="1" applyFill="1" applyBorder="1" applyAlignment="1">
      <alignment horizontal="left" vertical="center"/>
    </xf>
    <xf numFmtId="0" fontId="0" fillId="3" borderId="20" xfId="0" quotePrefix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 wrapText="1"/>
    </xf>
    <xf numFmtId="176" fontId="6" fillId="3" borderId="12" xfId="1" applyNumberFormat="1" applyFont="1" applyFill="1" applyBorder="1" applyAlignment="1">
      <alignment horizontal="right" vertical="center"/>
    </xf>
    <xf numFmtId="41" fontId="8" fillId="3" borderId="12" xfId="1" applyFont="1" applyFill="1" applyBorder="1" applyAlignment="1">
      <alignment horizontal="right" vertical="center"/>
    </xf>
    <xf numFmtId="0" fontId="17" fillId="3" borderId="15" xfId="0" applyFont="1" applyFill="1" applyBorder="1" applyAlignment="1">
      <alignment horizontal="center" vertical="center"/>
    </xf>
    <xf numFmtId="0" fontId="17" fillId="3" borderId="16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horizontal="center" vertical="center"/>
    </xf>
    <xf numFmtId="0" fontId="0" fillId="4" borderId="45" xfId="0" applyFont="1" applyFill="1" applyBorder="1" applyAlignment="1">
      <alignment horizontal="left" vertical="center" wrapText="1"/>
    </xf>
    <xf numFmtId="0" fontId="0" fillId="4" borderId="46" xfId="0" applyFont="1" applyFill="1" applyBorder="1" applyAlignment="1">
      <alignment horizontal="left" vertical="center" wrapText="1"/>
    </xf>
    <xf numFmtId="176" fontId="12" fillId="4" borderId="20" xfId="1" applyNumberFormat="1" applyFont="1" applyFill="1" applyBorder="1" applyAlignment="1">
      <alignment horizontal="right" vertical="center"/>
    </xf>
    <xf numFmtId="176" fontId="0" fillId="4" borderId="20" xfId="1" applyNumberFormat="1" applyFont="1" applyFill="1" applyBorder="1" applyAlignment="1">
      <alignment horizontal="right" vertical="center"/>
    </xf>
    <xf numFmtId="41" fontId="0" fillId="4" borderId="20" xfId="1" applyNumberFormat="1" applyFont="1" applyFill="1" applyBorder="1" applyAlignment="1">
      <alignment horizontal="right" vertical="center"/>
    </xf>
    <xf numFmtId="41" fontId="8" fillId="4" borderId="20" xfId="1" applyFont="1" applyFill="1" applyBorder="1" applyAlignment="1">
      <alignment horizontal="right" vertical="center"/>
    </xf>
    <xf numFmtId="41" fontId="0" fillId="4" borderId="20" xfId="1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left" vertical="center"/>
    </xf>
    <xf numFmtId="0" fontId="0" fillId="0" borderId="44" xfId="0" applyFont="1" applyFill="1" applyBorder="1" applyAlignment="1">
      <alignment horizontal="left" vertical="center" wrapText="1"/>
    </xf>
    <xf numFmtId="0" fontId="0" fillId="0" borderId="47" xfId="0" applyFont="1" applyFill="1" applyBorder="1" applyAlignment="1">
      <alignment horizontal="left" vertical="center" wrapText="1"/>
    </xf>
    <xf numFmtId="41" fontId="8" fillId="0" borderId="44" xfId="1" applyNumberFormat="1" applyFont="1" applyFill="1" applyBorder="1" applyAlignment="1">
      <alignment horizontal="right" vertical="center"/>
    </xf>
    <xf numFmtId="41" fontId="8" fillId="0" borderId="44" xfId="1" applyFont="1" applyFill="1" applyBorder="1" applyAlignment="1">
      <alignment horizontal="right" vertical="center"/>
    </xf>
    <xf numFmtId="41" fontId="0" fillId="0" borderId="44" xfId="1" applyFont="1" applyFill="1" applyBorder="1" applyAlignment="1">
      <alignment horizontal="center" vertical="center"/>
    </xf>
    <xf numFmtId="0" fontId="0" fillId="0" borderId="48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0" fillId="0" borderId="44" xfId="0" applyFont="1" applyFill="1" applyBorder="1" applyAlignment="1">
      <alignment vertical="center" wrapText="1"/>
    </xf>
    <xf numFmtId="176" fontId="0" fillId="0" borderId="27" xfId="1" applyNumberFormat="1" applyFont="1" applyFill="1" applyBorder="1" applyAlignment="1">
      <alignment horizontal="right" vertical="center"/>
    </xf>
    <xf numFmtId="41" fontId="8" fillId="0" borderId="44" xfId="1" applyFont="1" applyFill="1" applyBorder="1" applyAlignment="1">
      <alignment vertical="center"/>
    </xf>
    <xf numFmtId="41" fontId="8" fillId="0" borderId="33" xfId="1" applyFont="1" applyFill="1" applyBorder="1" applyAlignment="1">
      <alignment vertical="center"/>
    </xf>
    <xf numFmtId="0" fontId="0" fillId="0" borderId="44" xfId="0" quotePrefix="1" applyFont="1" applyFill="1" applyBorder="1" applyAlignment="1">
      <alignment horizontal="left" vertical="center"/>
    </xf>
    <xf numFmtId="0" fontId="0" fillId="3" borderId="43" xfId="0" quotePrefix="1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left" vertical="center" wrapText="1"/>
    </xf>
    <xf numFmtId="176" fontId="0" fillId="0" borderId="47" xfId="1" applyNumberFormat="1" applyFont="1" applyFill="1" applyBorder="1" applyAlignment="1">
      <alignment horizontal="right" vertical="center"/>
    </xf>
    <xf numFmtId="41" fontId="8" fillId="0" borderId="47" xfId="1" applyFont="1" applyFill="1" applyBorder="1" applyAlignment="1">
      <alignment vertical="center"/>
    </xf>
    <xf numFmtId="41" fontId="8" fillId="0" borderId="27" xfId="1" applyFont="1" applyFill="1" applyBorder="1" applyAlignment="1">
      <alignment vertical="center"/>
    </xf>
    <xf numFmtId="41" fontId="0" fillId="0" borderId="27" xfId="1" applyFont="1" applyFill="1" applyBorder="1" applyAlignment="1">
      <alignment horizontal="center" vertical="center"/>
    </xf>
    <xf numFmtId="0" fontId="0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0" fillId="0" borderId="52" xfId="0" quotePrefix="1" applyFont="1" applyFill="1" applyBorder="1" applyAlignment="1">
      <alignment horizontal="left" vertical="center"/>
    </xf>
    <xf numFmtId="41" fontId="8" fillId="0" borderId="47" xfId="1" applyFont="1" applyFill="1" applyBorder="1" applyAlignment="1">
      <alignment horizontal="right" vertical="center"/>
    </xf>
    <xf numFmtId="41" fontId="0" fillId="0" borderId="47" xfId="1" applyFont="1" applyFill="1" applyBorder="1" applyAlignment="1">
      <alignment horizontal="center" vertical="center"/>
    </xf>
    <xf numFmtId="0" fontId="0" fillId="0" borderId="56" xfId="0" applyFont="1" applyFill="1" applyBorder="1" applyAlignment="1">
      <alignment horizontal="center" vertical="center"/>
    </xf>
    <xf numFmtId="0" fontId="8" fillId="0" borderId="57" xfId="0" applyFont="1" applyFill="1" applyBorder="1" applyAlignment="1">
      <alignment horizontal="center" vertical="center"/>
    </xf>
    <xf numFmtId="0" fontId="8" fillId="0" borderId="58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left" vertical="center" wrapText="1"/>
    </xf>
    <xf numFmtId="176" fontId="0" fillId="0" borderId="38" xfId="1" applyNumberFormat="1" applyFont="1" applyFill="1" applyBorder="1" applyAlignment="1">
      <alignment horizontal="right" vertical="center"/>
    </xf>
    <xf numFmtId="41" fontId="0" fillId="0" borderId="11" xfId="1" applyNumberFormat="1" applyFont="1" applyFill="1" applyBorder="1" applyAlignment="1">
      <alignment horizontal="right" vertical="center"/>
    </xf>
    <xf numFmtId="41" fontId="8" fillId="0" borderId="38" xfId="1" applyFont="1" applyFill="1" applyBorder="1" applyAlignment="1">
      <alignment horizontal="right" vertical="center"/>
    </xf>
    <xf numFmtId="0" fontId="8" fillId="0" borderId="39" xfId="0" applyFont="1" applyFill="1" applyBorder="1" applyAlignment="1">
      <alignment horizontal="center" vertical="center"/>
    </xf>
    <xf numFmtId="0" fontId="0" fillId="4" borderId="20" xfId="0" quotePrefix="1" applyFont="1" applyFill="1" applyBorder="1" applyAlignment="1">
      <alignment horizontal="left" vertical="center"/>
    </xf>
    <xf numFmtId="178" fontId="1" fillId="0" borderId="44" xfId="1" applyNumberFormat="1" applyFont="1" applyFill="1" applyBorder="1" applyAlignment="1">
      <alignment horizontal="right" vertical="center"/>
    </xf>
    <xf numFmtId="0" fontId="12" fillId="0" borderId="44" xfId="0" applyFont="1" applyFill="1" applyBorder="1" applyAlignment="1">
      <alignment horizontal="left" vertical="center" wrapText="1"/>
    </xf>
    <xf numFmtId="41" fontId="1" fillId="0" borderId="44" xfId="1" applyNumberFormat="1" applyFont="1" applyFill="1" applyBorder="1" applyAlignment="1">
      <alignment horizontal="right" vertical="center"/>
    </xf>
    <xf numFmtId="0" fontId="12" fillId="0" borderId="52" xfId="0" applyFont="1" applyFill="1" applyBorder="1" applyAlignment="1">
      <alignment horizontal="left" vertical="center" wrapText="1"/>
    </xf>
    <xf numFmtId="41" fontId="1" fillId="0" borderId="27" xfId="1" applyNumberFormat="1" applyFont="1" applyFill="1" applyBorder="1" applyAlignment="1">
      <alignment horizontal="right" vertical="center"/>
    </xf>
    <xf numFmtId="0" fontId="0" fillId="4" borderId="0" xfId="0" applyFont="1" applyFill="1" applyAlignment="1">
      <alignment vertical="center"/>
    </xf>
    <xf numFmtId="41" fontId="0" fillId="0" borderId="44" xfId="1" applyNumberFormat="1" applyFont="1" applyFill="1" applyBorder="1" applyAlignment="1">
      <alignment vertical="center"/>
    </xf>
    <xf numFmtId="0" fontId="0" fillId="0" borderId="51" xfId="0" quotePrefix="1" applyFont="1" applyFill="1" applyBorder="1" applyAlignment="1">
      <alignment horizontal="left" vertical="center"/>
    </xf>
    <xf numFmtId="41" fontId="0" fillId="0" borderId="44" xfId="1" applyFont="1" applyFill="1" applyBorder="1" applyAlignment="1">
      <alignment vertical="center"/>
    </xf>
    <xf numFmtId="41" fontId="8" fillId="0" borderId="27" xfId="1" applyFont="1" applyFill="1" applyBorder="1" applyAlignment="1">
      <alignment horizontal="right" vertical="center"/>
    </xf>
    <xf numFmtId="0" fontId="0" fillId="3" borderId="46" xfId="0" quotePrefix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left" vertical="center" wrapText="1"/>
    </xf>
    <xf numFmtId="176" fontId="8" fillId="3" borderId="12" xfId="1" quotePrefix="1" applyNumberFormat="1" applyFont="1" applyFill="1" applyBorder="1" applyAlignment="1">
      <alignment horizontal="right" vertical="center"/>
    </xf>
    <xf numFmtId="41" fontId="8" fillId="3" borderId="12" xfId="2" applyNumberFormat="1" applyFont="1" applyFill="1" applyBorder="1" applyAlignment="1">
      <alignment horizontal="right" vertical="center"/>
    </xf>
    <xf numFmtId="0" fontId="17" fillId="4" borderId="53" xfId="0" applyFont="1" applyFill="1" applyBorder="1" applyAlignment="1">
      <alignment horizontal="center" vertical="center"/>
    </xf>
    <xf numFmtId="0" fontId="0" fillId="4" borderId="54" xfId="0" applyFont="1" applyFill="1" applyBorder="1" applyAlignment="1">
      <alignment horizontal="center" vertical="center"/>
    </xf>
    <xf numFmtId="0" fontId="0" fillId="4" borderId="55" xfId="0" applyFont="1" applyFill="1" applyBorder="1" applyAlignment="1">
      <alignment horizontal="center" vertical="center"/>
    </xf>
    <xf numFmtId="0" fontId="0" fillId="3" borderId="26" xfId="0" quotePrefix="1" applyFont="1" applyFill="1" applyBorder="1" applyAlignment="1">
      <alignment vertical="center"/>
    </xf>
    <xf numFmtId="41" fontId="0" fillId="0" borderId="33" xfId="1" quotePrefix="1" applyFont="1" applyFill="1" applyBorder="1" applyAlignment="1">
      <alignment horizontal="center" vertical="center"/>
    </xf>
    <xf numFmtId="0" fontId="0" fillId="0" borderId="36" xfId="0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49" xfId="0" applyFont="1" applyFill="1" applyBorder="1" applyAlignment="1">
      <alignment horizontal="center" vertical="center"/>
    </xf>
    <xf numFmtId="0" fontId="0" fillId="0" borderId="50" xfId="0" applyFont="1" applyFill="1" applyBorder="1" applyAlignment="1">
      <alignment horizontal="center" vertical="center"/>
    </xf>
    <xf numFmtId="0" fontId="0" fillId="0" borderId="51" xfId="0" applyFont="1" applyFill="1" applyBorder="1" applyAlignment="1">
      <alignment horizontal="center" vertical="center"/>
    </xf>
    <xf numFmtId="41" fontId="0" fillId="4" borderId="20" xfId="1" applyFont="1" applyFill="1" applyBorder="1" applyAlignment="1">
      <alignment horizontal="right" vertical="center"/>
    </xf>
    <xf numFmtId="0" fontId="0" fillId="4" borderId="56" xfId="0" applyFont="1" applyFill="1" applyBorder="1" applyAlignment="1">
      <alignment horizontal="center" vertical="center"/>
    </xf>
    <xf numFmtId="0" fontId="0" fillId="4" borderId="57" xfId="0" applyFont="1" applyFill="1" applyBorder="1" applyAlignment="1">
      <alignment horizontal="center" vertical="center"/>
    </xf>
    <xf numFmtId="0" fontId="0" fillId="4" borderId="58" xfId="0" applyFont="1" applyFill="1" applyBorder="1" applyAlignment="1">
      <alignment horizontal="center" vertical="center"/>
    </xf>
    <xf numFmtId="177" fontId="0" fillId="0" borderId="51" xfId="0" applyNumberFormat="1" applyFont="1" applyFill="1" applyBorder="1" applyAlignment="1">
      <alignment horizontal="left" vertical="center"/>
    </xf>
    <xf numFmtId="0" fontId="0" fillId="0" borderId="57" xfId="0" applyFont="1" applyFill="1" applyBorder="1" applyAlignment="1">
      <alignment horizontal="center" vertical="center"/>
    </xf>
    <xf numFmtId="0" fontId="0" fillId="0" borderId="58" xfId="0" applyFont="1" applyFill="1" applyBorder="1" applyAlignment="1">
      <alignment horizontal="center" vertical="center"/>
    </xf>
    <xf numFmtId="0" fontId="0" fillId="0" borderId="52" xfId="0" applyFont="1" applyFill="1" applyBorder="1" applyAlignment="1">
      <alignment horizontal="center" vertical="center"/>
    </xf>
    <xf numFmtId="0" fontId="18" fillId="3" borderId="19" xfId="3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vertical="center" wrapText="1"/>
    </xf>
    <xf numFmtId="0" fontId="17" fillId="3" borderId="20" xfId="0" applyFont="1" applyFill="1" applyBorder="1" applyAlignment="1">
      <alignment horizontal="left" vertical="center" wrapText="1" indent="1"/>
    </xf>
    <xf numFmtId="0" fontId="17" fillId="3" borderId="20" xfId="0" applyFont="1" applyFill="1" applyBorder="1" applyAlignment="1">
      <alignment horizontal="center" vertical="center" wrapText="1"/>
    </xf>
    <xf numFmtId="0" fontId="17" fillId="3" borderId="21" xfId="0" applyFont="1" applyFill="1" applyBorder="1" applyAlignment="1">
      <alignment horizontal="center" vertical="center" wrapText="1"/>
    </xf>
    <xf numFmtId="0" fontId="17" fillId="3" borderId="22" xfId="0" applyFont="1" applyFill="1" applyBorder="1" applyAlignment="1">
      <alignment horizontal="center" vertical="center" wrapText="1"/>
    </xf>
    <xf numFmtId="176" fontId="19" fillId="3" borderId="12" xfId="1" applyNumberFormat="1" applyFont="1" applyFill="1" applyBorder="1" applyAlignment="1">
      <alignment horizontal="right" vertical="center"/>
    </xf>
    <xf numFmtId="41" fontId="19" fillId="3" borderId="12" xfId="1" applyNumberFormat="1" applyFont="1" applyFill="1" applyBorder="1" applyAlignment="1">
      <alignment horizontal="right" vertical="center"/>
    </xf>
    <xf numFmtId="41" fontId="17" fillId="3" borderId="12" xfId="1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20" fillId="3" borderId="17" xfId="0" applyFont="1" applyFill="1" applyBorder="1" applyAlignment="1">
      <alignment horizontal="center" vertical="center"/>
    </xf>
    <xf numFmtId="0" fontId="21" fillId="3" borderId="22" xfId="0" quotePrefix="1" applyFont="1" applyFill="1" applyBorder="1" applyAlignment="1">
      <alignment horizontal="left" vertical="center" wrapText="1"/>
    </xf>
    <xf numFmtId="0" fontId="0" fillId="8" borderId="0" xfId="0" applyFont="1" applyFill="1" applyAlignment="1">
      <alignment vertical="center"/>
    </xf>
    <xf numFmtId="0" fontId="17" fillId="3" borderId="26" xfId="3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vertical="center" wrapText="1"/>
    </xf>
    <xf numFmtId="0" fontId="17" fillId="3" borderId="27" xfId="0" applyFont="1" applyFill="1" applyBorder="1" applyAlignment="1">
      <alignment horizontal="left" vertical="center" wrapText="1" indent="1"/>
    </xf>
    <xf numFmtId="0" fontId="17" fillId="3" borderId="27" xfId="0" applyFont="1" applyFill="1" applyBorder="1" applyAlignment="1">
      <alignment horizontal="center" vertical="center" wrapText="1"/>
    </xf>
    <xf numFmtId="0" fontId="17" fillId="0" borderId="44" xfId="0" applyFont="1" applyFill="1" applyBorder="1" applyAlignment="1">
      <alignment vertical="center" wrapText="1"/>
    </xf>
    <xf numFmtId="0" fontId="17" fillId="0" borderId="52" xfId="0" applyFont="1" applyFill="1" applyBorder="1" applyAlignment="1">
      <alignment horizontal="left" vertical="center" wrapText="1"/>
    </xf>
    <xf numFmtId="176" fontId="17" fillId="0" borderId="44" xfId="1" applyNumberFormat="1" applyFont="1" applyFill="1" applyBorder="1" applyAlignment="1">
      <alignment horizontal="right" vertical="center"/>
    </xf>
    <xf numFmtId="41" fontId="17" fillId="0" borderId="44" xfId="1" applyFont="1" applyFill="1" applyBorder="1" applyAlignment="1">
      <alignment horizontal="right" vertical="center"/>
    </xf>
    <xf numFmtId="41" fontId="19" fillId="0" borderId="47" xfId="1" applyFont="1" applyFill="1" applyBorder="1" applyAlignment="1">
      <alignment vertical="center"/>
    </xf>
    <xf numFmtId="41" fontId="17" fillId="0" borderId="44" xfId="1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22" fillId="0" borderId="49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22" fillId="0" borderId="5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23" fillId="3" borderId="19" xfId="3" applyFont="1" applyFill="1" applyBorder="1" applyAlignment="1">
      <alignment horizontal="center" vertical="center"/>
    </xf>
    <xf numFmtId="0" fontId="23" fillId="3" borderId="46" xfId="0" applyFont="1" applyFill="1" applyBorder="1" applyAlignment="1">
      <alignment horizontal="center" vertical="center"/>
    </xf>
    <xf numFmtId="0" fontId="23" fillId="3" borderId="20" xfId="0" applyFont="1" applyFill="1" applyBorder="1" applyAlignment="1">
      <alignment vertical="center" wrapText="1"/>
    </xf>
    <xf numFmtId="0" fontId="12" fillId="3" borderId="20" xfId="0" applyFont="1" applyFill="1" applyBorder="1" applyAlignment="1">
      <alignment horizontal="left" vertical="center" wrapText="1" indent="1"/>
    </xf>
    <xf numFmtId="0" fontId="12" fillId="3" borderId="20" xfId="0" applyFont="1" applyFill="1" applyBorder="1" applyAlignment="1">
      <alignment horizontal="center" vertical="center" wrapText="1"/>
    </xf>
    <xf numFmtId="0" fontId="12" fillId="3" borderId="21" xfId="0" applyFont="1" applyFill="1" applyBorder="1" applyAlignment="1">
      <alignment horizontal="center" vertical="center" wrapText="1"/>
    </xf>
    <xf numFmtId="0" fontId="12" fillId="3" borderId="22" xfId="0" applyFont="1" applyFill="1" applyBorder="1" applyAlignment="1">
      <alignment horizontal="center" vertical="center" wrapText="1"/>
    </xf>
    <xf numFmtId="41" fontId="6" fillId="3" borderId="12" xfId="1" applyNumberFormat="1" applyFont="1" applyFill="1" applyBorder="1" applyAlignment="1">
      <alignment horizontal="right" vertical="center"/>
    </xf>
    <xf numFmtId="0" fontId="0" fillId="9" borderId="0" xfId="0" applyFont="1" applyFill="1" applyAlignment="1">
      <alignment vertical="center"/>
    </xf>
    <xf numFmtId="0" fontId="12" fillId="3" borderId="26" xfId="3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vertical="center" wrapText="1"/>
    </xf>
    <xf numFmtId="0" fontId="12" fillId="3" borderId="27" xfId="0" applyFont="1" applyFill="1" applyBorder="1" applyAlignment="1">
      <alignment horizontal="left" vertical="center" wrapText="1" indent="1"/>
    </xf>
    <xf numFmtId="0" fontId="12" fillId="3" borderId="27" xfId="0" applyFont="1" applyFill="1" applyBorder="1" applyAlignment="1">
      <alignment horizontal="center" vertical="center" wrapText="1"/>
    </xf>
    <xf numFmtId="0" fontId="12" fillId="0" borderId="44" xfId="0" applyFont="1" applyFill="1" applyBorder="1" applyAlignment="1">
      <alignment vertical="center" wrapText="1"/>
    </xf>
    <xf numFmtId="176" fontId="12" fillId="0" borderId="44" xfId="1" applyNumberFormat="1" applyFont="1" applyFill="1" applyBorder="1" applyAlignment="1">
      <alignment horizontal="right" vertical="center"/>
    </xf>
    <xf numFmtId="41" fontId="12" fillId="0" borderId="44" xfId="1" applyFont="1" applyFill="1" applyBorder="1" applyAlignment="1">
      <alignment horizontal="right" vertical="center"/>
    </xf>
    <xf numFmtId="0" fontId="12" fillId="3" borderId="26" xfId="0" quotePrefix="1" applyFont="1" applyFill="1" applyBorder="1" applyAlignment="1">
      <alignment vertical="center"/>
    </xf>
    <xf numFmtId="0" fontId="12" fillId="3" borderId="11" xfId="0" quotePrefix="1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horizontal="left" vertical="center" wrapText="1" indent="1"/>
    </xf>
    <xf numFmtId="0" fontId="12" fillId="3" borderId="11" xfId="0" applyFont="1" applyFill="1" applyBorder="1" applyAlignment="1">
      <alignment horizontal="center" vertical="center" wrapText="1"/>
    </xf>
    <xf numFmtId="41" fontId="6" fillId="0" borderId="47" xfId="1" applyFont="1" applyFill="1" applyBorder="1" applyAlignment="1">
      <alignment vertical="center"/>
    </xf>
    <xf numFmtId="0" fontId="8" fillId="10" borderId="59" xfId="0" applyFont="1" applyFill="1" applyBorder="1" applyAlignment="1">
      <alignment horizontal="center" vertical="center"/>
    </xf>
    <xf numFmtId="0" fontId="8" fillId="10" borderId="60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vertical="center"/>
    </xf>
    <xf numFmtId="0" fontId="8" fillId="10" borderId="12" xfId="0" applyFont="1" applyFill="1" applyBorder="1" applyAlignment="1">
      <alignment horizontal="center" vertical="center" wrapText="1"/>
    </xf>
    <xf numFmtId="176" fontId="8" fillId="10" borderId="12" xfId="1" applyNumberFormat="1" applyFont="1" applyFill="1" applyBorder="1" applyAlignment="1">
      <alignment horizontal="right" vertical="center"/>
    </xf>
    <xf numFmtId="178" fontId="8" fillId="10" borderId="12" xfId="1" applyNumberFormat="1" applyFont="1" applyFill="1" applyBorder="1" applyAlignment="1">
      <alignment horizontal="right" vertical="center"/>
    </xf>
    <xf numFmtId="41" fontId="4" fillId="10" borderId="12" xfId="1" applyFont="1" applyFill="1" applyBorder="1" applyAlignment="1">
      <alignment horizontal="right" vertical="center"/>
    </xf>
    <xf numFmtId="0" fontId="8" fillId="10" borderId="61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center" vertical="center"/>
    </xf>
    <xf numFmtId="0" fontId="0" fillId="3" borderId="19" xfId="3" applyFont="1" applyFill="1" applyBorder="1" applyAlignment="1">
      <alignment horizontal="center" vertical="center"/>
    </xf>
    <xf numFmtId="0" fontId="0" fillId="11" borderId="0" xfId="0" applyFont="1" applyFill="1" applyAlignment="1">
      <alignment vertical="center"/>
    </xf>
    <xf numFmtId="0" fontId="0" fillId="3" borderId="10" xfId="3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left" vertical="center" wrapText="1" indent="1"/>
    </xf>
    <xf numFmtId="41" fontId="0" fillId="0" borderId="44" xfId="1" applyFont="1" applyFill="1" applyBorder="1" applyAlignment="1">
      <alignment horizontal="right" vertical="center"/>
    </xf>
    <xf numFmtId="0" fontId="14" fillId="11" borderId="0" xfId="0" applyFont="1" applyFill="1" applyAlignment="1">
      <alignment vertical="center"/>
    </xf>
    <xf numFmtId="0" fontId="0" fillId="0" borderId="51" xfId="0" applyFont="1" applyFill="1" applyBorder="1" applyAlignment="1">
      <alignment horizontal="left" vertical="center"/>
    </xf>
    <xf numFmtId="41" fontId="0" fillId="0" borderId="12" xfId="1" applyNumberFormat="1" applyFont="1" applyFill="1" applyBorder="1" applyAlignment="1">
      <alignment horizontal="right" vertical="center"/>
    </xf>
    <xf numFmtId="0" fontId="17" fillId="3" borderId="19" xfId="3" applyFont="1" applyFill="1" applyBorder="1" applyAlignment="1">
      <alignment horizontal="center" vertical="center"/>
    </xf>
    <xf numFmtId="0" fontId="17" fillId="3" borderId="46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vertical="center" wrapText="1"/>
    </xf>
    <xf numFmtId="0" fontId="17" fillId="3" borderId="22" xfId="0" quotePrefix="1" applyFont="1" applyFill="1" applyBorder="1" applyAlignment="1">
      <alignment horizontal="left" vertical="center" wrapText="1"/>
    </xf>
    <xf numFmtId="0" fontId="17" fillId="0" borderId="48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19" fillId="0" borderId="50" xfId="0" applyFont="1" applyFill="1" applyBorder="1" applyAlignment="1">
      <alignment horizontal="center" vertical="center"/>
    </xf>
    <xf numFmtId="0" fontId="19" fillId="0" borderId="51" xfId="0" applyFont="1" applyFill="1" applyBorder="1" applyAlignment="1">
      <alignment horizontal="center" vertical="center"/>
    </xf>
    <xf numFmtId="0" fontId="24" fillId="12" borderId="62" xfId="0" applyFont="1" applyFill="1" applyBorder="1" applyAlignment="1">
      <alignment horizontal="center" vertical="center"/>
    </xf>
    <xf numFmtId="0" fontId="24" fillId="12" borderId="63" xfId="0" applyFont="1" applyFill="1" applyBorder="1" applyAlignment="1">
      <alignment horizontal="center" vertical="center"/>
    </xf>
    <xf numFmtId="0" fontId="24" fillId="12" borderId="64" xfId="0" applyFont="1" applyFill="1" applyBorder="1" applyAlignment="1">
      <alignment horizontal="center" vertical="center"/>
    </xf>
    <xf numFmtId="0" fontId="24" fillId="12" borderId="65" xfId="0" applyFont="1" applyFill="1" applyBorder="1" applyAlignment="1">
      <alignment horizontal="center" vertical="center"/>
    </xf>
    <xf numFmtId="0" fontId="24" fillId="12" borderId="64" xfId="0" applyFont="1" applyFill="1" applyBorder="1" applyAlignment="1">
      <alignment vertical="center"/>
    </xf>
    <xf numFmtId="0" fontId="24" fillId="12" borderId="65" xfId="0" applyFont="1" applyFill="1" applyBorder="1" applyAlignment="1">
      <alignment horizontal="center" vertical="center" wrapText="1"/>
    </xf>
    <xf numFmtId="176" fontId="24" fillId="12" borderId="65" xfId="1" applyNumberFormat="1" applyFont="1" applyFill="1" applyBorder="1" applyAlignment="1">
      <alignment horizontal="right" vertical="center"/>
    </xf>
    <xf numFmtId="41" fontId="24" fillId="12" borderId="65" xfId="1" applyFont="1" applyFill="1" applyBorder="1" applyAlignment="1">
      <alignment horizontal="right" vertical="center"/>
    </xf>
    <xf numFmtId="41" fontId="4" fillId="12" borderId="65" xfId="1" applyFont="1" applyFill="1" applyBorder="1" applyAlignment="1">
      <alignment horizontal="right" vertical="center"/>
    </xf>
    <xf numFmtId="0" fontId="8" fillId="12" borderId="66" xfId="0" applyFont="1" applyFill="1" applyBorder="1" applyAlignment="1">
      <alignment horizontal="center" vertical="center"/>
    </xf>
    <xf numFmtId="0" fontId="8" fillId="12" borderId="67" xfId="0" applyFont="1" applyFill="1" applyBorder="1" applyAlignment="1">
      <alignment horizontal="center" vertical="center"/>
    </xf>
    <xf numFmtId="0" fontId="8" fillId="12" borderId="68" xfId="0" applyFont="1" applyFill="1" applyBorder="1" applyAlignment="1">
      <alignment horizontal="center" vertical="center"/>
    </xf>
    <xf numFmtId="0" fontId="8" fillId="12" borderId="64" xfId="0" applyFont="1" applyFill="1" applyBorder="1" applyAlignment="1">
      <alignment horizontal="center" vertical="center"/>
    </xf>
    <xf numFmtId="0" fontId="0" fillId="0" borderId="62" xfId="0" applyFont="1" applyBorder="1" applyAlignment="1">
      <alignment vertical="top"/>
    </xf>
    <xf numFmtId="0" fontId="0" fillId="0" borderId="69" xfId="0" applyFont="1" applyBorder="1" applyAlignment="1">
      <alignment horizontal="left" vertical="top" wrapText="1"/>
    </xf>
    <xf numFmtId="41" fontId="0" fillId="0" borderId="0" xfId="1" applyFont="1" applyAlignment="1">
      <alignment vertical="center"/>
    </xf>
    <xf numFmtId="0" fontId="0" fillId="0" borderId="0" xfId="0" applyFont="1" applyAlignment="1">
      <alignment horizontal="center" vertical="center"/>
    </xf>
    <xf numFmtId="176" fontId="6" fillId="3" borderId="20" xfId="1" quotePrefix="1" applyNumberFormat="1" applyFont="1" applyFill="1" applyBorder="1" applyAlignment="1">
      <alignment horizontal="right" vertical="center"/>
    </xf>
    <xf numFmtId="41" fontId="6" fillId="3" borderId="20" xfId="1" applyNumberFormat="1" applyFont="1" applyFill="1" applyBorder="1" applyAlignment="1">
      <alignment horizontal="right" vertical="center"/>
    </xf>
    <xf numFmtId="0" fontId="12" fillId="3" borderId="22" xfId="0" quotePrefix="1" applyFont="1" applyFill="1" applyBorder="1" applyAlignment="1">
      <alignment horizontal="left" vertical="center" wrapText="1"/>
    </xf>
    <xf numFmtId="41" fontId="12" fillId="4" borderId="30" xfId="1" applyNumberFormat="1" applyFont="1" applyFill="1" applyBorder="1" applyAlignment="1">
      <alignment horizontal="right" vertical="center"/>
    </xf>
    <xf numFmtId="41" fontId="12" fillId="0" borderId="33" xfId="1" applyNumberFormat="1" applyFont="1" applyFill="1" applyBorder="1" applyAlignment="1">
      <alignment horizontal="right" vertical="center"/>
    </xf>
    <xf numFmtId="0" fontId="0" fillId="0" borderId="34" xfId="0" applyFont="1" applyFill="1" applyBorder="1" applyAlignment="1">
      <alignment horizontal="right" vertical="center" wrapText="1"/>
    </xf>
    <xf numFmtId="0" fontId="12" fillId="0" borderId="34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 wrapText="1"/>
    </xf>
    <xf numFmtId="0" fontId="12" fillId="4" borderId="29" xfId="0" applyFont="1" applyFill="1" applyBorder="1" applyAlignment="1">
      <alignment horizontal="left" vertical="center" wrapText="1"/>
    </xf>
    <xf numFmtId="0" fontId="12" fillId="0" borderId="33" xfId="0" applyFont="1" applyFill="1" applyBorder="1" applyAlignment="1">
      <alignment horizontal="left" vertical="center" wrapText="1"/>
    </xf>
    <xf numFmtId="0" fontId="12" fillId="3" borderId="22" xfId="0" quotePrefix="1" applyFont="1" applyFill="1" applyBorder="1" applyAlignment="1">
      <alignment horizontal="left" vertical="center"/>
    </xf>
    <xf numFmtId="41" fontId="12" fillId="0" borderId="44" xfId="1" applyNumberFormat="1" applyFont="1" applyFill="1" applyBorder="1" applyAlignment="1">
      <alignment horizontal="right" vertical="center"/>
    </xf>
    <xf numFmtId="0" fontId="23" fillId="3" borderId="20" xfId="0" quotePrefix="1" applyFont="1" applyFill="1" applyBorder="1" applyAlignment="1">
      <alignment horizontal="center" vertical="center"/>
    </xf>
    <xf numFmtId="0" fontId="23" fillId="3" borderId="20" xfId="0" quotePrefix="1" applyFont="1" applyFill="1" applyBorder="1" applyAlignment="1">
      <alignment horizontal="left" vertical="center"/>
    </xf>
    <xf numFmtId="0" fontId="23" fillId="3" borderId="21" xfId="0" applyFont="1" applyFill="1" applyBorder="1" applyAlignment="1">
      <alignment horizontal="center" vertical="center" wrapText="1"/>
    </xf>
    <xf numFmtId="0" fontId="23" fillId="3" borderId="22" xfId="0" applyFont="1" applyFill="1" applyBorder="1" applyAlignment="1">
      <alignment horizontal="center" vertical="center" wrapText="1"/>
    </xf>
    <xf numFmtId="176" fontId="25" fillId="3" borderId="20" xfId="1" applyNumberFormat="1" applyFont="1" applyFill="1" applyBorder="1" applyAlignment="1">
      <alignment horizontal="right" vertical="center"/>
    </xf>
    <xf numFmtId="41" fontId="25" fillId="3" borderId="20" xfId="1" applyNumberFormat="1" applyFont="1" applyFill="1" applyBorder="1" applyAlignment="1">
      <alignment horizontal="right" vertical="center"/>
    </xf>
    <xf numFmtId="41" fontId="23" fillId="3" borderId="30" xfId="1" applyFont="1" applyFill="1" applyBorder="1" applyAlignment="1">
      <alignment horizontal="center" vertical="center"/>
    </xf>
    <xf numFmtId="0" fontId="23" fillId="3" borderId="23" xfId="0" applyFont="1" applyFill="1" applyBorder="1" applyAlignment="1">
      <alignment horizontal="center" vertical="center"/>
    </xf>
    <xf numFmtId="0" fontId="23" fillId="3" borderId="24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23" fillId="3" borderId="26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vertical="center"/>
    </xf>
    <xf numFmtId="0" fontId="23" fillId="3" borderId="27" xfId="0" applyFont="1" applyFill="1" applyBorder="1" applyAlignment="1">
      <alignment vertical="center" wrapText="1"/>
    </xf>
    <xf numFmtId="0" fontId="23" fillId="3" borderId="27" xfId="0" applyFont="1" applyFill="1" applyBorder="1" applyAlignment="1">
      <alignment horizontal="center" vertical="center" wrapText="1"/>
    </xf>
    <xf numFmtId="0" fontId="23" fillId="4" borderId="28" xfId="0" applyFont="1" applyFill="1" applyBorder="1" applyAlignment="1">
      <alignment horizontal="left" vertical="center" wrapText="1"/>
    </xf>
    <xf numFmtId="0" fontId="23" fillId="4" borderId="29" xfId="0" applyFont="1" applyFill="1" applyBorder="1" applyAlignment="1">
      <alignment horizontal="left" vertical="center" wrapText="1"/>
    </xf>
    <xf numFmtId="176" fontId="23" fillId="4" borderId="30" xfId="1" applyNumberFormat="1" applyFont="1" applyFill="1" applyBorder="1" applyAlignment="1">
      <alignment horizontal="right" vertical="center"/>
    </xf>
    <xf numFmtId="41" fontId="23" fillId="4" borderId="30" xfId="1" applyNumberFormat="1" applyFont="1" applyFill="1" applyBorder="1" applyAlignment="1">
      <alignment horizontal="right" vertical="center"/>
    </xf>
    <xf numFmtId="41" fontId="25" fillId="4" borderId="30" xfId="1" applyFont="1" applyFill="1" applyBorder="1" applyAlignment="1">
      <alignment horizontal="right" vertical="center"/>
    </xf>
    <xf numFmtId="41" fontId="23" fillId="4" borderId="30" xfId="1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center"/>
    </xf>
    <xf numFmtId="0" fontId="25" fillId="4" borderId="32" xfId="0" applyFont="1" applyFill="1" applyBorder="1" applyAlignment="1">
      <alignment horizontal="center" vertical="center"/>
    </xf>
    <xf numFmtId="0" fontId="23" fillId="4" borderId="30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176" fontId="23" fillId="0" borderId="33" xfId="1" applyNumberFormat="1" applyFont="1" applyFill="1" applyBorder="1" applyAlignment="1">
      <alignment horizontal="right" vertical="center"/>
    </xf>
    <xf numFmtId="41" fontId="23" fillId="0" borderId="33" xfId="1" applyFont="1" applyFill="1" applyBorder="1" applyAlignment="1">
      <alignment horizontal="right" vertical="center"/>
    </xf>
    <xf numFmtId="41" fontId="25" fillId="0" borderId="33" xfId="1" applyFont="1" applyFill="1" applyBorder="1" applyAlignment="1">
      <alignment horizontal="right" vertical="center"/>
    </xf>
    <xf numFmtId="41" fontId="23" fillId="0" borderId="33" xfId="1" applyFont="1" applyFill="1" applyBorder="1" applyAlignment="1">
      <alignment horizontal="center" vertical="center"/>
    </xf>
    <xf numFmtId="0" fontId="23" fillId="0" borderId="35" xfId="0" applyFont="1" applyFill="1" applyBorder="1" applyAlignment="1">
      <alignment horizontal="center" vertical="center"/>
    </xf>
    <xf numFmtId="0" fontId="25" fillId="0" borderId="36" xfId="0" applyFont="1" applyFill="1" applyBorder="1" applyAlignment="1">
      <alignment horizontal="center" vertical="center"/>
    </xf>
    <xf numFmtId="0" fontId="25" fillId="0" borderId="37" xfId="0" applyFont="1" applyFill="1" applyBorder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left" vertical="center"/>
    </xf>
    <xf numFmtId="178" fontId="23" fillId="0" borderId="33" xfId="1" applyNumberFormat="1" applyFont="1" applyFill="1" applyBorder="1" applyAlignment="1">
      <alignment horizontal="right" vertical="center"/>
    </xf>
    <xf numFmtId="177" fontId="23" fillId="3" borderId="20" xfId="0" quotePrefix="1" applyNumberFormat="1" applyFont="1" applyFill="1" applyBorder="1" applyAlignment="1">
      <alignment horizontal="center" vertical="center"/>
    </xf>
    <xf numFmtId="0" fontId="23" fillId="3" borderId="22" xfId="0" quotePrefix="1" applyFont="1" applyFill="1" applyBorder="1" applyAlignment="1">
      <alignment horizontal="left" vertical="center" wrapText="1"/>
    </xf>
    <xf numFmtId="43" fontId="23" fillId="0" borderId="33" xfId="1" applyNumberFormat="1" applyFont="1" applyFill="1" applyBorder="1" applyAlignment="1">
      <alignment horizontal="right" vertical="center"/>
    </xf>
    <xf numFmtId="0" fontId="12" fillId="3" borderId="19" xfId="0" quotePrefix="1" applyFont="1" applyFill="1" applyBorder="1" applyAlignment="1">
      <alignment horizontal="center" vertical="center"/>
    </xf>
    <xf numFmtId="178" fontId="0" fillId="0" borderId="44" xfId="1" applyNumberFormat="1" applyFont="1" applyFill="1" applyBorder="1" applyAlignment="1">
      <alignment horizontal="right" vertical="center"/>
    </xf>
    <xf numFmtId="41" fontId="0" fillId="0" borderId="27" xfId="1" applyNumberFormat="1" applyFont="1" applyFill="1" applyBorder="1" applyAlignment="1">
      <alignment horizontal="right" vertical="center"/>
    </xf>
    <xf numFmtId="176" fontId="6" fillId="3" borderId="12" xfId="1" quotePrefix="1" applyNumberFormat="1" applyFont="1" applyFill="1" applyBorder="1" applyAlignment="1">
      <alignment horizontal="right" vertical="center"/>
    </xf>
    <xf numFmtId="41" fontId="6" fillId="3" borderId="12" xfId="2" applyNumberFormat="1" applyFont="1" applyFill="1" applyBorder="1" applyAlignment="1">
      <alignment horizontal="right" vertical="center"/>
    </xf>
    <xf numFmtId="0" fontId="21" fillId="3" borderId="19" xfId="3" applyFont="1" applyFill="1" applyBorder="1" applyAlignment="1">
      <alignment horizontal="center" vertical="center"/>
    </xf>
    <xf numFmtId="0" fontId="20" fillId="3" borderId="22" xfId="0" quotePrefix="1" applyFont="1" applyFill="1" applyBorder="1" applyAlignment="1">
      <alignment horizontal="left" vertical="center" wrapText="1"/>
    </xf>
    <xf numFmtId="0" fontId="17" fillId="3" borderId="26" xfId="0" quotePrefix="1" applyFont="1" applyFill="1" applyBorder="1" applyAlignment="1">
      <alignment vertical="center"/>
    </xf>
    <xf numFmtId="0" fontId="17" fillId="3" borderId="11" xfId="0" quotePrefix="1" applyFont="1" applyFill="1" applyBorder="1" applyAlignment="1">
      <alignment horizontal="center" vertical="center"/>
    </xf>
    <xf numFmtId="0" fontId="17" fillId="3" borderId="11" xfId="0" applyFont="1" applyFill="1" applyBorder="1" applyAlignment="1">
      <alignment vertical="center" wrapText="1"/>
    </xf>
    <xf numFmtId="0" fontId="17" fillId="3" borderId="11" xfId="0" applyFont="1" applyFill="1" applyBorder="1" applyAlignment="1">
      <alignment horizontal="left" vertical="center" wrapText="1" indent="1"/>
    </xf>
    <xf numFmtId="0" fontId="17" fillId="3" borderId="11" xfId="0" applyFont="1" applyFill="1" applyBorder="1" applyAlignment="1">
      <alignment horizontal="center" vertical="center" wrapText="1"/>
    </xf>
    <xf numFmtId="0" fontId="23" fillId="3" borderId="20" xfId="0" applyFont="1" applyFill="1" applyBorder="1" applyAlignment="1">
      <alignment horizontal="left" vertical="center" wrapText="1" indent="1"/>
    </xf>
    <xf numFmtId="0" fontId="23" fillId="3" borderId="20" xfId="0" applyFont="1" applyFill="1" applyBorder="1" applyAlignment="1">
      <alignment horizontal="center" vertical="center" wrapText="1"/>
    </xf>
    <xf numFmtId="176" fontId="25" fillId="3" borderId="12" xfId="1" applyNumberFormat="1" applyFont="1" applyFill="1" applyBorder="1" applyAlignment="1">
      <alignment horizontal="right" vertical="center"/>
    </xf>
    <xf numFmtId="41" fontId="25" fillId="3" borderId="12" xfId="1" applyNumberFormat="1" applyFont="1" applyFill="1" applyBorder="1" applyAlignment="1">
      <alignment horizontal="right" vertical="center"/>
    </xf>
    <xf numFmtId="41" fontId="23" fillId="3" borderId="12" xfId="1" applyFont="1" applyFill="1" applyBorder="1" applyAlignment="1">
      <alignment horizontal="center" vertical="center"/>
    </xf>
    <xf numFmtId="0" fontId="23" fillId="3" borderId="15" xfId="0" applyFont="1" applyFill="1" applyBorder="1" applyAlignment="1">
      <alignment horizontal="center" vertical="center"/>
    </xf>
    <xf numFmtId="0" fontId="23" fillId="3" borderId="16" xfId="0" applyFont="1" applyFill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/>
    </xf>
    <xf numFmtId="0" fontId="23" fillId="3" borderId="22" xfId="0" quotePrefix="1" applyFont="1" applyFill="1" applyBorder="1" applyAlignment="1">
      <alignment horizontal="left" vertical="center"/>
    </xf>
    <xf numFmtId="0" fontId="23" fillId="3" borderId="26" xfId="3" applyFont="1" applyFill="1" applyBorder="1" applyAlignment="1">
      <alignment horizontal="center" vertical="center"/>
    </xf>
    <xf numFmtId="0" fontId="23" fillId="3" borderId="43" xfId="0" applyFont="1" applyFill="1" applyBorder="1" applyAlignment="1">
      <alignment horizontal="center" vertical="center"/>
    </xf>
    <xf numFmtId="0" fontId="23" fillId="3" borderId="27" xfId="0" applyFont="1" applyFill="1" applyBorder="1" applyAlignment="1">
      <alignment horizontal="left" vertical="center" wrapText="1" indent="1"/>
    </xf>
    <xf numFmtId="0" fontId="23" fillId="4" borderId="45" xfId="0" applyFont="1" applyFill="1" applyBorder="1" applyAlignment="1">
      <alignment horizontal="left" vertical="center" wrapText="1"/>
    </xf>
    <xf numFmtId="0" fontId="23" fillId="4" borderId="46" xfId="0" applyFont="1" applyFill="1" applyBorder="1" applyAlignment="1">
      <alignment horizontal="left" vertical="center" wrapText="1"/>
    </xf>
    <xf numFmtId="176" fontId="23" fillId="4" borderId="20" xfId="1" applyNumberFormat="1" applyFont="1" applyFill="1" applyBorder="1" applyAlignment="1">
      <alignment horizontal="right" vertical="center"/>
    </xf>
    <xf numFmtId="41" fontId="25" fillId="4" borderId="20" xfId="1" applyFont="1" applyFill="1" applyBorder="1" applyAlignment="1">
      <alignment horizontal="right" vertical="center"/>
    </xf>
    <xf numFmtId="41" fontId="23" fillId="4" borderId="20" xfId="1" applyFont="1" applyFill="1" applyBorder="1" applyAlignment="1">
      <alignment horizontal="center" vertical="center"/>
    </xf>
    <xf numFmtId="0" fontId="25" fillId="4" borderId="23" xfId="0" applyFont="1" applyFill="1" applyBorder="1" applyAlignment="1">
      <alignment horizontal="center" vertical="center"/>
    </xf>
    <xf numFmtId="0" fontId="25" fillId="4" borderId="25" xfId="0" applyFont="1" applyFill="1" applyBorder="1" applyAlignment="1">
      <alignment horizontal="center" vertical="center"/>
    </xf>
    <xf numFmtId="0" fontId="23" fillId="4" borderId="20" xfId="0" applyFont="1" applyFill="1" applyBorder="1" applyAlignment="1">
      <alignment horizontal="center" vertical="center"/>
    </xf>
    <xf numFmtId="0" fontId="23" fillId="0" borderId="44" xfId="0" applyFont="1" applyFill="1" applyBorder="1" applyAlignment="1">
      <alignment vertical="center" wrapText="1"/>
    </xf>
    <xf numFmtId="0" fontId="23" fillId="0" borderId="52" xfId="0" applyFont="1" applyFill="1" applyBorder="1" applyAlignment="1">
      <alignment horizontal="left" vertical="center" wrapText="1"/>
    </xf>
    <xf numFmtId="176" fontId="23" fillId="0" borderId="44" xfId="1" applyNumberFormat="1" applyFont="1" applyFill="1" applyBorder="1" applyAlignment="1">
      <alignment horizontal="right" vertical="center"/>
    </xf>
    <xf numFmtId="41" fontId="23" fillId="0" borderId="44" xfId="1" applyFont="1" applyFill="1" applyBorder="1" applyAlignment="1">
      <alignment horizontal="right" vertical="center"/>
    </xf>
    <xf numFmtId="41" fontId="23" fillId="0" borderId="44" xfId="1" applyFont="1" applyFill="1" applyBorder="1" applyAlignment="1">
      <alignment horizontal="center" vertical="center"/>
    </xf>
    <xf numFmtId="0" fontId="23" fillId="0" borderId="48" xfId="0" applyFont="1" applyFill="1" applyBorder="1" applyAlignment="1">
      <alignment horizontal="center" vertical="center"/>
    </xf>
    <xf numFmtId="0" fontId="25" fillId="0" borderId="49" xfId="0" applyFont="1" applyFill="1" applyBorder="1" applyAlignment="1">
      <alignment horizontal="center" vertical="center"/>
    </xf>
    <xf numFmtId="0" fontId="25" fillId="0" borderId="50" xfId="0" applyFont="1" applyFill="1" applyBorder="1" applyAlignment="1">
      <alignment horizontal="center" vertical="center"/>
    </xf>
    <xf numFmtId="0" fontId="25" fillId="0" borderId="51" xfId="0" applyFont="1" applyFill="1" applyBorder="1" applyAlignment="1">
      <alignment horizontal="center" vertical="center"/>
    </xf>
    <xf numFmtId="0" fontId="23" fillId="3" borderId="26" xfId="0" quotePrefix="1" applyFont="1" applyFill="1" applyBorder="1" applyAlignment="1">
      <alignment vertical="center"/>
    </xf>
    <xf numFmtId="0" fontId="23" fillId="3" borderId="11" xfId="0" quotePrefix="1" applyFont="1" applyFill="1" applyBorder="1" applyAlignment="1">
      <alignment horizontal="center" vertical="center"/>
    </xf>
    <xf numFmtId="0" fontId="23" fillId="3" borderId="11" xfId="0" applyFont="1" applyFill="1" applyBorder="1" applyAlignment="1">
      <alignment vertical="center" wrapText="1"/>
    </xf>
    <xf numFmtId="0" fontId="23" fillId="3" borderId="11" xfId="0" applyFont="1" applyFill="1" applyBorder="1" applyAlignment="1">
      <alignment horizontal="left" vertical="center" wrapText="1" indent="1"/>
    </xf>
    <xf numFmtId="0" fontId="23" fillId="3" borderId="11" xfId="0" applyFont="1" applyFill="1" applyBorder="1" applyAlignment="1">
      <alignment horizontal="center" vertical="center" wrapText="1"/>
    </xf>
    <xf numFmtId="41" fontId="25" fillId="0" borderId="47" xfId="1" applyFont="1" applyFill="1" applyBorder="1" applyAlignment="1">
      <alignment vertical="center"/>
    </xf>
    <xf numFmtId="0" fontId="6" fillId="10" borderId="12" xfId="0" applyFont="1" applyFill="1" applyBorder="1" applyAlignment="1">
      <alignment horizontal="center" vertical="center"/>
    </xf>
    <xf numFmtId="41" fontId="8" fillId="10" borderId="12" xfId="1" applyFont="1" applyFill="1" applyBorder="1" applyAlignment="1">
      <alignment horizontal="right" vertical="center"/>
    </xf>
    <xf numFmtId="176" fontId="0" fillId="0" borderId="12" xfId="1" applyNumberFormat="1" applyFont="1" applyFill="1" applyBorder="1" applyAlignment="1">
      <alignment horizontal="right" vertical="center"/>
    </xf>
    <xf numFmtId="176" fontId="27" fillId="3" borderId="12" xfId="1" applyNumberFormat="1" applyFont="1" applyFill="1" applyBorder="1" applyAlignment="1">
      <alignment horizontal="right" vertical="center"/>
    </xf>
    <xf numFmtId="176" fontId="21" fillId="0" borderId="44" xfId="1" applyNumberFormat="1" applyFont="1" applyFill="1" applyBorder="1" applyAlignment="1">
      <alignment horizontal="right" vertical="center"/>
    </xf>
    <xf numFmtId="0" fontId="8" fillId="10" borderId="70" xfId="0" applyFont="1" applyFill="1" applyBorder="1" applyAlignment="1">
      <alignment horizontal="center" vertical="center"/>
    </xf>
    <xf numFmtId="0" fontId="8" fillId="10" borderId="71" xfId="0" applyFont="1" applyFill="1" applyBorder="1" applyAlignment="1">
      <alignment horizontal="center" vertical="center"/>
    </xf>
    <xf numFmtId="0" fontId="8" fillId="10" borderId="72" xfId="0" applyFont="1" applyFill="1" applyBorder="1" applyAlignment="1">
      <alignment horizontal="center" vertical="center"/>
    </xf>
    <xf numFmtId="0" fontId="8" fillId="10" borderId="73" xfId="0" applyFont="1" applyFill="1" applyBorder="1" applyAlignment="1">
      <alignment horizontal="center" vertical="center"/>
    </xf>
    <xf numFmtId="0" fontId="8" fillId="10" borderId="72" xfId="0" applyFont="1" applyFill="1" applyBorder="1" applyAlignment="1">
      <alignment vertical="center"/>
    </xf>
    <xf numFmtId="0" fontId="8" fillId="10" borderId="73" xfId="0" applyFont="1" applyFill="1" applyBorder="1" applyAlignment="1">
      <alignment horizontal="center" vertical="center" wrapText="1"/>
    </xf>
    <xf numFmtId="176" fontId="8" fillId="10" borderId="73" xfId="1" applyNumberFormat="1" applyFont="1" applyFill="1" applyBorder="1" applyAlignment="1">
      <alignment horizontal="right" vertical="center"/>
    </xf>
    <xf numFmtId="41" fontId="8" fillId="10" borderId="73" xfId="1" applyFont="1" applyFill="1" applyBorder="1" applyAlignment="1">
      <alignment horizontal="right" vertical="center"/>
    </xf>
    <xf numFmtId="41" fontId="4" fillId="10" borderId="73" xfId="1" applyFont="1" applyFill="1" applyBorder="1" applyAlignment="1">
      <alignment horizontal="right" vertical="center"/>
    </xf>
    <xf numFmtId="0" fontId="8" fillId="10" borderId="74" xfId="0" applyFont="1" applyFill="1" applyBorder="1" applyAlignment="1">
      <alignment horizontal="center" vertical="center"/>
    </xf>
    <xf numFmtId="0" fontId="8" fillId="10" borderId="75" xfId="0" applyFont="1" applyFill="1" applyBorder="1" applyAlignment="1">
      <alignment horizontal="center" vertical="center"/>
    </xf>
    <xf numFmtId="0" fontId="8" fillId="10" borderId="76" xfId="0" applyFont="1" applyFill="1" applyBorder="1" applyAlignment="1">
      <alignment horizontal="center" vertical="center"/>
    </xf>
    <xf numFmtId="0" fontId="8" fillId="10" borderId="72" xfId="0" applyFont="1" applyFill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T120"/>
  <sheetViews>
    <sheetView tabSelected="1" view="pageBreakPreview" zoomScale="85" zoomScaleNormal="70" zoomScaleSheetLayoutView="85" workbookViewId="0">
      <pane xSplit="8" ySplit="5" topLeftCell="I6" activePane="bottomRight" state="frozen"/>
      <selection activeCell="H25" sqref="H25"/>
      <selection pane="topRight" activeCell="H25" sqref="H25"/>
      <selection pane="bottomLeft" activeCell="H25" sqref="H25"/>
      <selection pane="bottomRight" activeCell="G25" sqref="G25:H25"/>
    </sheetView>
  </sheetViews>
  <sheetFormatPr defaultColWidth="9" defaultRowHeight="14.25" outlineLevelRow="1"/>
  <cols>
    <col min="1" max="2" width="6.625" style="2" customWidth="1"/>
    <col min="3" max="3" width="28.75" style="4" bestFit="1" customWidth="1"/>
    <col min="4" max="6" width="6.625" style="4" customWidth="1"/>
    <col min="7" max="7" width="15.625" style="2" customWidth="1"/>
    <col min="8" max="8" width="20.625" style="2" customWidth="1"/>
    <col min="9" max="11" width="11.625" style="2" customWidth="1"/>
    <col min="12" max="12" width="15.625" style="2" customWidth="1"/>
    <col min="13" max="14" width="13.625" style="2" customWidth="1"/>
    <col min="15" max="15" width="16.25" style="317" customWidth="1"/>
    <col min="16" max="17" width="11.625" style="2" hidden="1" customWidth="1"/>
    <col min="18" max="18" width="43.125" style="2" hidden="1" customWidth="1"/>
    <col min="19" max="19" width="43.125" style="2" customWidth="1"/>
    <col min="20" max="16384" width="9" style="2"/>
  </cols>
  <sheetData>
    <row r="1" spans="1:19" ht="27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 thickBot="1">
      <c r="O3" s="5" t="s">
        <v>2</v>
      </c>
      <c r="P3" s="6"/>
      <c r="Q3" s="6"/>
      <c r="R3" s="6"/>
      <c r="S3" s="7" t="s">
        <v>3</v>
      </c>
    </row>
    <row r="4" spans="1:19" ht="34.9" customHeight="1">
      <c r="A4" s="8" t="s">
        <v>4</v>
      </c>
      <c r="B4" s="9" t="s">
        <v>5</v>
      </c>
      <c r="C4" s="10" t="s">
        <v>6</v>
      </c>
      <c r="D4" s="11" t="s">
        <v>7</v>
      </c>
      <c r="E4" s="12" t="s">
        <v>8</v>
      </c>
      <c r="F4" s="12" t="s">
        <v>9</v>
      </c>
      <c r="G4" s="13" t="s">
        <v>10</v>
      </c>
      <c r="H4" s="14"/>
      <c r="I4" s="15"/>
      <c r="J4" s="16" t="s">
        <v>11</v>
      </c>
      <c r="K4" s="17"/>
      <c r="L4" s="18" t="s">
        <v>12</v>
      </c>
      <c r="M4" s="19" t="s">
        <v>13</v>
      </c>
      <c r="N4" s="20" t="s">
        <v>14</v>
      </c>
      <c r="O4" s="20" t="s">
        <v>15</v>
      </c>
      <c r="P4" s="21" t="s">
        <v>16</v>
      </c>
      <c r="Q4" s="21"/>
      <c r="R4" s="22"/>
      <c r="S4" s="23" t="s">
        <v>17</v>
      </c>
    </row>
    <row r="5" spans="1:19" ht="25.15" customHeight="1">
      <c r="A5" s="24"/>
      <c r="B5" s="25"/>
      <c r="C5" s="26"/>
      <c r="D5" s="27"/>
      <c r="E5" s="28"/>
      <c r="F5" s="28"/>
      <c r="G5" s="29"/>
      <c r="H5" s="30"/>
      <c r="I5" s="31" t="s">
        <v>18</v>
      </c>
      <c r="J5" s="31" t="s">
        <v>19</v>
      </c>
      <c r="K5" s="32" t="s">
        <v>20</v>
      </c>
      <c r="L5" s="31" t="s">
        <v>21</v>
      </c>
      <c r="M5" s="31" t="s">
        <v>22</v>
      </c>
      <c r="N5" s="32" t="s">
        <v>23</v>
      </c>
      <c r="O5" s="32" t="s">
        <v>24</v>
      </c>
      <c r="P5" s="33" t="s">
        <v>25</v>
      </c>
      <c r="Q5" s="34" t="s">
        <v>26</v>
      </c>
      <c r="R5" s="35" t="s">
        <v>27</v>
      </c>
      <c r="S5" s="36"/>
    </row>
    <row r="6" spans="1:19" ht="30" customHeight="1">
      <c r="A6" s="37">
        <v>1</v>
      </c>
      <c r="B6" s="38">
        <v>1</v>
      </c>
      <c r="C6" s="39" t="s">
        <v>28</v>
      </c>
      <c r="D6" s="40" t="s">
        <v>29</v>
      </c>
      <c r="E6" s="40">
        <v>1</v>
      </c>
      <c r="F6" s="40">
        <v>1</v>
      </c>
      <c r="G6" s="41" t="s">
        <v>30</v>
      </c>
      <c r="H6" s="42"/>
      <c r="I6" s="43">
        <v>24.2</v>
      </c>
      <c r="J6" s="44">
        <f>11+13.5+9.2+14.1</f>
        <v>47.800000000000004</v>
      </c>
      <c r="K6" s="45">
        <v>11.35</v>
      </c>
      <c r="L6" s="46">
        <f>I6*J6</f>
        <v>1156.76</v>
      </c>
      <c r="M6" s="46">
        <f>M7</f>
        <v>1156.7599999999998</v>
      </c>
      <c r="N6" s="46">
        <f>N7</f>
        <v>13129.225999999999</v>
      </c>
      <c r="O6" s="47"/>
      <c r="P6" s="48"/>
      <c r="Q6" s="49"/>
      <c r="R6" s="50"/>
      <c r="S6" s="51" t="s">
        <v>31</v>
      </c>
    </row>
    <row r="7" spans="1:19" ht="30" customHeight="1" outlineLevel="1">
      <c r="A7" s="52"/>
      <c r="B7" s="53"/>
      <c r="C7" s="54"/>
      <c r="D7" s="55"/>
      <c r="E7" s="55"/>
      <c r="F7" s="55"/>
      <c r="G7" s="56" t="s">
        <v>32</v>
      </c>
      <c r="H7" s="57"/>
      <c r="I7" s="58">
        <v>24.2</v>
      </c>
      <c r="J7" s="59">
        <f>11+13.5+9.2+14.1</f>
        <v>47.800000000000004</v>
      </c>
      <c r="K7" s="58">
        <v>11.35</v>
      </c>
      <c r="L7" s="60">
        <f>I7*J7</f>
        <v>1156.76</v>
      </c>
      <c r="M7" s="61">
        <f>SUM(M8:M11)</f>
        <v>1156.7599999999998</v>
      </c>
      <c r="N7" s="61">
        <f>SUM(N8:N11)</f>
        <v>13129.225999999999</v>
      </c>
      <c r="O7" s="62"/>
      <c r="P7" s="63"/>
      <c r="Q7" s="64"/>
      <c r="R7" s="65"/>
      <c r="S7" s="66" t="s">
        <v>33</v>
      </c>
    </row>
    <row r="8" spans="1:19" ht="30" customHeight="1" outlineLevel="1">
      <c r="A8" s="52"/>
      <c r="B8" s="53"/>
      <c r="C8" s="54"/>
      <c r="D8" s="55"/>
      <c r="E8" s="55"/>
      <c r="F8" s="55"/>
      <c r="G8" s="67" t="s">
        <v>34</v>
      </c>
      <c r="H8" s="68" t="s">
        <v>35</v>
      </c>
      <c r="I8" s="69">
        <v>24.2</v>
      </c>
      <c r="J8" s="70">
        <f>14.1+9.2</f>
        <v>23.299999999999997</v>
      </c>
      <c r="K8" s="71">
        <v>11.35</v>
      </c>
      <c r="L8" s="72"/>
      <c r="M8" s="73">
        <f>I8*J8</f>
        <v>563.8599999999999</v>
      </c>
      <c r="N8" s="74">
        <f>I8*J8*K8</f>
        <v>6399.8109999999988</v>
      </c>
      <c r="O8" s="75" t="s">
        <v>36</v>
      </c>
      <c r="P8" s="76"/>
      <c r="Q8" s="77"/>
      <c r="R8" s="78"/>
      <c r="S8" s="79"/>
    </row>
    <row r="9" spans="1:19" ht="30" customHeight="1" outlineLevel="1">
      <c r="A9" s="52"/>
      <c r="B9" s="53"/>
      <c r="C9" s="54"/>
      <c r="D9" s="55"/>
      <c r="E9" s="55"/>
      <c r="F9" s="55"/>
      <c r="G9" s="67"/>
      <c r="H9" s="68" t="s">
        <v>37</v>
      </c>
      <c r="I9" s="80">
        <v>4.8</v>
      </c>
      <c r="J9" s="80">
        <v>9.8000000000000007</v>
      </c>
      <c r="K9" s="80">
        <v>4.5</v>
      </c>
      <c r="L9" s="72"/>
      <c r="M9" s="81"/>
      <c r="N9" s="81"/>
      <c r="O9" s="75"/>
      <c r="P9" s="76"/>
      <c r="Q9" s="77"/>
      <c r="R9" s="78"/>
      <c r="S9" s="79"/>
    </row>
    <row r="10" spans="1:19" ht="30" customHeight="1" outlineLevel="1">
      <c r="A10" s="52"/>
      <c r="B10" s="53"/>
      <c r="C10" s="54"/>
      <c r="D10" s="55"/>
      <c r="E10" s="55"/>
      <c r="F10" s="55"/>
      <c r="G10" s="67"/>
      <c r="H10" s="68" t="s">
        <v>38</v>
      </c>
      <c r="I10" s="69">
        <v>24.2</v>
      </c>
      <c r="J10" s="70">
        <f>13.5+11</f>
        <v>24.5</v>
      </c>
      <c r="K10" s="71">
        <v>11.35</v>
      </c>
      <c r="L10" s="72"/>
      <c r="M10" s="73">
        <f>I10*J10</f>
        <v>592.9</v>
      </c>
      <c r="N10" s="74">
        <f>I10*J10*K10</f>
        <v>6729.415</v>
      </c>
      <c r="O10" s="75"/>
      <c r="P10" s="76"/>
      <c r="Q10" s="77"/>
      <c r="R10" s="78"/>
      <c r="S10" s="79"/>
    </row>
    <row r="11" spans="1:19" ht="30" customHeight="1" outlineLevel="1">
      <c r="A11" s="52"/>
      <c r="B11" s="53"/>
      <c r="C11" s="54"/>
      <c r="D11" s="55"/>
      <c r="E11" s="55"/>
      <c r="F11" s="55"/>
      <c r="G11" s="67"/>
      <c r="H11" s="68" t="s">
        <v>39</v>
      </c>
      <c r="I11" s="80">
        <v>4.8</v>
      </c>
      <c r="J11" s="80">
        <v>9.8000000000000007</v>
      </c>
      <c r="K11" s="80">
        <v>4.5</v>
      </c>
      <c r="L11" s="73"/>
      <c r="M11" s="73"/>
      <c r="N11" s="74"/>
      <c r="O11" s="82"/>
      <c r="P11" s="76"/>
      <c r="Q11" s="77"/>
      <c r="R11" s="78"/>
      <c r="S11" s="83" t="s">
        <v>40</v>
      </c>
    </row>
    <row r="12" spans="1:19" ht="30" customHeight="1" outlineLevel="1">
      <c r="A12" s="84"/>
      <c r="B12" s="85"/>
      <c r="C12" s="86"/>
      <c r="D12" s="87"/>
      <c r="E12" s="87"/>
      <c r="F12" s="87"/>
      <c r="G12" s="88"/>
      <c r="H12" s="89"/>
      <c r="I12" s="90"/>
      <c r="J12" s="90"/>
      <c r="K12" s="90"/>
      <c r="L12" s="91"/>
      <c r="M12" s="92"/>
      <c r="N12" s="92"/>
      <c r="O12" s="93"/>
      <c r="P12" s="94"/>
      <c r="Q12" s="95"/>
      <c r="R12" s="96"/>
      <c r="S12" s="97"/>
    </row>
    <row r="13" spans="1:19" s="107" customFormat="1" ht="30" customHeight="1">
      <c r="A13" s="98" t="s">
        <v>41</v>
      </c>
      <c r="B13" s="38">
        <v>1</v>
      </c>
      <c r="C13" s="39" t="s">
        <v>42</v>
      </c>
      <c r="D13" s="99" t="s">
        <v>43</v>
      </c>
      <c r="E13" s="40">
        <v>2</v>
      </c>
      <c r="F13" s="40">
        <v>1</v>
      </c>
      <c r="G13" s="41" t="s">
        <v>44</v>
      </c>
      <c r="H13" s="42"/>
      <c r="I13" s="100">
        <v>7.5</v>
      </c>
      <c r="J13" s="100">
        <v>21.4</v>
      </c>
      <c r="K13" s="100">
        <v>2.5</v>
      </c>
      <c r="L13" s="101">
        <f t="shared" ref="L13:L14" si="0">I13*J13</f>
        <v>160.5</v>
      </c>
      <c r="M13" s="101">
        <f>L13*E13</f>
        <v>321</v>
      </c>
      <c r="N13" s="100"/>
      <c r="O13" s="102"/>
      <c r="P13" s="103"/>
      <c r="Q13" s="104"/>
      <c r="R13" s="105"/>
      <c r="S13" s="106" t="s">
        <v>45</v>
      </c>
    </row>
    <row r="14" spans="1:19" s="107" customFormat="1" ht="30" customHeight="1" outlineLevel="1">
      <c r="A14" s="108"/>
      <c r="B14" s="109"/>
      <c r="C14" s="54"/>
      <c r="D14" s="55"/>
      <c r="E14" s="55"/>
      <c r="F14" s="55"/>
      <c r="G14" s="56" t="s">
        <v>46</v>
      </c>
      <c r="H14" s="57"/>
      <c r="I14" s="58">
        <v>7.5</v>
      </c>
      <c r="J14" s="58">
        <v>21.4</v>
      </c>
      <c r="K14" s="58">
        <v>2.5</v>
      </c>
      <c r="L14" s="60">
        <f t="shared" si="0"/>
        <v>160.5</v>
      </c>
      <c r="M14" s="110"/>
      <c r="N14" s="111"/>
      <c r="O14" s="62"/>
      <c r="P14" s="63"/>
      <c r="Q14" s="64"/>
      <c r="R14" s="65"/>
      <c r="S14" s="65"/>
    </row>
    <row r="15" spans="1:19" s="107" customFormat="1" ht="30" customHeight="1" outlineLevel="1">
      <c r="A15" s="108"/>
      <c r="B15" s="109"/>
      <c r="C15" s="112"/>
      <c r="D15" s="112"/>
      <c r="E15" s="55"/>
      <c r="F15" s="112"/>
      <c r="G15" s="67" t="s">
        <v>46</v>
      </c>
      <c r="H15" s="68" t="s">
        <v>46</v>
      </c>
      <c r="I15" s="71">
        <v>7.5</v>
      </c>
      <c r="J15" s="71">
        <v>21.4</v>
      </c>
      <c r="K15" s="71">
        <v>2.5</v>
      </c>
      <c r="L15" s="113"/>
      <c r="M15" s="71"/>
      <c r="N15" s="71"/>
      <c r="O15" s="82"/>
      <c r="P15" s="114"/>
      <c r="Q15" s="78"/>
      <c r="R15" s="115"/>
      <c r="S15" s="115"/>
    </row>
    <row r="16" spans="1:19" s="107" customFormat="1" ht="45" customHeight="1">
      <c r="A16" s="37">
        <v>2</v>
      </c>
      <c r="B16" s="38">
        <v>3</v>
      </c>
      <c r="C16" s="39" t="s">
        <v>47</v>
      </c>
      <c r="D16" s="40" t="s">
        <v>48</v>
      </c>
      <c r="E16" s="40">
        <v>1</v>
      </c>
      <c r="F16" s="40">
        <v>2</v>
      </c>
      <c r="G16" s="41" t="s">
        <v>49</v>
      </c>
      <c r="H16" s="42"/>
      <c r="I16" s="44">
        <v>20</v>
      </c>
      <c r="J16" s="44">
        <v>58</v>
      </c>
      <c r="K16" s="45" t="s">
        <v>50</v>
      </c>
      <c r="L16" s="46">
        <f>I16*J16</f>
        <v>1160</v>
      </c>
      <c r="M16" s="46">
        <f>M17+M22</f>
        <v>2040</v>
      </c>
      <c r="N16" s="46">
        <f>N17+N22</f>
        <v>16920</v>
      </c>
      <c r="O16" s="116"/>
      <c r="P16" s="48"/>
      <c r="Q16" s="49"/>
      <c r="R16" s="50"/>
      <c r="S16" s="51" t="s">
        <v>51</v>
      </c>
    </row>
    <row r="17" spans="1:19" s="107" customFormat="1" ht="30" customHeight="1" outlineLevel="1">
      <c r="A17" s="52"/>
      <c r="B17" s="53"/>
      <c r="C17" s="54"/>
      <c r="D17" s="55"/>
      <c r="E17" s="55"/>
      <c r="F17" s="55"/>
      <c r="G17" s="56" t="s">
        <v>52</v>
      </c>
      <c r="H17" s="57"/>
      <c r="I17" s="59">
        <v>20</v>
      </c>
      <c r="J17" s="59">
        <v>58</v>
      </c>
      <c r="K17" s="58">
        <v>4</v>
      </c>
      <c r="L17" s="60"/>
      <c r="M17" s="61">
        <f>SUM(M18:M20)</f>
        <v>1160</v>
      </c>
      <c r="N17" s="61">
        <f>SUM(N18:N20)</f>
        <v>5480</v>
      </c>
      <c r="O17" s="62"/>
      <c r="P17" s="63"/>
      <c r="Q17" s="64"/>
      <c r="R17" s="65"/>
      <c r="S17" s="117"/>
    </row>
    <row r="18" spans="1:19" s="107" customFormat="1" ht="30" customHeight="1" outlineLevel="1">
      <c r="A18" s="52"/>
      <c r="B18" s="53"/>
      <c r="C18" s="54"/>
      <c r="D18" s="55"/>
      <c r="E18" s="55"/>
      <c r="F18" s="55"/>
      <c r="G18" s="67" t="s">
        <v>53</v>
      </c>
      <c r="H18" s="68" t="s">
        <v>54</v>
      </c>
      <c r="I18" s="70">
        <v>20</v>
      </c>
      <c r="J18" s="70">
        <v>44</v>
      </c>
      <c r="K18" s="70">
        <v>4</v>
      </c>
      <c r="L18" s="72"/>
      <c r="M18" s="73">
        <f>I18*J18</f>
        <v>880</v>
      </c>
      <c r="N18" s="74">
        <f>I18*J18*K18</f>
        <v>3520</v>
      </c>
      <c r="O18" s="82" t="s">
        <v>55</v>
      </c>
      <c r="P18" s="76"/>
      <c r="Q18" s="77"/>
      <c r="R18" s="78"/>
      <c r="S18" s="118" t="s">
        <v>56</v>
      </c>
    </row>
    <row r="19" spans="1:19" s="107" customFormat="1" ht="30" customHeight="1" outlineLevel="1">
      <c r="A19" s="52"/>
      <c r="B19" s="53"/>
      <c r="C19" s="54"/>
      <c r="D19" s="55"/>
      <c r="E19" s="55"/>
      <c r="F19" s="55"/>
      <c r="G19" s="67" t="s">
        <v>57</v>
      </c>
      <c r="H19" s="68" t="s">
        <v>58</v>
      </c>
      <c r="I19" s="70">
        <v>20</v>
      </c>
      <c r="J19" s="70">
        <v>10</v>
      </c>
      <c r="K19" s="70">
        <v>7</v>
      </c>
      <c r="L19" s="72"/>
      <c r="M19" s="73">
        <f t="shared" ref="M19:M20" si="1">I19*J19</f>
        <v>200</v>
      </c>
      <c r="N19" s="74">
        <f>I19*J19*K19</f>
        <v>1400</v>
      </c>
      <c r="O19" s="82"/>
      <c r="P19" s="76"/>
      <c r="Q19" s="77"/>
      <c r="R19" s="78"/>
      <c r="S19" s="83"/>
    </row>
    <row r="20" spans="1:19" s="107" customFormat="1" ht="30" customHeight="1" outlineLevel="1">
      <c r="A20" s="52"/>
      <c r="B20" s="53"/>
      <c r="C20" s="54"/>
      <c r="D20" s="55"/>
      <c r="E20" s="55"/>
      <c r="F20" s="55"/>
      <c r="G20" s="67" t="s">
        <v>57</v>
      </c>
      <c r="H20" s="119" t="s">
        <v>59</v>
      </c>
      <c r="I20" s="70">
        <v>20</v>
      </c>
      <c r="J20" s="70">
        <v>4</v>
      </c>
      <c r="K20" s="70">
        <v>7</v>
      </c>
      <c r="L20" s="72"/>
      <c r="M20" s="73">
        <f t="shared" si="1"/>
        <v>80</v>
      </c>
      <c r="N20" s="74">
        <f>I20*J20*K20</f>
        <v>560</v>
      </c>
      <c r="O20" s="82"/>
      <c r="P20" s="76"/>
      <c r="Q20" s="77"/>
      <c r="R20" s="78"/>
      <c r="S20" s="120" t="s">
        <v>60</v>
      </c>
    </row>
    <row r="21" spans="1:19" s="107" customFormat="1" ht="30" customHeight="1" outlineLevel="1">
      <c r="A21" s="52"/>
      <c r="B21" s="53"/>
      <c r="C21" s="54"/>
      <c r="D21" s="55"/>
      <c r="E21" s="55"/>
      <c r="F21" s="55"/>
      <c r="G21" s="67"/>
      <c r="H21" s="68"/>
      <c r="I21" s="71"/>
      <c r="J21" s="71"/>
      <c r="K21" s="71"/>
      <c r="L21" s="72"/>
      <c r="M21" s="121"/>
      <c r="N21" s="81"/>
      <c r="O21" s="82"/>
      <c r="P21" s="76"/>
      <c r="Q21" s="77"/>
      <c r="R21" s="78"/>
      <c r="S21" s="83"/>
    </row>
    <row r="22" spans="1:19" s="107" customFormat="1" ht="30" customHeight="1" outlineLevel="1">
      <c r="A22" s="52"/>
      <c r="B22" s="53"/>
      <c r="C22" s="54"/>
      <c r="D22" s="55"/>
      <c r="E22" s="55"/>
      <c r="F22" s="55"/>
      <c r="G22" s="56" t="s">
        <v>61</v>
      </c>
      <c r="H22" s="57"/>
      <c r="I22" s="58">
        <v>20</v>
      </c>
      <c r="J22" s="58">
        <v>44</v>
      </c>
      <c r="K22" s="58">
        <v>13</v>
      </c>
      <c r="L22" s="60"/>
      <c r="M22" s="61">
        <f>SUM(M23)</f>
        <v>880</v>
      </c>
      <c r="N22" s="61">
        <f>SUM(N23)</f>
        <v>11440</v>
      </c>
      <c r="O22" s="62"/>
      <c r="P22" s="63"/>
      <c r="Q22" s="64"/>
      <c r="R22" s="65"/>
      <c r="S22" s="117"/>
    </row>
    <row r="23" spans="1:19" s="107" customFormat="1" ht="30" customHeight="1" outlineLevel="1">
      <c r="A23" s="52"/>
      <c r="B23" s="53"/>
      <c r="C23" s="54"/>
      <c r="D23" s="55"/>
      <c r="E23" s="55"/>
      <c r="F23" s="55"/>
      <c r="G23" s="67" t="s">
        <v>61</v>
      </c>
      <c r="H23" s="68"/>
      <c r="I23" s="70">
        <v>20</v>
      </c>
      <c r="J23" s="70">
        <v>44</v>
      </c>
      <c r="K23" s="70">
        <v>13</v>
      </c>
      <c r="L23" s="72"/>
      <c r="M23" s="73">
        <f>I23*J23</f>
        <v>880</v>
      </c>
      <c r="N23" s="74">
        <f>I23*J23*K23</f>
        <v>11440</v>
      </c>
      <c r="O23" s="82"/>
      <c r="P23" s="76"/>
      <c r="Q23" s="77"/>
      <c r="R23" s="78"/>
      <c r="S23" s="122" t="s">
        <v>62</v>
      </c>
    </row>
    <row r="24" spans="1:19" s="107" customFormat="1" ht="28.5" outlineLevel="1">
      <c r="A24" s="52"/>
      <c r="B24" s="53"/>
      <c r="C24" s="54"/>
      <c r="D24" s="55"/>
      <c r="E24" s="55"/>
      <c r="F24" s="55"/>
      <c r="G24" s="123"/>
      <c r="H24" s="124"/>
      <c r="I24" s="71"/>
      <c r="J24" s="71"/>
      <c r="K24" s="71"/>
      <c r="L24" s="72"/>
      <c r="M24" s="121"/>
      <c r="N24" s="81"/>
      <c r="O24" s="82"/>
      <c r="P24" s="76"/>
      <c r="Q24" s="77"/>
      <c r="R24" s="78"/>
      <c r="S24" s="68" t="s">
        <v>63</v>
      </c>
    </row>
    <row r="25" spans="1:19" s="107" customFormat="1" ht="30" customHeight="1">
      <c r="A25" s="125" t="s">
        <v>64</v>
      </c>
      <c r="B25" s="38">
        <v>3</v>
      </c>
      <c r="C25" s="39" t="s">
        <v>65</v>
      </c>
      <c r="D25" s="40" t="s">
        <v>66</v>
      </c>
      <c r="E25" s="40">
        <v>1</v>
      </c>
      <c r="F25" s="40" t="s">
        <v>44</v>
      </c>
      <c r="G25" s="41" t="s">
        <v>44</v>
      </c>
      <c r="H25" s="42"/>
      <c r="I25" s="100">
        <v>8.6999999999999993</v>
      </c>
      <c r="J25" s="100">
        <v>23</v>
      </c>
      <c r="K25" s="100">
        <v>6.5</v>
      </c>
      <c r="L25" s="101">
        <f>I25*J25</f>
        <v>200.1</v>
      </c>
      <c r="M25" s="101">
        <f>L25*E25</f>
        <v>200.1</v>
      </c>
      <c r="N25" s="126"/>
      <c r="O25" s="102"/>
      <c r="P25" s="103"/>
      <c r="Q25" s="104"/>
      <c r="R25" s="105"/>
      <c r="S25" s="106" t="s">
        <v>67</v>
      </c>
    </row>
    <row r="26" spans="1:19" s="107" customFormat="1" ht="30" customHeight="1" outlineLevel="1">
      <c r="A26" s="108"/>
      <c r="B26" s="109"/>
      <c r="C26" s="54"/>
      <c r="D26" s="55"/>
      <c r="E26" s="55"/>
      <c r="F26" s="55"/>
      <c r="G26" s="56" t="s">
        <v>68</v>
      </c>
      <c r="H26" s="57"/>
      <c r="I26" s="58">
        <v>8.6999999999999993</v>
      </c>
      <c r="J26" s="58">
        <v>23</v>
      </c>
      <c r="K26" s="58">
        <v>6.5</v>
      </c>
      <c r="L26" s="60">
        <f>I26*J26</f>
        <v>200.1</v>
      </c>
      <c r="M26" s="110"/>
      <c r="N26" s="111"/>
      <c r="O26" s="62"/>
      <c r="P26" s="63"/>
      <c r="Q26" s="64"/>
      <c r="R26" s="127"/>
      <c r="S26" s="117"/>
    </row>
    <row r="27" spans="1:19" s="107" customFormat="1" ht="30" customHeight="1" outlineLevel="1">
      <c r="A27" s="108"/>
      <c r="B27" s="109"/>
      <c r="C27" s="112"/>
      <c r="D27" s="112"/>
      <c r="E27" s="55"/>
      <c r="F27" s="112"/>
      <c r="G27" s="128" t="s">
        <v>68</v>
      </c>
      <c r="H27" s="68" t="s">
        <v>69</v>
      </c>
      <c r="I27" s="71">
        <v>8.6999999999999993</v>
      </c>
      <c r="J27" s="71">
        <v>23</v>
      </c>
      <c r="K27" s="71">
        <v>6.5</v>
      </c>
      <c r="L27" s="129"/>
      <c r="M27" s="72"/>
      <c r="N27" s="71"/>
      <c r="O27" s="82"/>
      <c r="P27" s="114"/>
      <c r="Q27" s="78"/>
      <c r="R27" s="115"/>
      <c r="S27" s="130"/>
    </row>
    <row r="28" spans="1:19" s="107" customFormat="1" ht="71.25">
      <c r="A28" s="125">
        <v>3</v>
      </c>
      <c r="B28" s="131">
        <v>25</v>
      </c>
      <c r="C28" s="39" t="s">
        <v>70</v>
      </c>
      <c r="D28" s="40" t="s">
        <v>66</v>
      </c>
      <c r="E28" s="40">
        <v>1</v>
      </c>
      <c r="F28" s="131">
        <v>4</v>
      </c>
      <c r="G28" s="132" t="s">
        <v>44</v>
      </c>
      <c r="H28" s="132"/>
      <c r="I28" s="133">
        <v>15</v>
      </c>
      <c r="J28" s="133">
        <v>58</v>
      </c>
      <c r="K28" s="100">
        <f>K29+K40+K53+K69</f>
        <v>20.5</v>
      </c>
      <c r="L28" s="134">
        <f t="shared" ref="L28:L33" si="2">I28*J28</f>
        <v>870</v>
      </c>
      <c r="M28" s="134">
        <f>L29+L40+L53+L69</f>
        <v>3480</v>
      </c>
      <c r="N28" s="134">
        <f>I28*J28*K28</f>
        <v>17835</v>
      </c>
      <c r="O28" s="102"/>
      <c r="P28" s="135"/>
      <c r="Q28" s="136"/>
      <c r="R28" s="137"/>
      <c r="S28" s="51" t="s">
        <v>71</v>
      </c>
    </row>
    <row r="29" spans="1:19" s="107" customFormat="1" ht="30" customHeight="1" outlineLevel="1">
      <c r="A29" s="108"/>
      <c r="B29" s="109"/>
      <c r="C29" s="54"/>
      <c r="D29" s="55"/>
      <c r="E29" s="55"/>
      <c r="F29" s="55"/>
      <c r="G29" s="138" t="s">
        <v>52</v>
      </c>
      <c r="H29" s="139"/>
      <c r="I29" s="140">
        <v>15</v>
      </c>
      <c r="J29" s="140">
        <v>58</v>
      </c>
      <c r="K29" s="141">
        <v>3.5</v>
      </c>
      <c r="L29" s="142">
        <f t="shared" si="2"/>
        <v>870</v>
      </c>
      <c r="M29" s="143"/>
      <c r="N29" s="143"/>
      <c r="O29" s="144"/>
      <c r="P29" s="145"/>
      <c r="Q29" s="146"/>
      <c r="R29" s="147"/>
      <c r="S29" s="148"/>
    </row>
    <row r="30" spans="1:19" s="107" customFormat="1" ht="30" customHeight="1" outlineLevel="1">
      <c r="A30" s="108"/>
      <c r="B30" s="109"/>
      <c r="C30" s="54"/>
      <c r="D30" s="55"/>
      <c r="E30" s="55"/>
      <c r="F30" s="55"/>
      <c r="G30" s="149" t="s">
        <v>72</v>
      </c>
      <c r="H30" s="150" t="s">
        <v>73</v>
      </c>
      <c r="I30" s="113">
        <v>15</v>
      </c>
      <c r="J30" s="113">
        <v>44</v>
      </c>
      <c r="K30" s="113">
        <v>3.5</v>
      </c>
      <c r="L30" s="151">
        <f>I30*J30-L35-L38</f>
        <v>585</v>
      </c>
      <c r="M30" s="152"/>
      <c r="N30" s="152"/>
      <c r="O30" s="153"/>
      <c r="P30" s="154"/>
      <c r="Q30" s="155"/>
      <c r="R30" s="156"/>
      <c r="S30" s="157"/>
    </row>
    <row r="31" spans="1:19" s="107" customFormat="1" ht="30" customHeight="1" outlineLevel="1">
      <c r="A31" s="108"/>
      <c r="B31" s="109"/>
      <c r="C31" s="54"/>
      <c r="D31" s="55"/>
      <c r="E31" s="55"/>
      <c r="F31" s="55"/>
      <c r="G31" s="158" t="s">
        <v>52</v>
      </c>
      <c r="H31" s="149" t="s">
        <v>74</v>
      </c>
      <c r="I31" s="159">
        <v>5</v>
      </c>
      <c r="J31" s="159">
        <v>11</v>
      </c>
      <c r="K31" s="159">
        <v>3.5</v>
      </c>
      <c r="L31" s="151">
        <f t="shared" si="2"/>
        <v>55</v>
      </c>
      <c r="M31" s="160"/>
      <c r="N31" s="161"/>
      <c r="O31" s="82"/>
      <c r="P31" s="76"/>
      <c r="Q31" s="77"/>
      <c r="R31" s="78"/>
      <c r="S31" s="162" t="s">
        <v>75</v>
      </c>
    </row>
    <row r="32" spans="1:19" s="107" customFormat="1" ht="30" customHeight="1" outlineLevel="1">
      <c r="A32" s="108"/>
      <c r="B32" s="163"/>
      <c r="C32" s="54"/>
      <c r="D32" s="55"/>
      <c r="E32" s="55"/>
      <c r="F32" s="55"/>
      <c r="G32" s="158" t="s">
        <v>52</v>
      </c>
      <c r="H32" s="149" t="s">
        <v>76</v>
      </c>
      <c r="I32" s="113">
        <v>2.5</v>
      </c>
      <c r="J32" s="113">
        <v>5.5</v>
      </c>
      <c r="K32" s="113">
        <v>3</v>
      </c>
      <c r="L32" s="151">
        <f t="shared" si="2"/>
        <v>13.75</v>
      </c>
      <c r="M32" s="152"/>
      <c r="N32" s="152"/>
      <c r="O32" s="153"/>
      <c r="P32" s="154"/>
      <c r="Q32" s="155"/>
      <c r="R32" s="156"/>
      <c r="S32" s="157"/>
    </row>
    <row r="33" spans="1:19" s="107" customFormat="1" ht="30" customHeight="1" outlineLevel="1">
      <c r="A33" s="108"/>
      <c r="B33" s="163"/>
      <c r="C33" s="54"/>
      <c r="D33" s="55"/>
      <c r="E33" s="55"/>
      <c r="F33" s="55"/>
      <c r="G33" s="158" t="s">
        <v>52</v>
      </c>
      <c r="H33" s="149" t="s">
        <v>77</v>
      </c>
      <c r="I33" s="113">
        <v>2.5</v>
      </c>
      <c r="J33" s="113">
        <v>5.5</v>
      </c>
      <c r="K33" s="113">
        <v>3</v>
      </c>
      <c r="L33" s="151">
        <f t="shared" si="2"/>
        <v>13.75</v>
      </c>
      <c r="M33" s="152"/>
      <c r="N33" s="152"/>
      <c r="O33" s="153"/>
      <c r="P33" s="154"/>
      <c r="Q33" s="155"/>
      <c r="R33" s="156"/>
      <c r="S33" s="157"/>
    </row>
    <row r="34" spans="1:19" s="107" customFormat="1" ht="30" customHeight="1" outlineLevel="1">
      <c r="A34" s="108"/>
      <c r="B34" s="109"/>
      <c r="C34" s="54"/>
      <c r="D34" s="55"/>
      <c r="E34" s="55"/>
      <c r="F34" s="55"/>
      <c r="G34" s="158" t="s">
        <v>72</v>
      </c>
      <c r="H34" s="164" t="s">
        <v>78</v>
      </c>
      <c r="I34" s="165">
        <v>14</v>
      </c>
      <c r="J34" s="165">
        <v>9.5</v>
      </c>
      <c r="K34" s="165">
        <v>3</v>
      </c>
      <c r="L34" s="151">
        <f>I34*J34-5.5*9</f>
        <v>83.5</v>
      </c>
      <c r="M34" s="166"/>
      <c r="N34" s="167"/>
      <c r="O34" s="168"/>
      <c r="P34" s="169"/>
      <c r="Q34" s="170"/>
      <c r="R34" s="171"/>
      <c r="S34" s="172"/>
    </row>
    <row r="35" spans="1:19" s="107" customFormat="1" ht="30" customHeight="1" outlineLevel="1">
      <c r="A35" s="108"/>
      <c r="B35" s="109"/>
      <c r="C35" s="54"/>
      <c r="D35" s="55"/>
      <c r="E35" s="55"/>
      <c r="F35" s="55"/>
      <c r="G35" s="158" t="s">
        <v>52</v>
      </c>
      <c r="H35" s="164" t="s">
        <v>79</v>
      </c>
      <c r="I35" s="165">
        <v>6</v>
      </c>
      <c r="J35" s="165">
        <v>7.5</v>
      </c>
      <c r="K35" s="165">
        <v>3</v>
      </c>
      <c r="L35" s="151">
        <f>I35*J35</f>
        <v>45</v>
      </c>
      <c r="M35" s="166"/>
      <c r="N35" s="167"/>
      <c r="O35" s="168"/>
      <c r="P35" s="169"/>
      <c r="Q35" s="170"/>
      <c r="R35" s="171"/>
      <c r="S35" s="172"/>
    </row>
    <row r="36" spans="1:19" s="107" customFormat="1" ht="30" customHeight="1" outlineLevel="1">
      <c r="A36" s="108"/>
      <c r="B36" s="109"/>
      <c r="C36" s="54"/>
      <c r="D36" s="55"/>
      <c r="E36" s="55"/>
      <c r="F36" s="55"/>
      <c r="G36" s="149" t="s">
        <v>72</v>
      </c>
      <c r="H36" s="164" t="s">
        <v>80</v>
      </c>
      <c r="I36" s="165">
        <v>3.5</v>
      </c>
      <c r="J36" s="165">
        <v>4</v>
      </c>
      <c r="K36" s="165">
        <v>3.5</v>
      </c>
      <c r="L36" s="151">
        <f t="shared" ref="L36:L38" si="3">I36*J36</f>
        <v>14</v>
      </c>
      <c r="M36" s="173"/>
      <c r="N36" s="173"/>
      <c r="O36" s="174"/>
      <c r="P36" s="175"/>
      <c r="Q36" s="176"/>
      <c r="R36" s="177"/>
      <c r="S36" s="178"/>
    </row>
    <row r="37" spans="1:19" s="107" customFormat="1" ht="30" customHeight="1" outlineLevel="1">
      <c r="A37" s="108"/>
      <c r="B37" s="109"/>
      <c r="C37" s="54"/>
      <c r="D37" s="55"/>
      <c r="E37" s="55"/>
      <c r="F37" s="55"/>
      <c r="G37" s="149" t="s">
        <v>52</v>
      </c>
      <c r="H37" s="164" t="s">
        <v>81</v>
      </c>
      <c r="I37" s="165">
        <v>4</v>
      </c>
      <c r="J37" s="165">
        <v>7.5</v>
      </c>
      <c r="K37" s="165">
        <v>3.5</v>
      </c>
      <c r="L37" s="151">
        <f t="shared" si="3"/>
        <v>30</v>
      </c>
      <c r="M37" s="173"/>
      <c r="N37" s="173"/>
      <c r="O37" s="174"/>
      <c r="P37" s="175"/>
      <c r="Q37" s="176"/>
      <c r="R37" s="177"/>
      <c r="S37" s="178"/>
    </row>
    <row r="38" spans="1:19" s="107" customFormat="1" ht="30" customHeight="1" outlineLevel="1">
      <c r="A38" s="108"/>
      <c r="B38" s="109"/>
      <c r="C38" s="54"/>
      <c r="D38" s="55"/>
      <c r="E38" s="55"/>
      <c r="F38" s="55"/>
      <c r="G38" s="149" t="s">
        <v>52</v>
      </c>
      <c r="H38" s="164" t="s">
        <v>82</v>
      </c>
      <c r="I38" s="165">
        <v>4</v>
      </c>
      <c r="J38" s="165">
        <v>7.5</v>
      </c>
      <c r="K38" s="165">
        <v>3.5</v>
      </c>
      <c r="L38" s="151">
        <f t="shared" si="3"/>
        <v>30</v>
      </c>
      <c r="M38" s="173"/>
      <c r="N38" s="173"/>
      <c r="O38" s="174"/>
      <c r="P38" s="175"/>
      <c r="Q38" s="176"/>
      <c r="R38" s="177"/>
      <c r="S38" s="178"/>
    </row>
    <row r="39" spans="1:19" s="107" customFormat="1" ht="30" customHeight="1" outlineLevel="1">
      <c r="A39" s="108"/>
      <c r="B39" s="109"/>
      <c r="C39" s="54"/>
      <c r="D39" s="55"/>
      <c r="E39" s="55"/>
      <c r="F39" s="55"/>
      <c r="G39" s="179"/>
      <c r="H39" s="89"/>
      <c r="I39" s="180"/>
      <c r="J39" s="180"/>
      <c r="K39" s="180"/>
      <c r="L39" s="181"/>
      <c r="M39" s="182"/>
      <c r="N39" s="182"/>
      <c r="O39" s="93"/>
      <c r="P39" s="94"/>
      <c r="Q39" s="95"/>
      <c r="R39" s="96"/>
      <c r="S39" s="183"/>
    </row>
    <row r="40" spans="1:19" s="107" customFormat="1" ht="30" customHeight="1" outlineLevel="1">
      <c r="A40" s="108"/>
      <c r="B40" s="109"/>
      <c r="C40" s="54"/>
      <c r="D40" s="55"/>
      <c r="E40" s="55"/>
      <c r="F40" s="55"/>
      <c r="G40" s="138" t="s">
        <v>83</v>
      </c>
      <c r="H40" s="139"/>
      <c r="I40" s="140">
        <v>15</v>
      </c>
      <c r="J40" s="140">
        <v>58</v>
      </c>
      <c r="K40" s="140">
        <v>6</v>
      </c>
      <c r="L40" s="142">
        <f t="shared" ref="L40" si="4">I40*J40</f>
        <v>870</v>
      </c>
      <c r="M40" s="143"/>
      <c r="N40" s="143"/>
      <c r="O40" s="144"/>
      <c r="P40" s="145"/>
      <c r="Q40" s="146"/>
      <c r="R40" s="147"/>
      <c r="S40" s="184"/>
    </row>
    <row r="41" spans="1:19" s="107" customFormat="1" ht="30" customHeight="1" outlineLevel="1">
      <c r="A41" s="108"/>
      <c r="B41" s="109"/>
      <c r="C41" s="54"/>
      <c r="D41" s="55"/>
      <c r="E41" s="55"/>
      <c r="F41" s="55"/>
      <c r="G41" s="149" t="s">
        <v>84</v>
      </c>
      <c r="H41" s="164" t="s">
        <v>85</v>
      </c>
      <c r="I41" s="113">
        <v>7.5</v>
      </c>
      <c r="J41" s="113">
        <v>39</v>
      </c>
      <c r="K41" s="113">
        <v>6</v>
      </c>
      <c r="L41" s="185">
        <f>I41*J41</f>
        <v>292.5</v>
      </c>
      <c r="M41" s="166"/>
      <c r="N41" s="166"/>
      <c r="O41" s="153"/>
      <c r="P41" s="154"/>
      <c r="Q41" s="155"/>
      <c r="R41" s="156"/>
      <c r="S41" s="162"/>
    </row>
    <row r="42" spans="1:19" s="107" customFormat="1" ht="30" customHeight="1" outlineLevel="1">
      <c r="A42" s="108"/>
      <c r="B42" s="109"/>
      <c r="C42" s="54"/>
      <c r="D42" s="55"/>
      <c r="E42" s="55"/>
      <c r="F42" s="55"/>
      <c r="G42" s="158" t="s">
        <v>86</v>
      </c>
      <c r="H42" s="164" t="s">
        <v>87</v>
      </c>
      <c r="I42" s="71">
        <v>7.5</v>
      </c>
      <c r="J42" s="71">
        <v>39</v>
      </c>
      <c r="K42" s="71">
        <v>6</v>
      </c>
      <c r="L42" s="73">
        <f>I42*J42-5*2.5</f>
        <v>280</v>
      </c>
      <c r="M42" s="166"/>
      <c r="N42" s="167"/>
      <c r="O42" s="82"/>
      <c r="P42" s="76"/>
      <c r="Q42" s="77"/>
      <c r="R42" s="78"/>
      <c r="S42" s="162" t="s">
        <v>88</v>
      </c>
    </row>
    <row r="43" spans="1:19" s="107" customFormat="1" ht="30" customHeight="1" outlineLevel="1">
      <c r="A43" s="108"/>
      <c r="B43" s="109"/>
      <c r="C43" s="54"/>
      <c r="D43" s="55"/>
      <c r="E43" s="55"/>
      <c r="F43" s="55"/>
      <c r="G43" s="158" t="s">
        <v>86</v>
      </c>
      <c r="H43" s="164" t="s">
        <v>89</v>
      </c>
      <c r="I43" s="71">
        <v>7.5</v>
      </c>
      <c r="J43" s="71">
        <v>10</v>
      </c>
      <c r="K43" s="71">
        <v>6</v>
      </c>
      <c r="L43" s="73">
        <f>I43*J43</f>
        <v>75</v>
      </c>
      <c r="M43" s="166"/>
      <c r="N43" s="167"/>
      <c r="O43" s="82"/>
      <c r="P43" s="76"/>
      <c r="Q43" s="77"/>
      <c r="R43" s="78"/>
      <c r="S43" s="162" t="s">
        <v>88</v>
      </c>
    </row>
    <row r="44" spans="1:19" s="107" customFormat="1" ht="30" customHeight="1" outlineLevel="1">
      <c r="A44" s="108"/>
      <c r="B44" s="109"/>
      <c r="C44" s="54"/>
      <c r="D44" s="55"/>
      <c r="E44" s="55"/>
      <c r="F44" s="55"/>
      <c r="G44" s="158" t="s">
        <v>86</v>
      </c>
      <c r="H44" s="186" t="s">
        <v>76</v>
      </c>
      <c r="I44" s="113">
        <v>2.5</v>
      </c>
      <c r="J44" s="113">
        <v>5.5</v>
      </c>
      <c r="K44" s="113">
        <v>3</v>
      </c>
      <c r="L44" s="187">
        <f t="shared" ref="L44:L45" si="5">I44*J44</f>
        <v>13.75</v>
      </c>
      <c r="M44" s="166"/>
      <c r="N44" s="167"/>
      <c r="O44" s="168"/>
      <c r="P44" s="169"/>
      <c r="Q44" s="170"/>
      <c r="R44" s="171"/>
      <c r="S44" s="172"/>
    </row>
    <row r="45" spans="1:19" s="107" customFormat="1" ht="30" customHeight="1" outlineLevel="1">
      <c r="A45" s="108"/>
      <c r="B45" s="109"/>
      <c r="C45" s="54"/>
      <c r="D45" s="55"/>
      <c r="E45" s="55"/>
      <c r="F45" s="55"/>
      <c r="G45" s="158" t="s">
        <v>86</v>
      </c>
      <c r="H45" s="186" t="s">
        <v>77</v>
      </c>
      <c r="I45" s="113">
        <v>2.5</v>
      </c>
      <c r="J45" s="113">
        <v>5.5</v>
      </c>
      <c r="K45" s="113">
        <v>3</v>
      </c>
      <c r="L45" s="187">
        <f t="shared" si="5"/>
        <v>13.75</v>
      </c>
      <c r="M45" s="166"/>
      <c r="N45" s="167"/>
      <c r="O45" s="168"/>
      <c r="P45" s="169"/>
      <c r="Q45" s="170"/>
      <c r="R45" s="171"/>
      <c r="S45" s="172"/>
    </row>
    <row r="46" spans="1:19" s="107" customFormat="1" ht="30" customHeight="1" outlineLevel="1">
      <c r="A46" s="108"/>
      <c r="B46" s="109"/>
      <c r="C46" s="54"/>
      <c r="D46" s="55"/>
      <c r="E46" s="55"/>
      <c r="F46" s="55"/>
      <c r="G46" s="158" t="s">
        <v>86</v>
      </c>
      <c r="H46" s="164" t="s">
        <v>90</v>
      </c>
      <c r="I46" s="165">
        <v>9</v>
      </c>
      <c r="J46" s="165">
        <v>9.5</v>
      </c>
      <c r="K46" s="165">
        <v>3</v>
      </c>
      <c r="L46" s="187">
        <f>I46*J46-5.5*4</f>
        <v>63.5</v>
      </c>
      <c r="M46" s="166"/>
      <c r="N46" s="167"/>
      <c r="O46" s="168"/>
      <c r="P46" s="169"/>
      <c r="Q46" s="170"/>
      <c r="R46" s="171"/>
      <c r="S46" s="172"/>
    </row>
    <row r="47" spans="1:19" s="107" customFormat="1" ht="30" customHeight="1" outlineLevel="1">
      <c r="A47" s="108"/>
      <c r="B47" s="109"/>
      <c r="C47" s="54"/>
      <c r="D47" s="55"/>
      <c r="E47" s="55"/>
      <c r="F47" s="55"/>
      <c r="G47" s="158" t="s">
        <v>86</v>
      </c>
      <c r="H47" s="164" t="s">
        <v>91</v>
      </c>
      <c r="I47" s="165">
        <v>6</v>
      </c>
      <c r="J47" s="165">
        <v>7.5</v>
      </c>
      <c r="K47" s="165">
        <v>3</v>
      </c>
      <c r="L47" s="187">
        <f>I47*J47</f>
        <v>45</v>
      </c>
      <c r="M47" s="166"/>
      <c r="N47" s="167"/>
      <c r="O47" s="168"/>
      <c r="P47" s="169"/>
      <c r="Q47" s="170"/>
      <c r="R47" s="171"/>
      <c r="S47" s="172"/>
    </row>
    <row r="48" spans="1:19" s="107" customFormat="1" ht="30" customHeight="1" outlineLevel="1">
      <c r="A48" s="108"/>
      <c r="B48" s="109"/>
      <c r="C48" s="54"/>
      <c r="D48" s="55"/>
      <c r="E48" s="55"/>
      <c r="F48" s="55"/>
      <c r="G48" s="158" t="s">
        <v>86</v>
      </c>
      <c r="H48" s="164" t="s">
        <v>80</v>
      </c>
      <c r="I48" s="165">
        <v>3.5</v>
      </c>
      <c r="J48" s="165">
        <v>4</v>
      </c>
      <c r="K48" s="165">
        <v>6</v>
      </c>
      <c r="L48" s="187">
        <f t="shared" ref="L48:L62" si="6">I48*J48</f>
        <v>14</v>
      </c>
      <c r="M48" s="166"/>
      <c r="N48" s="167"/>
      <c r="O48" s="168"/>
      <c r="P48" s="169"/>
      <c r="Q48" s="170"/>
      <c r="R48" s="171"/>
      <c r="S48" s="172"/>
    </row>
    <row r="49" spans="1:19" s="107" customFormat="1" ht="30" customHeight="1" outlineLevel="1">
      <c r="A49" s="108"/>
      <c r="B49" s="109"/>
      <c r="C49" s="54"/>
      <c r="D49" s="55"/>
      <c r="E49" s="55"/>
      <c r="F49" s="55"/>
      <c r="G49" s="158" t="s">
        <v>86</v>
      </c>
      <c r="H49" s="164" t="s">
        <v>81</v>
      </c>
      <c r="I49" s="165">
        <v>4</v>
      </c>
      <c r="J49" s="165">
        <v>7.5</v>
      </c>
      <c r="K49" s="165">
        <v>6</v>
      </c>
      <c r="L49" s="187">
        <f t="shared" si="6"/>
        <v>30</v>
      </c>
      <c r="M49" s="166"/>
      <c r="N49" s="167"/>
      <c r="O49" s="168"/>
      <c r="P49" s="169"/>
      <c r="Q49" s="170"/>
      <c r="R49" s="171"/>
      <c r="S49" s="172"/>
    </row>
    <row r="50" spans="1:19" s="107" customFormat="1" ht="30" customHeight="1" outlineLevel="1">
      <c r="A50" s="108"/>
      <c r="B50" s="109"/>
      <c r="C50" s="54"/>
      <c r="D50" s="55"/>
      <c r="E50" s="55"/>
      <c r="F50" s="55"/>
      <c r="G50" s="158" t="s">
        <v>86</v>
      </c>
      <c r="H50" s="164" t="s">
        <v>82</v>
      </c>
      <c r="I50" s="165">
        <v>4</v>
      </c>
      <c r="J50" s="165">
        <v>7.5</v>
      </c>
      <c r="K50" s="165">
        <v>6</v>
      </c>
      <c r="L50" s="187">
        <f t="shared" si="6"/>
        <v>30</v>
      </c>
      <c r="M50" s="166"/>
      <c r="N50" s="167"/>
      <c r="O50" s="168"/>
      <c r="P50" s="169"/>
      <c r="Q50" s="170"/>
      <c r="R50" s="171"/>
      <c r="S50" s="172"/>
    </row>
    <row r="51" spans="1:19" s="107" customFormat="1" ht="30" customHeight="1" outlineLevel="1">
      <c r="A51" s="108"/>
      <c r="B51" s="109"/>
      <c r="C51" s="54"/>
      <c r="D51" s="55"/>
      <c r="E51" s="55"/>
      <c r="F51" s="55"/>
      <c r="G51" s="158" t="s">
        <v>86</v>
      </c>
      <c r="H51" s="188" t="s">
        <v>92</v>
      </c>
      <c r="I51" s="165">
        <v>2.5</v>
      </c>
      <c r="J51" s="165">
        <v>5</v>
      </c>
      <c r="K51" s="165">
        <v>6</v>
      </c>
      <c r="L51" s="189">
        <f t="shared" si="6"/>
        <v>12.5</v>
      </c>
      <c r="M51" s="166"/>
      <c r="N51" s="167"/>
      <c r="O51" s="168"/>
      <c r="P51" s="169"/>
      <c r="Q51" s="170"/>
      <c r="R51" s="171"/>
      <c r="S51" s="172"/>
    </row>
    <row r="52" spans="1:19" s="107" customFormat="1" ht="30" customHeight="1" outlineLevel="1">
      <c r="A52" s="108"/>
      <c r="B52" s="109"/>
      <c r="C52" s="54"/>
      <c r="D52" s="55"/>
      <c r="E52" s="55"/>
      <c r="F52" s="55"/>
      <c r="G52" s="158"/>
      <c r="H52" s="89"/>
      <c r="I52" s="180"/>
      <c r="J52" s="180"/>
      <c r="K52" s="180"/>
      <c r="L52" s="181"/>
      <c r="M52" s="92"/>
      <c r="N52" s="92"/>
      <c r="O52" s="93"/>
      <c r="P52" s="94"/>
      <c r="Q52" s="95"/>
      <c r="R52" s="96"/>
      <c r="S52" s="183"/>
    </row>
    <row r="53" spans="1:19" s="107" customFormat="1" ht="30" customHeight="1" outlineLevel="1">
      <c r="A53" s="108"/>
      <c r="B53" s="109"/>
      <c r="C53" s="54"/>
      <c r="D53" s="55"/>
      <c r="E53" s="55"/>
      <c r="F53" s="55"/>
      <c r="G53" s="138" t="s">
        <v>93</v>
      </c>
      <c r="H53" s="139"/>
      <c r="I53" s="140">
        <v>15</v>
      </c>
      <c r="J53" s="140">
        <v>58</v>
      </c>
      <c r="K53" s="140">
        <v>6.5</v>
      </c>
      <c r="L53" s="141">
        <f t="shared" si="6"/>
        <v>870</v>
      </c>
      <c r="M53" s="143"/>
      <c r="N53" s="143"/>
      <c r="O53" s="144"/>
      <c r="P53" s="145"/>
      <c r="Q53" s="146"/>
      <c r="R53" s="147"/>
      <c r="S53" s="190"/>
    </row>
    <row r="54" spans="1:19" s="107" customFormat="1" ht="30" customHeight="1" outlineLevel="1">
      <c r="A54" s="108"/>
      <c r="B54" s="109"/>
      <c r="C54" s="54"/>
      <c r="D54" s="55"/>
      <c r="E54" s="55"/>
      <c r="F54" s="55"/>
      <c r="G54" s="158" t="s">
        <v>93</v>
      </c>
      <c r="H54" s="149" t="s">
        <v>94</v>
      </c>
      <c r="I54" s="113">
        <v>7.5</v>
      </c>
      <c r="J54" s="113">
        <v>39</v>
      </c>
      <c r="K54" s="113">
        <v>3</v>
      </c>
      <c r="L54" s="191">
        <f>I54*J54-8*4.5-2.5*5</f>
        <v>244</v>
      </c>
      <c r="M54" s="152"/>
      <c r="N54" s="152"/>
      <c r="O54" s="153"/>
      <c r="P54" s="154"/>
      <c r="Q54" s="155"/>
      <c r="R54" s="156"/>
      <c r="S54" s="157"/>
    </row>
    <row r="55" spans="1:19" s="107" customFormat="1" ht="30" customHeight="1" outlineLevel="1">
      <c r="A55" s="108"/>
      <c r="B55" s="163"/>
      <c r="C55" s="54"/>
      <c r="D55" s="55"/>
      <c r="E55" s="55"/>
      <c r="F55" s="55"/>
      <c r="G55" s="158" t="s">
        <v>93</v>
      </c>
      <c r="H55" s="149" t="s">
        <v>95</v>
      </c>
      <c r="I55" s="113">
        <v>7.5</v>
      </c>
      <c r="J55" s="113">
        <v>27</v>
      </c>
      <c r="K55" s="113">
        <v>3</v>
      </c>
      <c r="L55" s="191">
        <f t="shared" si="6"/>
        <v>202.5</v>
      </c>
      <c r="M55" s="152"/>
      <c r="N55" s="152"/>
      <c r="O55" s="153"/>
      <c r="P55" s="154"/>
      <c r="Q55" s="155"/>
      <c r="R55" s="156"/>
      <c r="S55" s="157"/>
    </row>
    <row r="56" spans="1:19" s="107" customFormat="1" ht="30" customHeight="1" outlineLevel="1">
      <c r="A56" s="108"/>
      <c r="B56" s="163"/>
      <c r="C56" s="54"/>
      <c r="D56" s="55"/>
      <c r="E56" s="55"/>
      <c r="F56" s="55"/>
      <c r="G56" s="158" t="s">
        <v>93</v>
      </c>
      <c r="H56" s="186" t="s">
        <v>96</v>
      </c>
      <c r="I56" s="113">
        <v>4.5</v>
      </c>
      <c r="J56" s="113">
        <v>8</v>
      </c>
      <c r="K56" s="113">
        <v>3</v>
      </c>
      <c r="L56" s="191">
        <f t="shared" si="6"/>
        <v>36</v>
      </c>
      <c r="M56" s="152"/>
      <c r="N56" s="152"/>
      <c r="O56" s="153"/>
      <c r="P56" s="154"/>
      <c r="Q56" s="155"/>
      <c r="R56" s="156"/>
      <c r="S56" s="192" t="s">
        <v>97</v>
      </c>
    </row>
    <row r="57" spans="1:19" s="107" customFormat="1" ht="30" customHeight="1" outlineLevel="1">
      <c r="A57" s="108"/>
      <c r="B57" s="163"/>
      <c r="C57" s="54"/>
      <c r="D57" s="55"/>
      <c r="E57" s="55"/>
      <c r="F57" s="55"/>
      <c r="G57" s="158" t="s">
        <v>93</v>
      </c>
      <c r="H57" s="149" t="s">
        <v>98</v>
      </c>
      <c r="I57" s="113">
        <v>7.5</v>
      </c>
      <c r="J57" s="113">
        <v>12</v>
      </c>
      <c r="K57" s="113">
        <v>6.5</v>
      </c>
      <c r="L57" s="191">
        <f t="shared" si="6"/>
        <v>90</v>
      </c>
      <c r="M57" s="152"/>
      <c r="N57" s="152"/>
      <c r="O57" s="153"/>
      <c r="P57" s="154"/>
      <c r="Q57" s="155"/>
      <c r="R57" s="156"/>
      <c r="S57" s="192" t="s">
        <v>99</v>
      </c>
    </row>
    <row r="58" spans="1:19" s="107" customFormat="1" ht="30" customHeight="1" outlineLevel="1">
      <c r="A58" s="108"/>
      <c r="B58" s="163"/>
      <c r="C58" s="54"/>
      <c r="D58" s="55"/>
      <c r="E58" s="55"/>
      <c r="F58" s="55"/>
      <c r="G58" s="158" t="s">
        <v>93</v>
      </c>
      <c r="H58" s="149" t="s">
        <v>100</v>
      </c>
      <c r="I58" s="113">
        <v>4.5</v>
      </c>
      <c r="J58" s="113">
        <v>8</v>
      </c>
      <c r="K58" s="113">
        <v>3</v>
      </c>
      <c r="L58" s="191">
        <f t="shared" si="6"/>
        <v>36</v>
      </c>
      <c r="M58" s="152"/>
      <c r="N58" s="152"/>
      <c r="O58" s="153"/>
      <c r="P58" s="154"/>
      <c r="Q58" s="155"/>
      <c r="R58" s="156"/>
      <c r="S58" s="192" t="s">
        <v>99</v>
      </c>
    </row>
    <row r="59" spans="1:19" s="107" customFormat="1" ht="30" customHeight="1" outlineLevel="1">
      <c r="A59" s="108"/>
      <c r="B59" s="163"/>
      <c r="C59" s="54"/>
      <c r="D59" s="55"/>
      <c r="E59" s="55"/>
      <c r="F59" s="55"/>
      <c r="G59" s="158" t="s">
        <v>93</v>
      </c>
      <c r="H59" s="149" t="s">
        <v>101</v>
      </c>
      <c r="I59" s="113">
        <v>2.5</v>
      </c>
      <c r="J59" s="113">
        <v>5</v>
      </c>
      <c r="K59" s="113">
        <v>6.5</v>
      </c>
      <c r="L59" s="191">
        <f>I59*J59</f>
        <v>12.5</v>
      </c>
      <c r="M59" s="173"/>
      <c r="N59" s="173"/>
      <c r="O59" s="174"/>
      <c r="P59" s="175"/>
      <c r="Q59" s="176"/>
      <c r="R59" s="177"/>
      <c r="S59" s="178"/>
    </row>
    <row r="60" spans="1:19" s="107" customFormat="1" ht="30" customHeight="1" outlineLevel="1">
      <c r="A60" s="108"/>
      <c r="B60" s="163"/>
      <c r="C60" s="54"/>
      <c r="D60" s="55"/>
      <c r="E60" s="55"/>
      <c r="F60" s="55"/>
      <c r="G60" s="158" t="s">
        <v>93</v>
      </c>
      <c r="H60" s="149" t="s">
        <v>102</v>
      </c>
      <c r="I60" s="113">
        <v>2</v>
      </c>
      <c r="J60" s="113">
        <v>7.5</v>
      </c>
      <c r="K60" s="113">
        <v>6.5</v>
      </c>
      <c r="L60" s="191">
        <f>I60*J60</f>
        <v>15</v>
      </c>
      <c r="M60" s="173"/>
      <c r="N60" s="173"/>
      <c r="O60" s="174"/>
      <c r="P60" s="175"/>
      <c r="Q60" s="176"/>
      <c r="R60" s="177"/>
      <c r="S60" s="178"/>
    </row>
    <row r="61" spans="1:19" s="107" customFormat="1" ht="30" customHeight="1" outlineLevel="1">
      <c r="A61" s="108"/>
      <c r="B61" s="163"/>
      <c r="C61" s="54"/>
      <c r="D61" s="55"/>
      <c r="E61" s="55"/>
      <c r="F61" s="55"/>
      <c r="G61" s="158" t="s">
        <v>93</v>
      </c>
      <c r="H61" s="149" t="s">
        <v>76</v>
      </c>
      <c r="I61" s="113">
        <v>2.5</v>
      </c>
      <c r="J61" s="113">
        <v>5</v>
      </c>
      <c r="K61" s="113">
        <v>3</v>
      </c>
      <c r="L61" s="191">
        <f t="shared" si="6"/>
        <v>12.5</v>
      </c>
      <c r="M61" s="152"/>
      <c r="N61" s="152"/>
      <c r="O61" s="153"/>
      <c r="P61" s="154"/>
      <c r="Q61" s="155"/>
      <c r="R61" s="156"/>
      <c r="S61" s="157"/>
    </row>
    <row r="62" spans="1:19" s="107" customFormat="1" ht="30" customHeight="1" outlineLevel="1">
      <c r="A62" s="108"/>
      <c r="B62" s="163"/>
      <c r="C62" s="54"/>
      <c r="D62" s="55"/>
      <c r="E62" s="55"/>
      <c r="F62" s="55"/>
      <c r="G62" s="158" t="s">
        <v>93</v>
      </c>
      <c r="H62" s="149" t="s">
        <v>77</v>
      </c>
      <c r="I62" s="113">
        <v>2.5</v>
      </c>
      <c r="J62" s="113">
        <v>5</v>
      </c>
      <c r="K62" s="113">
        <v>3</v>
      </c>
      <c r="L62" s="191">
        <f t="shared" si="6"/>
        <v>12.5</v>
      </c>
      <c r="M62" s="152"/>
      <c r="N62" s="152"/>
      <c r="O62" s="153"/>
      <c r="P62" s="154"/>
      <c r="Q62" s="155"/>
      <c r="R62" s="156"/>
      <c r="S62" s="157"/>
    </row>
    <row r="63" spans="1:19" s="107" customFormat="1" ht="30" customHeight="1" outlineLevel="1">
      <c r="A63" s="108"/>
      <c r="B63" s="163"/>
      <c r="C63" s="54"/>
      <c r="D63" s="55"/>
      <c r="E63" s="55"/>
      <c r="F63" s="55"/>
      <c r="G63" s="158" t="s">
        <v>93</v>
      </c>
      <c r="H63" s="149" t="s">
        <v>90</v>
      </c>
      <c r="I63" s="165">
        <v>9</v>
      </c>
      <c r="J63" s="165">
        <v>9.5</v>
      </c>
      <c r="K63" s="165">
        <v>3</v>
      </c>
      <c r="L63" s="187">
        <f>I63*J63-5.5*4</f>
        <v>63.5</v>
      </c>
      <c r="M63" s="152"/>
      <c r="N63" s="152"/>
      <c r="O63" s="153"/>
      <c r="P63" s="154"/>
      <c r="Q63" s="155"/>
      <c r="R63" s="156"/>
      <c r="S63" s="157"/>
    </row>
    <row r="64" spans="1:19" s="107" customFormat="1" ht="30" customHeight="1" outlineLevel="1">
      <c r="A64" s="108"/>
      <c r="B64" s="163"/>
      <c r="C64" s="54"/>
      <c r="D64" s="55"/>
      <c r="E64" s="55"/>
      <c r="F64" s="55"/>
      <c r="G64" s="158" t="s">
        <v>93</v>
      </c>
      <c r="H64" s="149" t="s">
        <v>79</v>
      </c>
      <c r="I64" s="165">
        <v>8</v>
      </c>
      <c r="J64" s="165">
        <v>10.5</v>
      </c>
      <c r="K64" s="165">
        <v>3</v>
      </c>
      <c r="L64" s="187">
        <f>I64*J64-2*7.5</f>
        <v>69</v>
      </c>
      <c r="M64" s="152"/>
      <c r="N64" s="152"/>
      <c r="O64" s="153"/>
      <c r="P64" s="154"/>
      <c r="Q64" s="155"/>
      <c r="R64" s="156"/>
      <c r="S64" s="157"/>
    </row>
    <row r="65" spans="1:19" s="107" customFormat="1" ht="30" customHeight="1" outlineLevel="1">
      <c r="A65" s="108"/>
      <c r="B65" s="163"/>
      <c r="C65" s="54"/>
      <c r="D65" s="55"/>
      <c r="E65" s="55"/>
      <c r="F65" s="55"/>
      <c r="G65" s="158" t="s">
        <v>93</v>
      </c>
      <c r="H65" s="164" t="s">
        <v>80</v>
      </c>
      <c r="I65" s="165">
        <v>3.5</v>
      </c>
      <c r="J65" s="165">
        <v>4</v>
      </c>
      <c r="K65" s="113">
        <v>6.5</v>
      </c>
      <c r="L65" s="129">
        <f>I65*J65</f>
        <v>14</v>
      </c>
      <c r="M65" s="152"/>
      <c r="N65" s="152"/>
      <c r="O65" s="153"/>
      <c r="P65" s="154"/>
      <c r="Q65" s="155"/>
      <c r="R65" s="156"/>
      <c r="S65" s="157"/>
    </row>
    <row r="66" spans="1:19" s="107" customFormat="1" ht="30" customHeight="1" outlineLevel="1">
      <c r="A66" s="108"/>
      <c r="B66" s="163"/>
      <c r="C66" s="54"/>
      <c r="D66" s="55"/>
      <c r="E66" s="55"/>
      <c r="F66" s="55"/>
      <c r="G66" s="158" t="s">
        <v>93</v>
      </c>
      <c r="H66" s="164" t="s">
        <v>81</v>
      </c>
      <c r="I66" s="165">
        <v>4</v>
      </c>
      <c r="J66" s="165">
        <v>7.5</v>
      </c>
      <c r="K66" s="165">
        <v>6.5</v>
      </c>
      <c r="L66" s="187">
        <f t="shared" ref="L66:L67" si="7">I66*J66</f>
        <v>30</v>
      </c>
      <c r="M66" s="152"/>
      <c r="N66" s="152"/>
      <c r="O66" s="153"/>
      <c r="P66" s="154"/>
      <c r="Q66" s="155"/>
      <c r="R66" s="156"/>
      <c r="S66" s="157"/>
    </row>
    <row r="67" spans="1:19" s="107" customFormat="1" ht="30" customHeight="1" outlineLevel="1">
      <c r="A67" s="108"/>
      <c r="B67" s="163"/>
      <c r="C67" s="54"/>
      <c r="D67" s="55"/>
      <c r="E67" s="55"/>
      <c r="F67" s="55"/>
      <c r="G67" s="158" t="s">
        <v>93</v>
      </c>
      <c r="H67" s="164" t="s">
        <v>82</v>
      </c>
      <c r="I67" s="165">
        <v>4</v>
      </c>
      <c r="J67" s="165">
        <v>7.5</v>
      </c>
      <c r="K67" s="165">
        <v>6.5</v>
      </c>
      <c r="L67" s="187">
        <f t="shared" si="7"/>
        <v>30</v>
      </c>
      <c r="M67" s="152"/>
      <c r="N67" s="152"/>
      <c r="O67" s="153"/>
      <c r="P67" s="154"/>
      <c r="Q67" s="155"/>
      <c r="R67" s="156"/>
      <c r="S67" s="157"/>
    </row>
    <row r="68" spans="1:19" s="107" customFormat="1" ht="30" customHeight="1" outlineLevel="1">
      <c r="A68" s="108"/>
      <c r="B68" s="109"/>
      <c r="C68" s="54"/>
      <c r="D68" s="55"/>
      <c r="E68" s="55"/>
      <c r="F68" s="55"/>
      <c r="G68" s="158"/>
      <c r="H68" s="89"/>
      <c r="I68" s="180"/>
      <c r="J68" s="180"/>
      <c r="K68" s="180"/>
      <c r="L68" s="181"/>
      <c r="M68" s="160"/>
      <c r="N68" s="160"/>
      <c r="O68" s="153"/>
      <c r="P68" s="154"/>
      <c r="Q68" s="155"/>
      <c r="R68" s="156"/>
      <c r="S68" s="157"/>
    </row>
    <row r="69" spans="1:19" s="107" customFormat="1" ht="30" customHeight="1" outlineLevel="1">
      <c r="A69" s="108"/>
      <c r="B69" s="109"/>
      <c r="C69" s="54"/>
      <c r="D69" s="55"/>
      <c r="E69" s="55"/>
      <c r="F69" s="55"/>
      <c r="G69" s="138" t="s">
        <v>103</v>
      </c>
      <c r="H69" s="139"/>
      <c r="I69" s="140">
        <v>15</v>
      </c>
      <c r="J69" s="140">
        <v>58</v>
      </c>
      <c r="K69" s="140">
        <v>4.5</v>
      </c>
      <c r="L69" s="141">
        <f t="shared" ref="L69:L78" si="8">I69*J69</f>
        <v>870</v>
      </c>
      <c r="M69" s="143"/>
      <c r="N69" s="143"/>
      <c r="O69" s="144"/>
      <c r="P69" s="145"/>
      <c r="Q69" s="146"/>
      <c r="R69" s="147"/>
      <c r="S69" s="184"/>
    </row>
    <row r="70" spans="1:19" s="107" customFormat="1" ht="30" customHeight="1" outlineLevel="1">
      <c r="A70" s="108"/>
      <c r="B70" s="109"/>
      <c r="C70" s="54"/>
      <c r="D70" s="55"/>
      <c r="E70" s="55"/>
      <c r="F70" s="55"/>
      <c r="G70" s="158" t="s">
        <v>103</v>
      </c>
      <c r="H70" s="164" t="s">
        <v>104</v>
      </c>
      <c r="I70" s="113">
        <v>7.5</v>
      </c>
      <c r="J70" s="113">
        <v>4.5</v>
      </c>
      <c r="K70" s="113">
        <v>3</v>
      </c>
      <c r="L70" s="193">
        <f t="shared" si="8"/>
        <v>33.75</v>
      </c>
      <c r="M70" s="173"/>
      <c r="N70" s="173"/>
      <c r="O70" s="174"/>
      <c r="P70" s="175"/>
      <c r="Q70" s="176"/>
      <c r="R70" s="177"/>
      <c r="S70" s="178"/>
    </row>
    <row r="71" spans="1:19" s="107" customFormat="1" ht="30" customHeight="1" outlineLevel="1">
      <c r="A71" s="108"/>
      <c r="B71" s="109"/>
      <c r="C71" s="54"/>
      <c r="D71" s="55"/>
      <c r="E71" s="55"/>
      <c r="F71" s="55"/>
      <c r="G71" s="158" t="s">
        <v>103</v>
      </c>
      <c r="H71" s="164" t="s">
        <v>105</v>
      </c>
      <c r="I71" s="71">
        <v>7.5</v>
      </c>
      <c r="J71" s="71">
        <v>4.5</v>
      </c>
      <c r="K71" s="71">
        <v>3</v>
      </c>
      <c r="L71" s="72">
        <f t="shared" si="8"/>
        <v>33.75</v>
      </c>
      <c r="M71" s="173"/>
      <c r="N71" s="173"/>
      <c r="O71" s="174"/>
      <c r="P71" s="175"/>
      <c r="Q71" s="176"/>
      <c r="R71" s="177"/>
      <c r="S71" s="178"/>
    </row>
    <row r="72" spans="1:19" s="107" customFormat="1" ht="30" customHeight="1" outlineLevel="1">
      <c r="A72" s="108"/>
      <c r="B72" s="109"/>
      <c r="C72" s="54"/>
      <c r="D72" s="55"/>
      <c r="E72" s="55"/>
      <c r="F72" s="55"/>
      <c r="G72" s="158" t="s">
        <v>103</v>
      </c>
      <c r="H72" s="164" t="s">
        <v>106</v>
      </c>
      <c r="I72" s="71">
        <v>5.0999999999999996</v>
      </c>
      <c r="J72" s="71">
        <v>9</v>
      </c>
      <c r="K72" s="71">
        <v>3</v>
      </c>
      <c r="L72" s="72">
        <f t="shared" si="8"/>
        <v>45.9</v>
      </c>
      <c r="M72" s="173"/>
      <c r="N72" s="173"/>
      <c r="O72" s="174"/>
      <c r="P72" s="175"/>
      <c r="Q72" s="176"/>
      <c r="R72" s="177"/>
      <c r="S72" s="178"/>
    </row>
    <row r="73" spans="1:19" s="107" customFormat="1" ht="30" customHeight="1" outlineLevel="1">
      <c r="A73" s="108"/>
      <c r="B73" s="109"/>
      <c r="C73" s="54"/>
      <c r="D73" s="55"/>
      <c r="E73" s="55"/>
      <c r="F73" s="55"/>
      <c r="G73" s="158" t="s">
        <v>103</v>
      </c>
      <c r="H73" s="188" t="s">
        <v>107</v>
      </c>
      <c r="I73" s="71">
        <v>7.5</v>
      </c>
      <c r="J73" s="71">
        <v>7</v>
      </c>
      <c r="K73" s="71">
        <v>3</v>
      </c>
      <c r="L73" s="72">
        <f t="shared" si="8"/>
        <v>52.5</v>
      </c>
      <c r="M73" s="173"/>
      <c r="N73" s="173"/>
      <c r="O73" s="174"/>
      <c r="P73" s="175"/>
      <c r="Q73" s="176"/>
      <c r="R73" s="177"/>
      <c r="S73" s="178"/>
    </row>
    <row r="74" spans="1:19" s="107" customFormat="1" ht="30" customHeight="1" outlineLevel="1">
      <c r="A74" s="108"/>
      <c r="B74" s="109"/>
      <c r="C74" s="54"/>
      <c r="D74" s="55"/>
      <c r="E74" s="55"/>
      <c r="F74" s="55"/>
      <c r="G74" s="158" t="s">
        <v>103</v>
      </c>
      <c r="H74" s="164" t="s">
        <v>108</v>
      </c>
      <c r="I74" s="71">
        <v>7.5</v>
      </c>
      <c r="J74" s="71">
        <v>18</v>
      </c>
      <c r="K74" s="71">
        <v>3</v>
      </c>
      <c r="L74" s="72">
        <f>I74*J74</f>
        <v>135</v>
      </c>
      <c r="M74" s="173"/>
      <c r="N74" s="173"/>
      <c r="O74" s="174"/>
      <c r="P74" s="175"/>
      <c r="Q74" s="176"/>
      <c r="R74" s="177"/>
      <c r="S74" s="178"/>
    </row>
    <row r="75" spans="1:19" s="107" customFormat="1" ht="30" customHeight="1" outlineLevel="1">
      <c r="A75" s="108"/>
      <c r="B75" s="109"/>
      <c r="C75" s="54"/>
      <c r="D75" s="55"/>
      <c r="E75" s="55"/>
      <c r="F75" s="55"/>
      <c r="G75" s="158" t="s">
        <v>103</v>
      </c>
      <c r="H75" s="188" t="s">
        <v>109</v>
      </c>
      <c r="I75" s="71">
        <v>5.0999999999999996</v>
      </c>
      <c r="J75" s="71">
        <v>6</v>
      </c>
      <c r="K75" s="71">
        <v>3</v>
      </c>
      <c r="L75" s="72">
        <f>I75*J75</f>
        <v>30.599999999999998</v>
      </c>
      <c r="M75" s="173"/>
      <c r="N75" s="173"/>
      <c r="O75" s="174"/>
      <c r="P75" s="175"/>
      <c r="Q75" s="176"/>
      <c r="R75" s="177"/>
      <c r="S75" s="178"/>
    </row>
    <row r="76" spans="1:19" s="107" customFormat="1" ht="30" customHeight="1" outlineLevel="1">
      <c r="A76" s="108"/>
      <c r="B76" s="109"/>
      <c r="C76" s="54"/>
      <c r="D76" s="55"/>
      <c r="E76" s="55"/>
      <c r="F76" s="55"/>
      <c r="G76" s="158" t="s">
        <v>103</v>
      </c>
      <c r="H76" s="164" t="s">
        <v>110</v>
      </c>
      <c r="I76" s="71">
        <v>5.0999999999999996</v>
      </c>
      <c r="J76" s="71">
        <v>8</v>
      </c>
      <c r="K76" s="71">
        <v>4.5</v>
      </c>
      <c r="L76" s="72">
        <f>I76*J76</f>
        <v>40.799999999999997</v>
      </c>
      <c r="M76" s="173"/>
      <c r="N76" s="173"/>
      <c r="O76" s="174"/>
      <c r="P76" s="175"/>
      <c r="Q76" s="176"/>
      <c r="R76" s="177"/>
      <c r="S76" s="178"/>
    </row>
    <row r="77" spans="1:19" s="107" customFormat="1" ht="30" customHeight="1" outlineLevel="1">
      <c r="A77" s="108"/>
      <c r="B77" s="109"/>
      <c r="C77" s="54"/>
      <c r="D77" s="55"/>
      <c r="E77" s="55"/>
      <c r="F77" s="55"/>
      <c r="G77" s="158" t="s">
        <v>103</v>
      </c>
      <c r="H77" s="164" t="s">
        <v>111</v>
      </c>
      <c r="I77" s="71">
        <v>5.0999999999999996</v>
      </c>
      <c r="J77" s="71">
        <v>6</v>
      </c>
      <c r="K77" s="71">
        <v>3</v>
      </c>
      <c r="L77" s="72">
        <f t="shared" si="8"/>
        <v>30.599999999999998</v>
      </c>
      <c r="M77" s="173"/>
      <c r="N77" s="173"/>
      <c r="O77" s="174"/>
      <c r="P77" s="175"/>
      <c r="Q77" s="176"/>
      <c r="R77" s="177"/>
      <c r="S77" s="178"/>
    </row>
    <row r="78" spans="1:19" s="107" customFormat="1" ht="30" customHeight="1" outlineLevel="1">
      <c r="A78" s="108"/>
      <c r="B78" s="109"/>
      <c r="C78" s="54"/>
      <c r="D78" s="55"/>
      <c r="E78" s="55"/>
      <c r="F78" s="55"/>
      <c r="G78" s="158" t="s">
        <v>103</v>
      </c>
      <c r="H78" s="164" t="s">
        <v>112</v>
      </c>
      <c r="I78" s="71">
        <v>5.0999999999999996</v>
      </c>
      <c r="J78" s="71">
        <v>6</v>
      </c>
      <c r="K78" s="71">
        <v>4.5</v>
      </c>
      <c r="L78" s="72">
        <f t="shared" si="8"/>
        <v>30.599999999999998</v>
      </c>
      <c r="M78" s="173"/>
      <c r="N78" s="173"/>
      <c r="O78" s="174"/>
      <c r="P78" s="175"/>
      <c r="Q78" s="176"/>
      <c r="R78" s="177"/>
      <c r="S78" s="178"/>
    </row>
    <row r="79" spans="1:19" s="107" customFormat="1" ht="30" customHeight="1" outlineLevel="1">
      <c r="A79" s="108"/>
      <c r="B79" s="109"/>
      <c r="C79" s="54"/>
      <c r="D79" s="55"/>
      <c r="E79" s="55"/>
      <c r="F79" s="55"/>
      <c r="G79" s="158" t="s">
        <v>103</v>
      </c>
      <c r="H79" s="164" t="s">
        <v>113</v>
      </c>
      <c r="I79" s="71">
        <v>5.0999999999999996</v>
      </c>
      <c r="J79" s="71">
        <v>12</v>
      </c>
      <c r="K79" s="71">
        <v>3</v>
      </c>
      <c r="L79" s="72">
        <f>I79*J79-2.5*5</f>
        <v>48.699999999999996</v>
      </c>
      <c r="M79" s="173"/>
      <c r="N79" s="173"/>
      <c r="O79" s="174"/>
      <c r="P79" s="175"/>
      <c r="Q79" s="176"/>
      <c r="R79" s="177"/>
      <c r="S79" s="178"/>
    </row>
    <row r="80" spans="1:19" s="107" customFormat="1" ht="30" customHeight="1" outlineLevel="1">
      <c r="A80" s="108"/>
      <c r="B80" s="109"/>
      <c r="C80" s="54"/>
      <c r="D80" s="55"/>
      <c r="E80" s="55"/>
      <c r="F80" s="55"/>
      <c r="G80" s="158" t="s">
        <v>103</v>
      </c>
      <c r="H80" s="149" t="s">
        <v>114</v>
      </c>
      <c r="I80" s="71">
        <v>4</v>
      </c>
      <c r="J80" s="71">
        <v>9</v>
      </c>
      <c r="K80" s="71">
        <v>3</v>
      </c>
      <c r="L80" s="72">
        <f>I80*J80</f>
        <v>36</v>
      </c>
      <c r="M80" s="173"/>
      <c r="N80" s="173"/>
      <c r="O80" s="174"/>
      <c r="P80" s="175"/>
      <c r="Q80" s="176"/>
      <c r="R80" s="177"/>
      <c r="S80" s="178"/>
    </row>
    <row r="81" spans="1:19" s="107" customFormat="1" ht="30" customHeight="1" outlineLevel="1">
      <c r="A81" s="108"/>
      <c r="B81" s="109"/>
      <c r="C81" s="54"/>
      <c r="D81" s="55"/>
      <c r="E81" s="55"/>
      <c r="F81" s="55"/>
      <c r="G81" s="158" t="s">
        <v>103</v>
      </c>
      <c r="H81" s="149" t="s">
        <v>115</v>
      </c>
      <c r="I81" s="71">
        <v>5.0999999999999996</v>
      </c>
      <c r="J81" s="71">
        <v>5</v>
      </c>
      <c r="K81" s="71">
        <v>3</v>
      </c>
      <c r="L81" s="72">
        <f>I81*J81</f>
        <v>25.5</v>
      </c>
      <c r="M81" s="173"/>
      <c r="N81" s="173"/>
      <c r="O81" s="174"/>
      <c r="P81" s="175"/>
      <c r="Q81" s="176"/>
      <c r="R81" s="177"/>
      <c r="S81" s="178"/>
    </row>
    <row r="82" spans="1:19" s="107" customFormat="1" ht="30" customHeight="1" outlineLevel="1">
      <c r="A82" s="108"/>
      <c r="B82" s="109"/>
      <c r="C82" s="54"/>
      <c r="D82" s="55"/>
      <c r="E82" s="55"/>
      <c r="F82" s="55"/>
      <c r="G82" s="158" t="s">
        <v>103</v>
      </c>
      <c r="H82" s="149" t="s">
        <v>90</v>
      </c>
      <c r="I82" s="165">
        <v>9.9</v>
      </c>
      <c r="J82" s="165">
        <v>10</v>
      </c>
      <c r="K82" s="165">
        <v>3</v>
      </c>
      <c r="L82" s="187">
        <f>I82*J82-4*5</f>
        <v>79</v>
      </c>
      <c r="M82" s="81"/>
      <c r="N82" s="173"/>
      <c r="O82" s="174"/>
      <c r="P82" s="175"/>
      <c r="Q82" s="176"/>
      <c r="R82" s="177"/>
      <c r="S82" s="178"/>
    </row>
    <row r="83" spans="1:19" s="107" customFormat="1" ht="30" customHeight="1" outlineLevel="1">
      <c r="A83" s="108"/>
      <c r="B83" s="109"/>
      <c r="C83" s="54"/>
      <c r="D83" s="55"/>
      <c r="E83" s="55"/>
      <c r="F83" s="55"/>
      <c r="G83" s="158" t="s">
        <v>103</v>
      </c>
      <c r="H83" s="149" t="s">
        <v>79</v>
      </c>
      <c r="I83" s="165">
        <v>9.9</v>
      </c>
      <c r="J83" s="165">
        <v>8</v>
      </c>
      <c r="K83" s="165">
        <v>3</v>
      </c>
      <c r="L83" s="187">
        <f>I83*J83-2*7.5</f>
        <v>64.2</v>
      </c>
      <c r="M83" s="81"/>
      <c r="N83" s="173"/>
      <c r="O83" s="174"/>
      <c r="P83" s="175"/>
      <c r="Q83" s="176"/>
      <c r="R83" s="177"/>
      <c r="S83" s="178"/>
    </row>
    <row r="84" spans="1:19" s="107" customFormat="1" ht="30" customHeight="1" outlineLevel="1">
      <c r="A84" s="108"/>
      <c r="B84" s="163"/>
      <c r="C84" s="54"/>
      <c r="D84" s="55"/>
      <c r="E84" s="55"/>
      <c r="F84" s="55"/>
      <c r="G84" s="158" t="s">
        <v>103</v>
      </c>
      <c r="H84" s="149" t="s">
        <v>116</v>
      </c>
      <c r="I84" s="165">
        <v>2.4</v>
      </c>
      <c r="J84" s="165">
        <v>34</v>
      </c>
      <c r="K84" s="159">
        <v>3</v>
      </c>
      <c r="L84" s="193">
        <f t="shared" ref="L84:L89" si="9">I84*J84</f>
        <v>81.599999999999994</v>
      </c>
      <c r="M84" s="194"/>
      <c r="N84" s="173"/>
      <c r="O84" s="174"/>
      <c r="P84" s="175"/>
      <c r="Q84" s="176"/>
      <c r="R84" s="177"/>
      <c r="S84" s="178"/>
    </row>
    <row r="85" spans="1:19" s="107" customFormat="1" ht="30" customHeight="1" outlineLevel="1">
      <c r="A85" s="108"/>
      <c r="B85" s="163"/>
      <c r="C85" s="54"/>
      <c r="D85" s="55"/>
      <c r="E85" s="55"/>
      <c r="F85" s="55"/>
      <c r="G85" s="158" t="s">
        <v>103</v>
      </c>
      <c r="H85" s="149" t="s">
        <v>101</v>
      </c>
      <c r="I85" s="113">
        <v>2.5</v>
      </c>
      <c r="J85" s="113">
        <v>5</v>
      </c>
      <c r="K85" s="113">
        <v>4.5</v>
      </c>
      <c r="L85" s="191">
        <f t="shared" si="9"/>
        <v>12.5</v>
      </c>
      <c r="M85" s="173"/>
      <c r="N85" s="173"/>
      <c r="O85" s="174"/>
      <c r="P85" s="175"/>
      <c r="Q85" s="176"/>
      <c r="R85" s="177"/>
      <c r="S85" s="178"/>
    </row>
    <row r="86" spans="1:19" s="107" customFormat="1" ht="30" customHeight="1" outlineLevel="1">
      <c r="A86" s="108"/>
      <c r="B86" s="163"/>
      <c r="C86" s="54"/>
      <c r="D86" s="55"/>
      <c r="E86" s="55"/>
      <c r="F86" s="55"/>
      <c r="G86" s="158" t="s">
        <v>103</v>
      </c>
      <c r="H86" s="149" t="s">
        <v>102</v>
      </c>
      <c r="I86" s="113">
        <v>2</v>
      </c>
      <c r="J86" s="113">
        <v>7.5</v>
      </c>
      <c r="K86" s="113">
        <v>4.5</v>
      </c>
      <c r="L86" s="191">
        <f t="shared" si="9"/>
        <v>15</v>
      </c>
      <c r="M86" s="173"/>
      <c r="N86" s="173"/>
      <c r="O86" s="174"/>
      <c r="P86" s="175"/>
      <c r="Q86" s="176"/>
      <c r="R86" s="177"/>
      <c r="S86" s="178"/>
    </row>
    <row r="87" spans="1:19" s="107" customFormat="1" ht="30" customHeight="1" outlineLevel="1">
      <c r="A87" s="108"/>
      <c r="B87" s="109"/>
      <c r="C87" s="54"/>
      <c r="D87" s="55"/>
      <c r="E87" s="55"/>
      <c r="F87" s="55"/>
      <c r="G87" s="158" t="s">
        <v>103</v>
      </c>
      <c r="H87" s="164" t="s">
        <v>80</v>
      </c>
      <c r="I87" s="165">
        <v>3.5</v>
      </c>
      <c r="J87" s="165">
        <v>4</v>
      </c>
      <c r="K87" s="113">
        <v>4.5</v>
      </c>
      <c r="L87" s="129">
        <f t="shared" si="9"/>
        <v>14</v>
      </c>
      <c r="M87" s="173"/>
      <c r="N87" s="173"/>
      <c r="O87" s="174"/>
      <c r="P87" s="175"/>
      <c r="Q87" s="176"/>
      <c r="R87" s="177"/>
      <c r="S87" s="178"/>
    </row>
    <row r="88" spans="1:19" s="107" customFormat="1" ht="30" customHeight="1" outlineLevel="1">
      <c r="A88" s="108"/>
      <c r="B88" s="109"/>
      <c r="C88" s="54"/>
      <c r="D88" s="55"/>
      <c r="E88" s="55"/>
      <c r="F88" s="55"/>
      <c r="G88" s="158" t="s">
        <v>103</v>
      </c>
      <c r="H88" s="164" t="s">
        <v>81</v>
      </c>
      <c r="I88" s="165">
        <v>4</v>
      </c>
      <c r="J88" s="165">
        <v>7.5</v>
      </c>
      <c r="K88" s="165">
        <v>4.5</v>
      </c>
      <c r="L88" s="129">
        <f t="shared" si="9"/>
        <v>30</v>
      </c>
      <c r="M88" s="173"/>
      <c r="N88" s="173"/>
      <c r="O88" s="174"/>
      <c r="P88" s="175"/>
      <c r="Q88" s="176"/>
      <c r="R88" s="177"/>
      <c r="S88" s="178"/>
    </row>
    <row r="89" spans="1:19" s="107" customFormat="1" ht="30" customHeight="1" outlineLevel="1">
      <c r="A89" s="108"/>
      <c r="B89" s="109"/>
      <c r="C89" s="54"/>
      <c r="D89" s="55"/>
      <c r="E89" s="55"/>
      <c r="F89" s="55"/>
      <c r="G89" s="158" t="s">
        <v>103</v>
      </c>
      <c r="H89" s="164" t="s">
        <v>82</v>
      </c>
      <c r="I89" s="165">
        <v>4</v>
      </c>
      <c r="J89" s="165">
        <v>7.5</v>
      </c>
      <c r="K89" s="165">
        <v>4.5</v>
      </c>
      <c r="L89" s="129">
        <f t="shared" si="9"/>
        <v>30</v>
      </c>
      <c r="M89" s="173"/>
      <c r="N89" s="173"/>
      <c r="O89" s="174"/>
      <c r="P89" s="175"/>
      <c r="Q89" s="176"/>
      <c r="R89" s="177"/>
      <c r="S89" s="178"/>
    </row>
    <row r="90" spans="1:19" s="107" customFormat="1" ht="30" customHeight="1" outlineLevel="1">
      <c r="A90" s="108"/>
      <c r="B90" s="163"/>
      <c r="C90" s="54"/>
      <c r="D90" s="55"/>
      <c r="E90" s="55"/>
      <c r="F90" s="55"/>
      <c r="G90" s="179"/>
      <c r="H90" s="89"/>
      <c r="I90" s="180"/>
      <c r="J90" s="180"/>
      <c r="K90" s="180"/>
      <c r="L90" s="181"/>
      <c r="M90" s="173"/>
      <c r="N90" s="173"/>
      <c r="O90" s="174"/>
      <c r="P90" s="175"/>
      <c r="Q90" s="176"/>
      <c r="R90" s="177"/>
      <c r="S90" s="178"/>
    </row>
    <row r="91" spans="1:19" s="107" customFormat="1" ht="30" customHeight="1">
      <c r="A91" s="125">
        <v>4</v>
      </c>
      <c r="B91" s="195">
        <v>13</v>
      </c>
      <c r="C91" s="39" t="s">
        <v>117</v>
      </c>
      <c r="D91" s="40" t="s">
        <v>66</v>
      </c>
      <c r="E91" s="40">
        <v>1</v>
      </c>
      <c r="F91" s="40">
        <v>2</v>
      </c>
      <c r="G91" s="196" t="s">
        <v>118</v>
      </c>
      <c r="H91" s="196"/>
      <c r="I91" s="197">
        <v>19</v>
      </c>
      <c r="J91" s="197">
        <v>41</v>
      </c>
      <c r="K91" s="197" t="s">
        <v>119</v>
      </c>
      <c r="L91" s="101">
        <f>I91*J91</f>
        <v>779</v>
      </c>
      <c r="M91" s="198">
        <f>M92+M96</f>
        <v>1007</v>
      </c>
      <c r="N91" s="198">
        <f>N92+N96</f>
        <v>5700</v>
      </c>
      <c r="O91" s="116"/>
      <c r="P91" s="135"/>
      <c r="Q91" s="104"/>
      <c r="R91" s="105"/>
      <c r="S91" s="51" t="s">
        <v>120</v>
      </c>
    </row>
    <row r="92" spans="1:19" s="107" customFormat="1" ht="30" customHeight="1" outlineLevel="1">
      <c r="A92" s="108"/>
      <c r="B92" s="163"/>
      <c r="C92" s="54"/>
      <c r="D92" s="55"/>
      <c r="E92" s="55"/>
      <c r="F92" s="55"/>
      <c r="G92" s="56" t="s">
        <v>121</v>
      </c>
      <c r="H92" s="57"/>
      <c r="I92" s="58">
        <v>19</v>
      </c>
      <c r="J92" s="58">
        <v>41</v>
      </c>
      <c r="K92" s="58">
        <v>6</v>
      </c>
      <c r="L92" s="60">
        <f t="shared" ref="L92:L117" si="10">I92*J92</f>
        <v>779</v>
      </c>
      <c r="M92" s="60">
        <f>SUM(L93:L95)</f>
        <v>779</v>
      </c>
      <c r="N92" s="60">
        <f>I92*J92*K92</f>
        <v>4674</v>
      </c>
      <c r="O92" s="62"/>
      <c r="P92" s="199"/>
      <c r="Q92" s="200"/>
      <c r="R92" s="201"/>
      <c r="S92" s="184"/>
    </row>
    <row r="93" spans="1:19" s="107" customFormat="1" ht="30" customHeight="1" outlineLevel="1">
      <c r="A93" s="202"/>
      <c r="B93" s="163"/>
      <c r="C93" s="54"/>
      <c r="D93" s="112"/>
      <c r="E93" s="54"/>
      <c r="F93" s="54"/>
      <c r="G93" s="158" t="s">
        <v>121</v>
      </c>
      <c r="H93" s="67" t="s">
        <v>122</v>
      </c>
      <c r="I93" s="71">
        <v>19</v>
      </c>
      <c r="J93" s="71">
        <v>41</v>
      </c>
      <c r="K93" s="71">
        <v>6</v>
      </c>
      <c r="L93" s="71">
        <f>I93*J93-L94-L95</f>
        <v>707</v>
      </c>
      <c r="M93" s="71"/>
      <c r="N93" s="71"/>
      <c r="O93" s="203" t="s">
        <v>123</v>
      </c>
      <c r="P93" s="76"/>
      <c r="Q93" s="204"/>
      <c r="R93" s="205"/>
      <c r="S93" s="192" t="s">
        <v>124</v>
      </c>
    </row>
    <row r="94" spans="1:19" s="107" customFormat="1" ht="30" customHeight="1" outlineLevel="1">
      <c r="A94" s="202"/>
      <c r="B94" s="163"/>
      <c r="C94" s="54"/>
      <c r="D94" s="112"/>
      <c r="E94" s="54"/>
      <c r="F94" s="54"/>
      <c r="G94" s="158" t="s">
        <v>121</v>
      </c>
      <c r="H94" s="149" t="s">
        <v>125</v>
      </c>
      <c r="I94" s="113">
        <v>6</v>
      </c>
      <c r="J94" s="113">
        <v>9</v>
      </c>
      <c r="K94" s="113">
        <v>6</v>
      </c>
      <c r="L94" s="113">
        <f>I94*J94</f>
        <v>54</v>
      </c>
      <c r="M94" s="113"/>
      <c r="N94" s="113"/>
      <c r="O94" s="153"/>
      <c r="P94" s="154"/>
      <c r="Q94" s="206"/>
      <c r="R94" s="207"/>
      <c r="S94" s="208"/>
    </row>
    <row r="95" spans="1:19" s="107" customFormat="1" ht="30" customHeight="1" outlineLevel="1">
      <c r="A95" s="202"/>
      <c r="B95" s="163"/>
      <c r="C95" s="54"/>
      <c r="D95" s="112"/>
      <c r="E95" s="54"/>
      <c r="F95" s="54"/>
      <c r="G95" s="158" t="s">
        <v>121</v>
      </c>
      <c r="H95" s="149" t="s">
        <v>126</v>
      </c>
      <c r="I95" s="113">
        <v>3</v>
      </c>
      <c r="J95" s="113">
        <v>6</v>
      </c>
      <c r="K95" s="113">
        <v>6</v>
      </c>
      <c r="L95" s="113">
        <f>I95*J95</f>
        <v>18</v>
      </c>
      <c r="M95" s="113"/>
      <c r="N95" s="113"/>
      <c r="O95" s="153"/>
      <c r="P95" s="154"/>
      <c r="Q95" s="206"/>
      <c r="R95" s="207"/>
      <c r="S95" s="192"/>
    </row>
    <row r="96" spans="1:19" s="107" customFormat="1" ht="30" customHeight="1" outlineLevel="1">
      <c r="A96" s="202"/>
      <c r="B96" s="163"/>
      <c r="C96" s="54"/>
      <c r="D96" s="112"/>
      <c r="E96" s="54"/>
      <c r="F96" s="54"/>
      <c r="G96" s="138" t="s">
        <v>127</v>
      </c>
      <c r="H96" s="139"/>
      <c r="I96" s="141">
        <v>19</v>
      </c>
      <c r="J96" s="141">
        <v>12</v>
      </c>
      <c r="K96" s="141">
        <v>4.5</v>
      </c>
      <c r="L96" s="142">
        <f t="shared" si="10"/>
        <v>228</v>
      </c>
      <c r="M96" s="209">
        <f>SUM(L97:L102)</f>
        <v>228</v>
      </c>
      <c r="N96" s="60">
        <f>I96*J96*K96</f>
        <v>1026</v>
      </c>
      <c r="O96" s="144"/>
      <c r="P96" s="210"/>
      <c r="Q96" s="211"/>
      <c r="R96" s="212"/>
      <c r="S96" s="184" t="s">
        <v>128</v>
      </c>
    </row>
    <row r="97" spans="1:20" s="107" customFormat="1" ht="30" customHeight="1" outlineLevel="1">
      <c r="A97" s="202"/>
      <c r="B97" s="163"/>
      <c r="C97" s="54"/>
      <c r="D97" s="112"/>
      <c r="E97" s="54"/>
      <c r="F97" s="54"/>
      <c r="G97" s="158" t="s">
        <v>84</v>
      </c>
      <c r="H97" s="149" t="s">
        <v>129</v>
      </c>
      <c r="I97" s="113">
        <v>10</v>
      </c>
      <c r="J97" s="113">
        <v>12</v>
      </c>
      <c r="K97" s="113">
        <v>4.5</v>
      </c>
      <c r="L97" s="113">
        <f t="shared" si="10"/>
        <v>120</v>
      </c>
      <c r="M97" s="113"/>
      <c r="N97" s="113"/>
      <c r="O97" s="153"/>
      <c r="P97" s="154"/>
      <c r="Q97" s="206"/>
      <c r="R97" s="207"/>
      <c r="S97" s="192"/>
    </row>
    <row r="98" spans="1:20" s="107" customFormat="1" ht="30" customHeight="1" outlineLevel="1">
      <c r="A98" s="202"/>
      <c r="B98" s="163"/>
      <c r="C98" s="54"/>
      <c r="D98" s="112"/>
      <c r="E98" s="54"/>
      <c r="F98" s="54"/>
      <c r="G98" s="158" t="s">
        <v>84</v>
      </c>
      <c r="H98" s="67" t="s">
        <v>130</v>
      </c>
      <c r="I98" s="71">
        <v>6</v>
      </c>
      <c r="J98" s="71">
        <v>9</v>
      </c>
      <c r="K98" s="71">
        <v>4.5</v>
      </c>
      <c r="L98" s="71">
        <f t="shared" si="10"/>
        <v>54</v>
      </c>
      <c r="M98" s="71"/>
      <c r="N98" s="71"/>
      <c r="O98" s="82"/>
      <c r="P98" s="154"/>
      <c r="Q98" s="206"/>
      <c r="R98" s="207"/>
      <c r="S98" s="157"/>
    </row>
    <row r="99" spans="1:20" s="107" customFormat="1" ht="30" customHeight="1" outlineLevel="1">
      <c r="A99" s="202"/>
      <c r="B99" s="163"/>
      <c r="C99" s="54"/>
      <c r="D99" s="112"/>
      <c r="E99" s="54"/>
      <c r="F99" s="54"/>
      <c r="G99" s="158" t="s">
        <v>84</v>
      </c>
      <c r="H99" s="67" t="s">
        <v>110</v>
      </c>
      <c r="I99" s="71">
        <v>3</v>
      </c>
      <c r="J99" s="71">
        <v>2</v>
      </c>
      <c r="K99" s="71">
        <v>4.5</v>
      </c>
      <c r="L99" s="71">
        <f t="shared" si="10"/>
        <v>6</v>
      </c>
      <c r="M99" s="71"/>
      <c r="N99" s="159"/>
      <c r="O99" s="168"/>
      <c r="P99" s="154"/>
      <c r="Q99" s="206"/>
      <c r="R99" s="207"/>
      <c r="S99" s="213" t="s">
        <v>131</v>
      </c>
    </row>
    <row r="100" spans="1:20" s="107" customFormat="1" ht="30" customHeight="1" outlineLevel="1">
      <c r="A100" s="202"/>
      <c r="B100" s="163"/>
      <c r="C100" s="54"/>
      <c r="D100" s="112"/>
      <c r="E100" s="54"/>
      <c r="F100" s="54"/>
      <c r="G100" s="158" t="s">
        <v>84</v>
      </c>
      <c r="H100" s="149" t="s">
        <v>132</v>
      </c>
      <c r="I100" s="113">
        <v>3</v>
      </c>
      <c r="J100" s="113">
        <v>4</v>
      </c>
      <c r="K100" s="113">
        <v>4.5</v>
      </c>
      <c r="L100" s="113">
        <f t="shared" si="10"/>
        <v>12</v>
      </c>
      <c r="M100" s="113"/>
      <c r="N100" s="165"/>
      <c r="O100" s="174"/>
      <c r="P100" s="154"/>
      <c r="Q100" s="206"/>
      <c r="R100" s="207"/>
      <c r="S100" s="208"/>
    </row>
    <row r="101" spans="1:20" s="107" customFormat="1" ht="30" customHeight="1" outlineLevel="1">
      <c r="A101" s="202"/>
      <c r="B101" s="163"/>
      <c r="C101" s="54"/>
      <c r="D101" s="112"/>
      <c r="E101" s="54"/>
      <c r="F101" s="54"/>
      <c r="G101" s="158" t="s">
        <v>84</v>
      </c>
      <c r="H101" s="149" t="s">
        <v>126</v>
      </c>
      <c r="I101" s="113">
        <v>3</v>
      </c>
      <c r="J101" s="113">
        <v>6</v>
      </c>
      <c r="K101" s="113">
        <v>4.5</v>
      </c>
      <c r="L101" s="113">
        <f t="shared" si="10"/>
        <v>18</v>
      </c>
      <c r="M101" s="113"/>
      <c r="N101" s="165"/>
      <c r="O101" s="174"/>
      <c r="P101" s="175"/>
      <c r="Q101" s="214"/>
      <c r="R101" s="215"/>
      <c r="S101" s="216"/>
    </row>
    <row r="102" spans="1:20" s="107" customFormat="1" ht="30" customHeight="1" outlineLevel="1">
      <c r="A102" s="202"/>
      <c r="B102" s="163"/>
      <c r="C102" s="54"/>
      <c r="D102" s="112"/>
      <c r="E102" s="54"/>
      <c r="F102" s="54"/>
      <c r="G102" s="158" t="s">
        <v>84</v>
      </c>
      <c r="H102" s="149" t="s">
        <v>116</v>
      </c>
      <c r="I102" s="113">
        <v>3</v>
      </c>
      <c r="J102" s="113">
        <v>6</v>
      </c>
      <c r="K102" s="113">
        <v>4.5</v>
      </c>
      <c r="L102" s="113">
        <f t="shared" si="10"/>
        <v>18</v>
      </c>
      <c r="M102" s="113"/>
      <c r="N102" s="165"/>
      <c r="O102" s="174"/>
      <c r="P102" s="175"/>
      <c r="Q102" s="214"/>
      <c r="R102" s="215"/>
      <c r="S102" s="216"/>
    </row>
    <row r="103" spans="1:20" s="231" customFormat="1" ht="30" customHeight="1">
      <c r="A103" s="217">
        <v>5</v>
      </c>
      <c r="B103" s="218">
        <v>36</v>
      </c>
      <c r="C103" s="219" t="s">
        <v>133</v>
      </c>
      <c r="D103" s="220"/>
      <c r="E103" s="221"/>
      <c r="F103" s="221"/>
      <c r="G103" s="222" t="s">
        <v>44</v>
      </c>
      <c r="H103" s="223"/>
      <c r="I103" s="224"/>
      <c r="J103" s="224"/>
      <c r="K103" s="224"/>
      <c r="L103" s="225"/>
      <c r="M103" s="225"/>
      <c r="N103" s="225"/>
      <c r="O103" s="226"/>
      <c r="P103" s="227"/>
      <c r="Q103" s="228"/>
      <c r="R103" s="229"/>
      <c r="S103" s="230" t="s">
        <v>134</v>
      </c>
    </row>
    <row r="104" spans="1:20" s="247" customFormat="1" ht="30" customHeight="1" outlineLevel="1">
      <c r="A104" s="232"/>
      <c r="B104" s="233"/>
      <c r="C104" s="234"/>
      <c r="D104" s="235"/>
      <c r="E104" s="236"/>
      <c r="F104" s="236"/>
      <c r="G104" s="237"/>
      <c r="H104" s="238"/>
      <c r="I104" s="239"/>
      <c r="J104" s="239"/>
      <c r="K104" s="239"/>
      <c r="L104" s="240"/>
      <c r="M104" s="241"/>
      <c r="N104" s="241"/>
      <c r="O104" s="242"/>
      <c r="P104" s="243"/>
      <c r="Q104" s="244"/>
      <c r="R104" s="245"/>
      <c r="S104" s="246"/>
    </row>
    <row r="105" spans="1:20" s="107" customFormat="1" ht="30" customHeight="1" outlineLevel="1">
      <c r="A105" s="202"/>
      <c r="B105" s="163"/>
      <c r="C105" s="54"/>
      <c r="D105" s="112"/>
      <c r="E105" s="54"/>
      <c r="F105" s="54"/>
      <c r="G105" s="158"/>
      <c r="H105" s="149"/>
      <c r="I105" s="113"/>
      <c r="J105" s="113"/>
      <c r="K105" s="113"/>
      <c r="L105" s="113"/>
      <c r="M105" s="113"/>
      <c r="N105" s="165"/>
      <c r="O105" s="174"/>
      <c r="P105" s="175"/>
      <c r="Q105" s="214"/>
      <c r="R105" s="215"/>
      <c r="S105" s="216"/>
    </row>
    <row r="106" spans="1:20" s="231" customFormat="1" ht="30" customHeight="1">
      <c r="A106" s="248">
        <v>6</v>
      </c>
      <c r="B106" s="249"/>
      <c r="C106" s="250" t="s">
        <v>135</v>
      </c>
      <c r="D106" s="251"/>
      <c r="E106" s="252"/>
      <c r="F106" s="252"/>
      <c r="G106" s="253"/>
      <c r="H106" s="254"/>
      <c r="I106" s="133"/>
      <c r="J106" s="133"/>
      <c r="K106" s="133"/>
      <c r="L106" s="255"/>
      <c r="M106" s="255"/>
      <c r="N106" s="255"/>
      <c r="O106" s="102"/>
      <c r="P106" s="103"/>
      <c r="Q106" s="104"/>
      <c r="R106" s="105"/>
      <c r="S106" s="230" t="s">
        <v>136</v>
      </c>
      <c r="T106" s="256"/>
    </row>
    <row r="107" spans="1:20" s="247" customFormat="1" ht="30" customHeight="1" outlineLevel="1">
      <c r="A107" s="257"/>
      <c r="B107" s="258"/>
      <c r="C107" s="259"/>
      <c r="D107" s="260"/>
      <c r="E107" s="261"/>
      <c r="F107" s="261"/>
      <c r="G107" s="262"/>
      <c r="H107" s="188"/>
      <c r="I107" s="263"/>
      <c r="J107" s="263"/>
      <c r="K107" s="263"/>
      <c r="L107" s="264"/>
      <c r="M107" s="263"/>
      <c r="N107" s="263"/>
      <c r="O107" s="153"/>
      <c r="P107" s="154"/>
      <c r="Q107" s="155"/>
      <c r="R107" s="156"/>
      <c r="S107" s="157"/>
      <c r="T107" s="256"/>
    </row>
    <row r="108" spans="1:20" s="247" customFormat="1" ht="30" customHeight="1" outlineLevel="1">
      <c r="A108" s="265"/>
      <c r="B108" s="266"/>
      <c r="C108" s="267"/>
      <c r="D108" s="268"/>
      <c r="E108" s="269"/>
      <c r="F108" s="269"/>
      <c r="G108" s="262"/>
      <c r="H108" s="188"/>
      <c r="I108" s="263"/>
      <c r="J108" s="263"/>
      <c r="K108" s="263"/>
      <c r="L108" s="264"/>
      <c r="M108" s="270"/>
      <c r="N108" s="270"/>
      <c r="O108" s="153"/>
      <c r="P108" s="154"/>
      <c r="Q108" s="155"/>
      <c r="R108" s="156"/>
      <c r="S108" s="157"/>
      <c r="T108" s="256"/>
    </row>
    <row r="109" spans="1:20" s="247" customFormat="1" ht="30" customHeight="1">
      <c r="A109" s="271" t="s">
        <v>137</v>
      </c>
      <c r="B109" s="272"/>
      <c r="C109" s="272"/>
      <c r="D109" s="273"/>
      <c r="E109" s="274">
        <f>E6+E16+E28+E91+E103</f>
        <v>4</v>
      </c>
      <c r="F109" s="275"/>
      <c r="G109" s="274"/>
      <c r="H109" s="276"/>
      <c r="I109" s="277"/>
      <c r="J109" s="277"/>
      <c r="K109" s="277"/>
      <c r="L109" s="278">
        <f>$E6*L6+$E16*L16+$E28*L28+$E91*L91+$E103*L103</f>
        <v>3965.76</v>
      </c>
      <c r="M109" s="278">
        <f>$E6*M6+$E16*M16+$E28*M28+$E91*M91+$E103*M103</f>
        <v>7683.76</v>
      </c>
      <c r="N109" s="278">
        <f>$E6*N6+$E16*N16+$E28*N28+$E91*N91+$E103*N103</f>
        <v>53584.225999999995</v>
      </c>
      <c r="O109" s="279"/>
      <c r="P109" s="280"/>
      <c r="Q109" s="281"/>
      <c r="R109" s="282"/>
      <c r="S109" s="283"/>
    </row>
    <row r="110" spans="1:20" s="285" customFormat="1" ht="30" customHeight="1">
      <c r="A110" s="284" t="s">
        <v>138</v>
      </c>
      <c r="B110" s="38">
        <v>11</v>
      </c>
      <c r="C110" s="39" t="s">
        <v>139</v>
      </c>
      <c r="D110" s="99" t="s">
        <v>48</v>
      </c>
      <c r="E110" s="40">
        <v>1</v>
      </c>
      <c r="F110" s="40">
        <v>1</v>
      </c>
      <c r="G110" s="132" t="s">
        <v>140</v>
      </c>
      <c r="H110" s="132"/>
      <c r="I110" s="100">
        <v>5</v>
      </c>
      <c r="J110" s="100">
        <v>8</v>
      </c>
      <c r="K110" s="100">
        <v>4</v>
      </c>
      <c r="L110" s="101">
        <f t="shared" si="10"/>
        <v>40</v>
      </c>
      <c r="M110" s="101">
        <f>E110*L110</f>
        <v>40</v>
      </c>
      <c r="N110" s="101">
        <f>I110*J110*K110</f>
        <v>160</v>
      </c>
      <c r="O110" s="102"/>
      <c r="P110" s="103"/>
      <c r="Q110" s="104"/>
      <c r="R110" s="105"/>
      <c r="S110" s="106" t="s">
        <v>141</v>
      </c>
    </row>
    <row r="111" spans="1:20" s="285" customFormat="1" ht="30" customHeight="1" outlineLevel="1">
      <c r="A111" s="286"/>
      <c r="B111" s="287"/>
      <c r="C111" s="86"/>
      <c r="D111" s="288"/>
      <c r="E111" s="87"/>
      <c r="F111" s="87"/>
      <c r="G111" s="158" t="s">
        <v>72</v>
      </c>
      <c r="H111" s="164" t="s">
        <v>142</v>
      </c>
      <c r="I111" s="113">
        <v>5</v>
      </c>
      <c r="J111" s="113">
        <v>8</v>
      </c>
      <c r="K111" s="113">
        <v>4</v>
      </c>
      <c r="L111" s="289">
        <f t="shared" si="10"/>
        <v>40</v>
      </c>
      <c r="M111" s="166"/>
      <c r="N111" s="166"/>
      <c r="O111" s="153"/>
      <c r="P111" s="154"/>
      <c r="Q111" s="155"/>
      <c r="R111" s="156"/>
      <c r="S111" s="192" t="s">
        <v>143</v>
      </c>
    </row>
    <row r="112" spans="1:20" s="290" customFormat="1" ht="30" customHeight="1">
      <c r="A112" s="284" t="s">
        <v>144</v>
      </c>
      <c r="B112" s="38">
        <v>26</v>
      </c>
      <c r="C112" s="39" t="s">
        <v>145</v>
      </c>
      <c r="D112" s="99" t="s">
        <v>146</v>
      </c>
      <c r="E112" s="40">
        <v>1</v>
      </c>
      <c r="F112" s="40">
        <v>1</v>
      </c>
      <c r="G112" s="132" t="s">
        <v>140</v>
      </c>
      <c r="H112" s="132"/>
      <c r="I112" s="100">
        <v>4.3</v>
      </c>
      <c r="J112" s="100">
        <v>7.6</v>
      </c>
      <c r="K112" s="100">
        <v>4</v>
      </c>
      <c r="L112" s="101">
        <f t="shared" si="10"/>
        <v>32.68</v>
      </c>
      <c r="M112" s="101">
        <f>E112*L112</f>
        <v>32.68</v>
      </c>
      <c r="N112" s="101">
        <f>I112*J112*K112</f>
        <v>130.72</v>
      </c>
      <c r="O112" s="102"/>
      <c r="P112" s="103"/>
      <c r="Q112" s="104"/>
      <c r="R112" s="105"/>
      <c r="S112" s="51" t="s">
        <v>147</v>
      </c>
    </row>
    <row r="113" spans="1:19" s="290" customFormat="1" ht="30" customHeight="1" outlineLevel="1">
      <c r="A113" s="286"/>
      <c r="B113" s="287"/>
      <c r="C113" s="86"/>
      <c r="D113" s="288"/>
      <c r="E113" s="87"/>
      <c r="F113" s="87"/>
      <c r="G113" s="158" t="s">
        <v>148</v>
      </c>
      <c r="H113" s="164" t="s">
        <v>142</v>
      </c>
      <c r="I113" s="113">
        <v>4.3</v>
      </c>
      <c r="J113" s="113">
        <v>7.6</v>
      </c>
      <c r="K113" s="113">
        <v>4</v>
      </c>
      <c r="L113" s="289">
        <f t="shared" si="10"/>
        <v>32.68</v>
      </c>
      <c r="M113" s="166"/>
      <c r="N113" s="166"/>
      <c r="O113" s="153"/>
      <c r="P113" s="154"/>
      <c r="Q113" s="155"/>
      <c r="R113" s="156"/>
      <c r="S113" s="291"/>
    </row>
    <row r="114" spans="1:19" s="285" customFormat="1" ht="30" customHeight="1">
      <c r="A114" s="284" t="s">
        <v>149</v>
      </c>
      <c r="B114" s="38">
        <v>19</v>
      </c>
      <c r="C114" s="39" t="s">
        <v>150</v>
      </c>
      <c r="D114" s="99" t="s">
        <v>151</v>
      </c>
      <c r="E114" s="40">
        <v>1</v>
      </c>
      <c r="F114" s="40">
        <v>1</v>
      </c>
      <c r="G114" s="132" t="s">
        <v>44</v>
      </c>
      <c r="H114" s="132"/>
      <c r="I114" s="100">
        <v>4</v>
      </c>
      <c r="J114" s="100">
        <v>11</v>
      </c>
      <c r="K114" s="100">
        <v>4</v>
      </c>
      <c r="L114" s="101">
        <f t="shared" si="10"/>
        <v>44</v>
      </c>
      <c r="M114" s="101">
        <f>L114</f>
        <v>44</v>
      </c>
      <c r="N114" s="101">
        <f>I114*J114*K114</f>
        <v>176</v>
      </c>
      <c r="O114" s="102"/>
      <c r="P114" s="103"/>
      <c r="Q114" s="104"/>
      <c r="R114" s="105"/>
      <c r="S114" s="51" t="s">
        <v>152</v>
      </c>
    </row>
    <row r="115" spans="1:19" s="285" customFormat="1" ht="30" customHeight="1" outlineLevel="1">
      <c r="A115" s="286"/>
      <c r="B115" s="287"/>
      <c r="C115" s="86"/>
      <c r="D115" s="288"/>
      <c r="E115" s="87"/>
      <c r="F115" s="87"/>
      <c r="G115" s="158" t="s">
        <v>121</v>
      </c>
      <c r="H115" s="164" t="s">
        <v>153</v>
      </c>
      <c r="I115" s="113">
        <v>4</v>
      </c>
      <c r="J115" s="113">
        <v>11</v>
      </c>
      <c r="K115" s="113">
        <v>4</v>
      </c>
      <c r="L115" s="292">
        <f t="shared" si="10"/>
        <v>44</v>
      </c>
      <c r="M115" s="166"/>
      <c r="N115" s="166"/>
      <c r="O115" s="153"/>
      <c r="P115" s="154"/>
      <c r="Q115" s="155"/>
      <c r="R115" s="156"/>
      <c r="S115" s="291"/>
    </row>
    <row r="116" spans="1:19" s="231" customFormat="1" ht="51.75" customHeight="1">
      <c r="A116" s="293" t="s">
        <v>154</v>
      </c>
      <c r="B116" s="294">
        <v>37</v>
      </c>
      <c r="C116" s="295" t="s">
        <v>155</v>
      </c>
      <c r="D116" s="220" t="s">
        <v>48</v>
      </c>
      <c r="E116" s="221">
        <v>1</v>
      </c>
      <c r="F116" s="221">
        <v>1</v>
      </c>
      <c r="G116" s="222" t="s">
        <v>156</v>
      </c>
      <c r="H116" s="223"/>
      <c r="I116" s="224">
        <v>6.6</v>
      </c>
      <c r="J116" s="224">
        <v>5.4</v>
      </c>
      <c r="K116" s="224">
        <v>5</v>
      </c>
      <c r="L116" s="225">
        <f t="shared" si="10"/>
        <v>35.64</v>
      </c>
      <c r="M116" s="225">
        <f>E116*L116</f>
        <v>35.64</v>
      </c>
      <c r="N116" s="225">
        <f>I116*J116*K116</f>
        <v>178.2</v>
      </c>
      <c r="O116" s="226"/>
      <c r="P116" s="135"/>
      <c r="Q116" s="136"/>
      <c r="R116" s="137"/>
      <c r="S116" s="296" t="s">
        <v>157</v>
      </c>
    </row>
    <row r="117" spans="1:19" s="247" customFormat="1" ht="30" customHeight="1" outlineLevel="1">
      <c r="A117" s="232"/>
      <c r="B117" s="233"/>
      <c r="C117" s="234"/>
      <c r="D117" s="235"/>
      <c r="E117" s="236"/>
      <c r="F117" s="236"/>
      <c r="G117" s="237" t="s">
        <v>158</v>
      </c>
      <c r="H117" s="238" t="s">
        <v>159</v>
      </c>
      <c r="I117" s="239">
        <v>6.6</v>
      </c>
      <c r="J117" s="239">
        <v>5.4</v>
      </c>
      <c r="K117" s="239">
        <v>5</v>
      </c>
      <c r="L117" s="240">
        <f t="shared" si="10"/>
        <v>35.64</v>
      </c>
      <c r="M117" s="241"/>
      <c r="N117" s="241"/>
      <c r="O117" s="242"/>
      <c r="P117" s="297"/>
      <c r="Q117" s="298"/>
      <c r="R117" s="299"/>
      <c r="S117" s="300"/>
    </row>
    <row r="118" spans="1:19" s="285" customFormat="1" ht="30" customHeight="1" outlineLevel="1">
      <c r="A118" s="271" t="s">
        <v>160</v>
      </c>
      <c r="B118" s="272"/>
      <c r="C118" s="272"/>
      <c r="D118" s="273"/>
      <c r="E118" s="274">
        <f>E110+E112+E114+E116</f>
        <v>4</v>
      </c>
      <c r="F118" s="275"/>
      <c r="G118" s="274"/>
      <c r="H118" s="276"/>
      <c r="I118" s="277"/>
      <c r="J118" s="277"/>
      <c r="K118" s="277"/>
      <c r="L118" s="278">
        <f>$E110*L110+$E112*L112+$E114*L114+$E116*L116</f>
        <v>152.32</v>
      </c>
      <c r="M118" s="278">
        <f>$E110*M110+$E112*M112+$E114*M114+$E116*M116</f>
        <v>152.32</v>
      </c>
      <c r="N118" s="278">
        <f>$E110*N110+$E112*N112+$E114*N114+$E116*N116</f>
        <v>644.92000000000007</v>
      </c>
      <c r="O118" s="279"/>
      <c r="P118" s="280"/>
      <c r="Q118" s="281"/>
      <c r="R118" s="282"/>
      <c r="S118" s="283"/>
    </row>
    <row r="119" spans="1:19" s="247" customFormat="1" ht="30" customHeight="1" thickBot="1">
      <c r="A119" s="301" t="s">
        <v>161</v>
      </c>
      <c r="B119" s="302"/>
      <c r="C119" s="302"/>
      <c r="D119" s="303"/>
      <c r="E119" s="304">
        <f>E109+E118</f>
        <v>8</v>
      </c>
      <c r="F119" s="305"/>
      <c r="G119" s="304"/>
      <c r="H119" s="306"/>
      <c r="I119" s="307"/>
      <c r="J119" s="307"/>
      <c r="K119" s="307"/>
      <c r="L119" s="308">
        <f>L109+L118</f>
        <v>4118.08</v>
      </c>
      <c r="M119" s="308">
        <f>M109+M118</f>
        <v>7836.08</v>
      </c>
      <c r="N119" s="308">
        <f>N109+N118</f>
        <v>54229.145999999993</v>
      </c>
      <c r="O119" s="309"/>
      <c r="P119" s="310"/>
      <c r="Q119" s="311"/>
      <c r="R119" s="312"/>
      <c r="S119" s="313"/>
    </row>
    <row r="120" spans="1:19" s="316" customFormat="1" ht="60" customHeight="1" thickBot="1">
      <c r="A120" s="314" t="s">
        <v>162</v>
      </c>
      <c r="B120" s="315" t="s">
        <v>163</v>
      </c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</row>
  </sheetData>
  <mergeCells count="38">
    <mergeCell ref="G116:H116"/>
    <mergeCell ref="A118:D118"/>
    <mergeCell ref="A119:D119"/>
    <mergeCell ref="B120:S120"/>
    <mergeCell ref="G103:H103"/>
    <mergeCell ref="G106:H106"/>
    <mergeCell ref="A109:D109"/>
    <mergeCell ref="G110:H110"/>
    <mergeCell ref="G112:H112"/>
    <mergeCell ref="G114:H114"/>
    <mergeCell ref="G40:H40"/>
    <mergeCell ref="G53:H53"/>
    <mergeCell ref="G69:H69"/>
    <mergeCell ref="G91:H91"/>
    <mergeCell ref="G92:H92"/>
    <mergeCell ref="G96:H96"/>
    <mergeCell ref="G17:H17"/>
    <mergeCell ref="G22:H22"/>
    <mergeCell ref="G25:H25"/>
    <mergeCell ref="G26:H26"/>
    <mergeCell ref="G28:H28"/>
    <mergeCell ref="G29:H29"/>
    <mergeCell ref="S4:S5"/>
    <mergeCell ref="G6:H6"/>
    <mergeCell ref="G7:H7"/>
    <mergeCell ref="G13:H13"/>
    <mergeCell ref="G14:H14"/>
    <mergeCell ref="G16:H16"/>
    <mergeCell ref="A1:S1"/>
    <mergeCell ref="A2:S2"/>
    <mergeCell ref="A4:A5"/>
    <mergeCell ref="B4:B5"/>
    <mergeCell ref="C4:C5"/>
    <mergeCell ref="D4:D5"/>
    <mergeCell ref="E4:E5"/>
    <mergeCell ref="F4:F5"/>
    <mergeCell ref="G4:H5"/>
    <mergeCell ref="P4:R4"/>
  </mergeCells>
  <phoneticPr fontId="3" type="noConversion"/>
  <printOptions horizontalCentered="1"/>
  <pageMargins left="0.27559055118110237" right="0.11811023622047245" top="0.31496062992125984" bottom="0.39370078740157483" header="0.70866141732283472" footer="0.39370078740157483"/>
  <pageSetup paperSize="8" scale="56" fitToHeight="0" orientation="portrait" verticalDpi="1200" r:id="rId1"/>
  <headerFooter alignWithMargins="0">
    <oddFooter>&amp;C&amp;14&amp;P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8"/>
  <sheetViews>
    <sheetView view="pageBreakPreview" zoomScale="70" zoomScaleNormal="70" zoomScaleSheetLayoutView="70" workbookViewId="0">
      <pane xSplit="8" ySplit="5" topLeftCell="I6" activePane="bottomRight" state="frozen"/>
      <selection activeCell="G25" sqref="G25:H25"/>
      <selection pane="topRight" activeCell="G25" sqref="G25:H25"/>
      <selection pane="bottomLeft" activeCell="G25" sqref="G25:H25"/>
      <selection pane="bottomRight" activeCell="G25" sqref="G25:H25"/>
    </sheetView>
  </sheetViews>
  <sheetFormatPr defaultColWidth="9" defaultRowHeight="14.25" outlineLevelRow="1"/>
  <cols>
    <col min="1" max="2" width="6.625" style="2" customWidth="1"/>
    <col min="3" max="3" width="28.75" style="4" bestFit="1" customWidth="1"/>
    <col min="4" max="6" width="6.625" style="4" customWidth="1"/>
    <col min="7" max="7" width="15.625" style="2" customWidth="1"/>
    <col min="8" max="8" width="20.625" style="2" customWidth="1"/>
    <col min="9" max="11" width="11.625" style="2" customWidth="1"/>
    <col min="12" max="12" width="15.625" style="2" customWidth="1"/>
    <col min="13" max="14" width="13.625" style="2" customWidth="1"/>
    <col min="15" max="15" width="16.25" style="317" customWidth="1"/>
    <col min="16" max="17" width="11.625" style="2" hidden="1" customWidth="1"/>
    <col min="18" max="18" width="43.125" style="2" hidden="1" customWidth="1"/>
    <col min="19" max="19" width="43.125" style="2" customWidth="1"/>
    <col min="20" max="16384" width="9" style="2"/>
  </cols>
  <sheetData>
    <row r="1" spans="1:19" ht="27.75" customHeight="1">
      <c r="A1" s="1" t="s">
        <v>164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>
      <c r="A2" s="3" t="s">
        <v>165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 thickBot="1">
      <c r="O3" s="5" t="s">
        <v>166</v>
      </c>
      <c r="P3" s="6"/>
      <c r="Q3" s="6"/>
      <c r="R3" s="6"/>
      <c r="S3" s="7" t="s">
        <v>167</v>
      </c>
    </row>
    <row r="4" spans="1:19" ht="25.15" customHeight="1">
      <c r="A4" s="8" t="s">
        <v>168</v>
      </c>
      <c r="B4" s="9" t="s">
        <v>169</v>
      </c>
      <c r="C4" s="10" t="s">
        <v>170</v>
      </c>
      <c r="D4" s="11" t="s">
        <v>171</v>
      </c>
      <c r="E4" s="12" t="s">
        <v>172</v>
      </c>
      <c r="F4" s="12" t="s">
        <v>173</v>
      </c>
      <c r="G4" s="13" t="s">
        <v>174</v>
      </c>
      <c r="H4" s="14"/>
      <c r="I4" s="15"/>
      <c r="J4" s="16" t="s">
        <v>11</v>
      </c>
      <c r="K4" s="17"/>
      <c r="L4" s="18" t="s">
        <v>175</v>
      </c>
      <c r="M4" s="18" t="s">
        <v>176</v>
      </c>
      <c r="N4" s="20" t="s">
        <v>177</v>
      </c>
      <c r="O4" s="20" t="s">
        <v>15</v>
      </c>
      <c r="P4" s="21" t="s">
        <v>178</v>
      </c>
      <c r="Q4" s="21"/>
      <c r="R4" s="22"/>
      <c r="S4" s="23" t="s">
        <v>179</v>
      </c>
    </row>
    <row r="5" spans="1:19" ht="25.15" customHeight="1">
      <c r="A5" s="24"/>
      <c r="B5" s="25"/>
      <c r="C5" s="26"/>
      <c r="D5" s="27"/>
      <c r="E5" s="28"/>
      <c r="F5" s="28"/>
      <c r="G5" s="29"/>
      <c r="H5" s="30"/>
      <c r="I5" s="31" t="s">
        <v>18</v>
      </c>
      <c r="J5" s="31" t="s">
        <v>19</v>
      </c>
      <c r="K5" s="32" t="s">
        <v>180</v>
      </c>
      <c r="L5" s="31" t="s">
        <v>181</v>
      </c>
      <c r="M5" s="31" t="s">
        <v>182</v>
      </c>
      <c r="N5" s="32" t="s">
        <v>23</v>
      </c>
      <c r="O5" s="32" t="s">
        <v>24</v>
      </c>
      <c r="P5" s="33" t="s">
        <v>183</v>
      </c>
      <c r="Q5" s="34" t="s">
        <v>26</v>
      </c>
      <c r="R5" s="35" t="s">
        <v>184</v>
      </c>
      <c r="S5" s="36"/>
    </row>
    <row r="6" spans="1:19" ht="30" customHeight="1">
      <c r="A6" s="37">
        <v>1</v>
      </c>
      <c r="B6" s="38">
        <v>1</v>
      </c>
      <c r="C6" s="39" t="s">
        <v>185</v>
      </c>
      <c r="D6" s="40" t="s">
        <v>186</v>
      </c>
      <c r="E6" s="40">
        <v>1</v>
      </c>
      <c r="F6" s="40">
        <v>1</v>
      </c>
      <c r="G6" s="41" t="s">
        <v>187</v>
      </c>
      <c r="H6" s="42"/>
      <c r="I6" s="43">
        <v>46.3</v>
      </c>
      <c r="J6" s="43">
        <v>24.2</v>
      </c>
      <c r="K6" s="45">
        <v>11.35</v>
      </c>
      <c r="L6" s="46">
        <f>I6*J6</f>
        <v>1120.4599999999998</v>
      </c>
      <c r="M6" s="46">
        <f>(L10+L6)*E6</f>
        <v>1213.5599999999997</v>
      </c>
      <c r="N6" s="46">
        <f>I6*J6*K6</f>
        <v>12717.220999999998</v>
      </c>
      <c r="O6" s="47"/>
      <c r="P6" s="48"/>
      <c r="Q6" s="49"/>
      <c r="R6" s="50"/>
      <c r="S6" s="51" t="s">
        <v>188</v>
      </c>
    </row>
    <row r="7" spans="1:19" ht="30" customHeight="1" outlineLevel="1">
      <c r="A7" s="52"/>
      <c r="B7" s="53"/>
      <c r="C7" s="54"/>
      <c r="D7" s="55"/>
      <c r="E7" s="55"/>
      <c r="F7" s="55"/>
      <c r="G7" s="56" t="s">
        <v>148</v>
      </c>
      <c r="H7" s="57"/>
      <c r="I7" s="58">
        <v>46.3</v>
      </c>
      <c r="J7" s="58">
        <v>24.2</v>
      </c>
      <c r="K7" s="58">
        <v>11.35</v>
      </c>
      <c r="L7" s="60">
        <f>I7*J7</f>
        <v>1120.4599999999998</v>
      </c>
      <c r="M7" s="111"/>
      <c r="N7" s="111"/>
      <c r="O7" s="62"/>
      <c r="P7" s="63"/>
      <c r="Q7" s="64"/>
      <c r="R7" s="65"/>
      <c r="S7" s="66" t="s">
        <v>189</v>
      </c>
    </row>
    <row r="8" spans="1:19" ht="30" customHeight="1" outlineLevel="1">
      <c r="A8" s="52"/>
      <c r="B8" s="53"/>
      <c r="C8" s="54"/>
      <c r="D8" s="55"/>
      <c r="E8" s="55"/>
      <c r="F8" s="55"/>
      <c r="G8" s="67" t="s">
        <v>190</v>
      </c>
      <c r="H8" s="68" t="s">
        <v>191</v>
      </c>
      <c r="I8" s="69">
        <v>46.3</v>
      </c>
      <c r="J8" s="71">
        <v>24.2</v>
      </c>
      <c r="K8" s="71">
        <v>11.35</v>
      </c>
      <c r="L8" s="72">
        <f>I8*J8</f>
        <v>1120.4599999999998</v>
      </c>
      <c r="M8" s="81"/>
      <c r="N8" s="81"/>
      <c r="O8" s="82" t="s">
        <v>192</v>
      </c>
      <c r="P8" s="76"/>
      <c r="Q8" s="77"/>
      <c r="R8" s="78"/>
      <c r="S8" s="79"/>
    </row>
    <row r="9" spans="1:19" ht="30" customHeight="1" outlineLevel="1">
      <c r="A9" s="52"/>
      <c r="B9" s="53"/>
      <c r="C9" s="54"/>
      <c r="D9" s="55"/>
      <c r="E9" s="55"/>
      <c r="F9" s="55"/>
      <c r="G9" s="56" t="s">
        <v>193</v>
      </c>
      <c r="H9" s="57"/>
      <c r="I9" s="58" t="s">
        <v>194</v>
      </c>
      <c r="J9" s="58" t="s">
        <v>140</v>
      </c>
      <c r="K9" s="58" t="s">
        <v>187</v>
      </c>
      <c r="L9" s="60">
        <f>L10</f>
        <v>93.100000000000009</v>
      </c>
      <c r="M9" s="111"/>
      <c r="N9" s="111"/>
      <c r="O9" s="62"/>
      <c r="P9" s="63"/>
      <c r="Q9" s="64"/>
      <c r="R9" s="65"/>
      <c r="S9" s="65"/>
    </row>
    <row r="10" spans="1:19" ht="30" customHeight="1" outlineLevel="1">
      <c r="A10" s="84"/>
      <c r="B10" s="85"/>
      <c r="C10" s="86"/>
      <c r="D10" s="87"/>
      <c r="E10" s="87"/>
      <c r="F10" s="87"/>
      <c r="G10" s="88" t="s">
        <v>195</v>
      </c>
      <c r="H10" s="89" t="s">
        <v>196</v>
      </c>
      <c r="I10" s="90">
        <v>4.75</v>
      </c>
      <c r="J10" s="90">
        <v>9.8000000000000007</v>
      </c>
      <c r="K10" s="90">
        <v>4.5</v>
      </c>
      <c r="L10" s="91">
        <f>I10*J10*2</f>
        <v>93.100000000000009</v>
      </c>
      <c r="M10" s="92"/>
      <c r="N10" s="92"/>
      <c r="O10" s="93"/>
      <c r="P10" s="94"/>
      <c r="Q10" s="95"/>
      <c r="R10" s="96"/>
      <c r="S10" s="97" t="s">
        <v>197</v>
      </c>
    </row>
    <row r="11" spans="1:19" s="107" customFormat="1" ht="30" customHeight="1">
      <c r="A11" s="98" t="s">
        <v>198</v>
      </c>
      <c r="B11" s="38">
        <v>1</v>
      </c>
      <c r="C11" s="39" t="s">
        <v>199</v>
      </c>
      <c r="D11" s="99" t="s">
        <v>200</v>
      </c>
      <c r="E11" s="40">
        <v>2</v>
      </c>
      <c r="F11" s="40">
        <v>1</v>
      </c>
      <c r="G11" s="41" t="s">
        <v>187</v>
      </c>
      <c r="H11" s="42"/>
      <c r="I11" s="100">
        <v>21.4</v>
      </c>
      <c r="J11" s="100">
        <v>7.5</v>
      </c>
      <c r="K11" s="100">
        <v>2.5</v>
      </c>
      <c r="L11" s="100">
        <f t="shared" ref="L11:L19" si="0">I11*J11</f>
        <v>160.5</v>
      </c>
      <c r="M11" s="100">
        <f>L11*E11</f>
        <v>321</v>
      </c>
      <c r="N11" s="100"/>
      <c r="O11" s="102"/>
      <c r="P11" s="103"/>
      <c r="Q11" s="104"/>
      <c r="R11" s="105"/>
      <c r="S11" s="106" t="s">
        <v>201</v>
      </c>
    </row>
    <row r="12" spans="1:19" s="107" customFormat="1" ht="30" customHeight="1" outlineLevel="1">
      <c r="A12" s="108"/>
      <c r="B12" s="109"/>
      <c r="C12" s="54"/>
      <c r="D12" s="55"/>
      <c r="E12" s="55"/>
      <c r="F12" s="55"/>
      <c r="G12" s="56" t="s">
        <v>202</v>
      </c>
      <c r="H12" s="57"/>
      <c r="I12" s="58">
        <v>21.4</v>
      </c>
      <c r="J12" s="58">
        <v>7.5</v>
      </c>
      <c r="K12" s="58">
        <v>2.5</v>
      </c>
      <c r="L12" s="58">
        <f t="shared" si="0"/>
        <v>160.5</v>
      </c>
      <c r="M12" s="111"/>
      <c r="N12" s="111"/>
      <c r="O12" s="62"/>
      <c r="P12" s="63"/>
      <c r="Q12" s="64"/>
      <c r="R12" s="65"/>
      <c r="S12" s="65"/>
    </row>
    <row r="13" spans="1:19" s="107" customFormat="1" ht="30" customHeight="1" outlineLevel="1">
      <c r="A13" s="108"/>
      <c r="B13" s="109"/>
      <c r="C13" s="112"/>
      <c r="D13" s="112"/>
      <c r="E13" s="55"/>
      <c r="F13" s="112"/>
      <c r="G13" s="67" t="s">
        <v>203</v>
      </c>
      <c r="H13" s="68" t="s">
        <v>203</v>
      </c>
      <c r="I13" s="71">
        <v>21.4</v>
      </c>
      <c r="J13" s="71">
        <v>7.5</v>
      </c>
      <c r="K13" s="71">
        <v>2.5</v>
      </c>
      <c r="L13" s="113">
        <f t="shared" si="0"/>
        <v>160.5</v>
      </c>
      <c r="M13" s="71"/>
      <c r="N13" s="71"/>
      <c r="O13" s="82"/>
      <c r="P13" s="114"/>
      <c r="Q13" s="78"/>
      <c r="R13" s="115"/>
      <c r="S13" s="115"/>
    </row>
    <row r="14" spans="1:19" s="107" customFormat="1" ht="45" customHeight="1">
      <c r="A14" s="37">
        <v>2</v>
      </c>
      <c r="B14" s="38">
        <v>3</v>
      </c>
      <c r="C14" s="39" t="s">
        <v>204</v>
      </c>
      <c r="D14" s="40" t="s">
        <v>205</v>
      </c>
      <c r="E14" s="40">
        <v>1</v>
      </c>
      <c r="F14" s="252">
        <v>2</v>
      </c>
      <c r="G14" s="41" t="s">
        <v>187</v>
      </c>
      <c r="H14" s="42"/>
      <c r="I14" s="44">
        <v>18</v>
      </c>
      <c r="J14" s="44">
        <v>50</v>
      </c>
      <c r="K14" s="318" t="s">
        <v>206</v>
      </c>
      <c r="L14" s="319">
        <f>I14*J14</f>
        <v>900</v>
      </c>
      <c r="M14" s="319">
        <f>L15+L20</f>
        <v>1436</v>
      </c>
      <c r="N14" s="319">
        <f>18*40*17+18*10*6</f>
        <v>13320</v>
      </c>
      <c r="O14" s="116"/>
      <c r="P14" s="48"/>
      <c r="Q14" s="49"/>
      <c r="R14" s="50"/>
      <c r="S14" s="320" t="s">
        <v>207</v>
      </c>
    </row>
    <row r="15" spans="1:19" s="107" customFormat="1" ht="30" customHeight="1" outlineLevel="1">
      <c r="A15" s="52"/>
      <c r="B15" s="53"/>
      <c r="C15" s="54"/>
      <c r="D15" s="55"/>
      <c r="E15" s="55"/>
      <c r="F15" s="55"/>
      <c r="G15" s="56" t="s">
        <v>148</v>
      </c>
      <c r="H15" s="57"/>
      <c r="I15" s="59">
        <v>18</v>
      </c>
      <c r="J15" s="59">
        <v>50</v>
      </c>
      <c r="K15" s="59">
        <v>4</v>
      </c>
      <c r="L15" s="321">
        <f t="shared" si="0"/>
        <v>900</v>
      </c>
      <c r="M15" s="110"/>
      <c r="N15" s="111"/>
      <c r="O15" s="62"/>
      <c r="P15" s="63"/>
      <c r="Q15" s="64"/>
      <c r="R15" s="65"/>
      <c r="S15" s="117"/>
    </row>
    <row r="16" spans="1:19" s="107" customFormat="1" ht="30" customHeight="1" outlineLevel="1">
      <c r="A16" s="52"/>
      <c r="B16" s="53"/>
      <c r="C16" s="54"/>
      <c r="D16" s="55"/>
      <c r="E16" s="55"/>
      <c r="F16" s="55"/>
      <c r="G16" s="67" t="s">
        <v>208</v>
      </c>
      <c r="H16" s="68" t="s">
        <v>209</v>
      </c>
      <c r="I16" s="70">
        <v>18</v>
      </c>
      <c r="J16" s="70">
        <v>40</v>
      </c>
      <c r="K16" s="70">
        <v>4</v>
      </c>
      <c r="L16" s="322">
        <f t="shared" si="0"/>
        <v>720</v>
      </c>
      <c r="M16" s="121"/>
      <c r="N16" s="81"/>
      <c r="O16" s="82" t="s">
        <v>210</v>
      </c>
      <c r="P16" s="76"/>
      <c r="Q16" s="77"/>
      <c r="R16" s="78"/>
      <c r="S16" s="122" t="s">
        <v>207</v>
      </c>
    </row>
    <row r="17" spans="1:19" s="107" customFormat="1" ht="30" customHeight="1" outlineLevel="1">
      <c r="A17" s="52"/>
      <c r="B17" s="53"/>
      <c r="C17" s="54"/>
      <c r="D17" s="55"/>
      <c r="E17" s="55"/>
      <c r="F17" s="55"/>
      <c r="G17" s="67"/>
      <c r="H17" s="323" t="s">
        <v>211</v>
      </c>
      <c r="I17" s="71"/>
      <c r="J17" s="71"/>
      <c r="K17" s="71"/>
      <c r="L17" s="72"/>
      <c r="M17" s="121"/>
      <c r="N17" s="81"/>
      <c r="O17" s="82"/>
      <c r="P17" s="76"/>
      <c r="Q17" s="77"/>
      <c r="R17" s="78"/>
      <c r="S17" s="83"/>
    </row>
    <row r="18" spans="1:19" s="107" customFormat="1" ht="30" customHeight="1" outlineLevel="1">
      <c r="A18" s="52"/>
      <c r="B18" s="53"/>
      <c r="C18" s="54"/>
      <c r="D18" s="55"/>
      <c r="E18" s="55"/>
      <c r="F18" s="55"/>
      <c r="G18" s="67"/>
      <c r="H18" s="323" t="s">
        <v>212</v>
      </c>
      <c r="I18" s="71"/>
      <c r="J18" s="71"/>
      <c r="K18" s="71"/>
      <c r="L18" s="72" t="s">
        <v>213</v>
      </c>
      <c r="M18" s="121"/>
      <c r="N18" s="81"/>
      <c r="O18" s="82"/>
      <c r="P18" s="76"/>
      <c r="Q18" s="77"/>
      <c r="R18" s="78"/>
      <c r="S18" s="83"/>
    </row>
    <row r="19" spans="1:19" s="107" customFormat="1" ht="30" customHeight="1" outlineLevel="1">
      <c r="A19" s="52"/>
      <c r="B19" s="53"/>
      <c r="C19" s="54"/>
      <c r="D19" s="55"/>
      <c r="E19" s="55"/>
      <c r="F19" s="55"/>
      <c r="G19" s="67" t="s">
        <v>214</v>
      </c>
      <c r="H19" s="119" t="s">
        <v>215</v>
      </c>
      <c r="I19" s="70">
        <v>18</v>
      </c>
      <c r="J19" s="70">
        <v>10</v>
      </c>
      <c r="K19" s="70">
        <v>6</v>
      </c>
      <c r="L19" s="322">
        <f t="shared" si="0"/>
        <v>180</v>
      </c>
      <c r="M19" s="121"/>
      <c r="N19" s="81"/>
      <c r="O19" s="82"/>
      <c r="P19" s="76"/>
      <c r="Q19" s="77"/>
      <c r="R19" s="78"/>
      <c r="S19" s="324" t="s">
        <v>216</v>
      </c>
    </row>
    <row r="20" spans="1:19" s="107" customFormat="1" ht="30" customHeight="1" outlineLevel="1">
      <c r="A20" s="52"/>
      <c r="B20" s="53"/>
      <c r="C20" s="54"/>
      <c r="D20" s="55"/>
      <c r="E20" s="55"/>
      <c r="F20" s="55"/>
      <c r="G20" s="325" t="s">
        <v>217</v>
      </c>
      <c r="H20" s="326"/>
      <c r="I20" s="59">
        <v>18</v>
      </c>
      <c r="J20" s="59">
        <v>43</v>
      </c>
      <c r="K20" s="59">
        <v>13</v>
      </c>
      <c r="L20" s="321">
        <f>L21</f>
        <v>536</v>
      </c>
      <c r="M20" s="110"/>
      <c r="N20" s="111"/>
      <c r="O20" s="62"/>
      <c r="P20" s="63"/>
      <c r="Q20" s="64"/>
      <c r="R20" s="65"/>
      <c r="S20" s="117"/>
    </row>
    <row r="21" spans="1:19" s="107" customFormat="1" ht="30" customHeight="1" outlineLevel="1">
      <c r="A21" s="52"/>
      <c r="B21" s="53"/>
      <c r="C21" s="54"/>
      <c r="D21" s="55"/>
      <c r="E21" s="55"/>
      <c r="F21" s="55"/>
      <c r="G21" s="327" t="s">
        <v>217</v>
      </c>
      <c r="H21" s="119"/>
      <c r="I21" s="70">
        <v>18</v>
      </c>
      <c r="J21" s="70">
        <v>43</v>
      </c>
      <c r="K21" s="70">
        <v>13</v>
      </c>
      <c r="L21" s="322">
        <f>I21*J21-(7.5*17)-(13*8.5)</f>
        <v>536</v>
      </c>
      <c r="M21" s="121"/>
      <c r="N21" s="81"/>
      <c r="O21" s="82" t="s">
        <v>210</v>
      </c>
      <c r="P21" s="76"/>
      <c r="Q21" s="77"/>
      <c r="R21" s="78"/>
      <c r="S21" s="122" t="s">
        <v>218</v>
      </c>
    </row>
    <row r="22" spans="1:19" s="107" customFormat="1" ht="28.5" outlineLevel="1">
      <c r="A22" s="52"/>
      <c r="B22" s="53"/>
      <c r="C22" s="54"/>
      <c r="D22" s="55"/>
      <c r="E22" s="55"/>
      <c r="F22" s="55"/>
      <c r="G22" s="123" t="s">
        <v>190</v>
      </c>
      <c r="H22" s="124" t="s">
        <v>219</v>
      </c>
      <c r="I22" s="71"/>
      <c r="J22" s="71"/>
      <c r="K22" s="71"/>
      <c r="L22" s="72"/>
      <c r="M22" s="121"/>
      <c r="N22" s="81"/>
      <c r="O22" s="82"/>
      <c r="P22" s="76"/>
      <c r="Q22" s="77"/>
      <c r="R22" s="78"/>
      <c r="S22" s="119" t="s">
        <v>220</v>
      </c>
    </row>
    <row r="23" spans="1:19" s="107" customFormat="1" ht="30" customHeight="1">
      <c r="A23" s="125" t="s">
        <v>221</v>
      </c>
      <c r="B23" s="38">
        <v>3</v>
      </c>
      <c r="C23" s="39" t="s">
        <v>222</v>
      </c>
      <c r="D23" s="40" t="s">
        <v>223</v>
      </c>
      <c r="E23" s="40">
        <v>1</v>
      </c>
      <c r="F23" s="40" t="s">
        <v>224</v>
      </c>
      <c r="G23" s="41" t="s">
        <v>140</v>
      </c>
      <c r="H23" s="42"/>
      <c r="I23" s="133">
        <v>23</v>
      </c>
      <c r="J23" s="133">
        <v>8.6999999999999993</v>
      </c>
      <c r="K23" s="133">
        <v>6.5</v>
      </c>
      <c r="L23" s="255">
        <f t="shared" ref="L23:L37" si="1">I23*J23</f>
        <v>200.1</v>
      </c>
      <c r="M23" s="255">
        <f>L23*E23</f>
        <v>200.1</v>
      </c>
      <c r="N23" s="126"/>
      <c r="O23" s="102"/>
      <c r="P23" s="103"/>
      <c r="Q23" s="104"/>
      <c r="R23" s="105"/>
      <c r="S23" s="328" t="s">
        <v>225</v>
      </c>
    </row>
    <row r="24" spans="1:19" s="107" customFormat="1" ht="30" customHeight="1" outlineLevel="1">
      <c r="A24" s="108"/>
      <c r="B24" s="109"/>
      <c r="C24" s="54"/>
      <c r="D24" s="55"/>
      <c r="E24" s="55"/>
      <c r="F24" s="55"/>
      <c r="G24" s="56" t="s">
        <v>226</v>
      </c>
      <c r="H24" s="57"/>
      <c r="I24" s="59">
        <v>23</v>
      </c>
      <c r="J24" s="59">
        <v>8.6999999999999993</v>
      </c>
      <c r="K24" s="59">
        <v>6.5</v>
      </c>
      <c r="L24" s="321">
        <f t="shared" si="1"/>
        <v>200.1</v>
      </c>
      <c r="M24" s="110"/>
      <c r="N24" s="111"/>
      <c r="O24" s="62"/>
      <c r="P24" s="63"/>
      <c r="Q24" s="64"/>
      <c r="R24" s="127"/>
      <c r="S24" s="117"/>
    </row>
    <row r="25" spans="1:19" s="107" customFormat="1" ht="30" customHeight="1" outlineLevel="1">
      <c r="A25" s="108"/>
      <c r="B25" s="109"/>
      <c r="C25" s="112"/>
      <c r="D25" s="112"/>
      <c r="E25" s="55"/>
      <c r="F25" s="112"/>
      <c r="G25" s="128" t="s">
        <v>227</v>
      </c>
      <c r="H25" s="68" t="s">
        <v>226</v>
      </c>
      <c r="I25" s="70">
        <v>23</v>
      </c>
      <c r="J25" s="70">
        <v>8.6999999999999993</v>
      </c>
      <c r="K25" s="70">
        <v>6.5</v>
      </c>
      <c r="L25" s="329">
        <f t="shared" si="1"/>
        <v>200.1</v>
      </c>
      <c r="M25" s="72"/>
      <c r="N25" s="71"/>
      <c r="O25" s="82"/>
      <c r="P25" s="114"/>
      <c r="Q25" s="78"/>
      <c r="R25" s="115"/>
      <c r="S25" s="130"/>
    </row>
    <row r="26" spans="1:19" s="107" customFormat="1" ht="30" customHeight="1">
      <c r="A26" s="330">
        <v>3</v>
      </c>
      <c r="B26" s="330">
        <v>2</v>
      </c>
      <c r="C26" s="331" t="s">
        <v>228</v>
      </c>
      <c r="D26" s="330" t="s">
        <v>186</v>
      </c>
      <c r="E26" s="330"/>
      <c r="F26" s="330">
        <v>1</v>
      </c>
      <c r="G26" s="332" t="s">
        <v>224</v>
      </c>
      <c r="H26" s="333"/>
      <c r="I26" s="334">
        <v>23.5</v>
      </c>
      <c r="J26" s="334">
        <v>36.700000000000003</v>
      </c>
      <c r="K26" s="334" t="s">
        <v>229</v>
      </c>
      <c r="L26" s="335">
        <f t="shared" si="1"/>
        <v>862.45</v>
      </c>
      <c r="M26" s="335">
        <f>(L26)*E26</f>
        <v>0</v>
      </c>
      <c r="N26" s="335">
        <f>I28*J28*K28*2+I31*J31*K31</f>
        <v>22108.3</v>
      </c>
      <c r="O26" s="336"/>
      <c r="P26" s="337"/>
      <c r="Q26" s="338"/>
      <c r="R26" s="339"/>
      <c r="S26" s="320" t="s">
        <v>230</v>
      </c>
    </row>
    <row r="27" spans="1:19" s="107" customFormat="1" ht="30" customHeight="1" outlineLevel="1">
      <c r="A27" s="340"/>
      <c r="B27" s="341"/>
      <c r="C27" s="342" t="s">
        <v>231</v>
      </c>
      <c r="D27" s="343"/>
      <c r="E27" s="343"/>
      <c r="F27" s="343"/>
      <c r="G27" s="344" t="s">
        <v>148</v>
      </c>
      <c r="H27" s="345"/>
      <c r="I27" s="346">
        <v>23.5</v>
      </c>
      <c r="J27" s="346">
        <v>36.700000000000003</v>
      </c>
      <c r="K27" s="346">
        <v>29.5</v>
      </c>
      <c r="L27" s="347">
        <f>L28+L29+L30</f>
        <v>862.45</v>
      </c>
      <c r="M27" s="348"/>
      <c r="N27" s="348"/>
      <c r="O27" s="349"/>
      <c r="P27" s="350"/>
      <c r="Q27" s="351"/>
      <c r="R27" s="352"/>
      <c r="S27" s="352"/>
    </row>
    <row r="28" spans="1:19" s="107" customFormat="1" ht="30" customHeight="1" outlineLevel="1">
      <c r="A28" s="340"/>
      <c r="B28" s="341"/>
      <c r="C28" s="342" t="s">
        <v>232</v>
      </c>
      <c r="D28" s="343"/>
      <c r="E28" s="343"/>
      <c r="F28" s="343"/>
      <c r="G28" s="353" t="s">
        <v>190</v>
      </c>
      <c r="H28" s="354" t="s">
        <v>233</v>
      </c>
      <c r="I28" s="355">
        <v>23.5</v>
      </c>
      <c r="J28" s="355">
        <v>14</v>
      </c>
      <c r="K28" s="355">
        <v>29.5</v>
      </c>
      <c r="L28" s="356">
        <f t="shared" si="1"/>
        <v>329</v>
      </c>
      <c r="M28" s="357"/>
      <c r="N28" s="357"/>
      <c r="O28" s="358" t="s">
        <v>234</v>
      </c>
      <c r="P28" s="359"/>
      <c r="Q28" s="360"/>
      <c r="R28" s="361"/>
      <c r="S28" s="362"/>
    </row>
    <row r="29" spans="1:19" s="107" customFormat="1" ht="30" customHeight="1" outlineLevel="1">
      <c r="A29" s="340"/>
      <c r="B29" s="341"/>
      <c r="C29" s="342"/>
      <c r="D29" s="343"/>
      <c r="E29" s="343"/>
      <c r="F29" s="343"/>
      <c r="G29" s="353" t="s">
        <v>235</v>
      </c>
      <c r="H29" s="354" t="s">
        <v>236</v>
      </c>
      <c r="I29" s="355">
        <v>23.5</v>
      </c>
      <c r="J29" s="355">
        <v>14</v>
      </c>
      <c r="K29" s="355">
        <v>29.5</v>
      </c>
      <c r="L29" s="356">
        <f t="shared" si="1"/>
        <v>329</v>
      </c>
      <c r="M29" s="357"/>
      <c r="N29" s="357"/>
      <c r="O29" s="358" t="s">
        <v>237</v>
      </c>
      <c r="P29" s="359"/>
      <c r="Q29" s="360"/>
      <c r="R29" s="361"/>
      <c r="S29" s="363" t="s">
        <v>238</v>
      </c>
    </row>
    <row r="30" spans="1:19" s="107" customFormat="1" ht="30" customHeight="1" outlineLevel="1">
      <c r="A30" s="340"/>
      <c r="B30" s="341"/>
      <c r="C30" s="342"/>
      <c r="D30" s="343"/>
      <c r="E30" s="343"/>
      <c r="F30" s="343"/>
      <c r="G30" s="353" t="s">
        <v>190</v>
      </c>
      <c r="H30" s="354" t="s">
        <v>239</v>
      </c>
      <c r="I30" s="355">
        <v>23.5</v>
      </c>
      <c r="J30" s="355">
        <v>8.6999999999999993</v>
      </c>
      <c r="K30" s="355">
        <v>13.5</v>
      </c>
      <c r="L30" s="356">
        <f t="shared" si="1"/>
        <v>204.45</v>
      </c>
      <c r="M30" s="357"/>
      <c r="N30" s="357"/>
      <c r="O30" s="358"/>
      <c r="P30" s="359"/>
      <c r="Q30" s="360"/>
      <c r="R30" s="361"/>
      <c r="S30" s="362"/>
    </row>
    <row r="31" spans="1:19" s="107" customFormat="1" ht="30" customHeight="1" outlineLevel="1">
      <c r="A31" s="340"/>
      <c r="B31" s="341"/>
      <c r="C31" s="342"/>
      <c r="D31" s="343"/>
      <c r="E31" s="343"/>
      <c r="F31" s="343"/>
      <c r="G31" s="353" t="s">
        <v>190</v>
      </c>
      <c r="H31" s="354" t="s">
        <v>240</v>
      </c>
      <c r="I31" s="355">
        <v>18</v>
      </c>
      <c r="J31" s="355">
        <v>11.1</v>
      </c>
      <c r="K31" s="355">
        <v>13.5</v>
      </c>
      <c r="L31" s="364">
        <f>I31*J31</f>
        <v>199.79999999999998</v>
      </c>
      <c r="M31" s="357"/>
      <c r="N31" s="357"/>
      <c r="O31" s="358"/>
      <c r="P31" s="359"/>
      <c r="Q31" s="360"/>
      <c r="R31" s="361"/>
      <c r="S31" s="363" t="s">
        <v>241</v>
      </c>
    </row>
    <row r="32" spans="1:19" s="107" customFormat="1" ht="30" customHeight="1">
      <c r="A32" s="365" t="s">
        <v>242</v>
      </c>
      <c r="B32" s="330">
        <v>2</v>
      </c>
      <c r="C32" s="331" t="s">
        <v>243</v>
      </c>
      <c r="D32" s="330" t="s">
        <v>146</v>
      </c>
      <c r="E32" s="330"/>
      <c r="F32" s="330">
        <v>1</v>
      </c>
      <c r="G32" s="332" t="s">
        <v>187</v>
      </c>
      <c r="H32" s="333"/>
      <c r="I32" s="334">
        <v>12</v>
      </c>
      <c r="J32" s="334">
        <v>23.5</v>
      </c>
      <c r="K32" s="334">
        <v>2.5</v>
      </c>
      <c r="L32" s="335">
        <f t="shared" ref="L32" si="2">I32*J32</f>
        <v>282</v>
      </c>
      <c r="M32" s="335">
        <f>(L32)*E32</f>
        <v>0</v>
      </c>
      <c r="N32" s="334"/>
      <c r="O32" s="336"/>
      <c r="P32" s="337"/>
      <c r="Q32" s="338"/>
      <c r="R32" s="339"/>
      <c r="S32" s="366"/>
    </row>
    <row r="33" spans="1:19" s="107" customFormat="1" ht="30" customHeight="1" outlineLevel="1">
      <c r="A33" s="340"/>
      <c r="B33" s="341"/>
      <c r="C33" s="342" t="s">
        <v>244</v>
      </c>
      <c r="D33" s="343"/>
      <c r="E33" s="343"/>
      <c r="F33" s="343"/>
      <c r="G33" s="344" t="s">
        <v>72</v>
      </c>
      <c r="H33" s="345"/>
      <c r="I33" s="346">
        <v>12</v>
      </c>
      <c r="J33" s="346">
        <v>23.5</v>
      </c>
      <c r="K33" s="346">
        <v>2.5</v>
      </c>
      <c r="L33" s="347">
        <f>SUM(L34:L35)</f>
        <v>282</v>
      </c>
      <c r="M33" s="348"/>
      <c r="N33" s="348"/>
      <c r="O33" s="349"/>
      <c r="P33" s="350"/>
      <c r="Q33" s="351"/>
      <c r="R33" s="352"/>
      <c r="S33" s="352"/>
    </row>
    <row r="34" spans="1:19" s="107" customFormat="1" ht="30" customHeight="1" outlineLevel="1">
      <c r="A34" s="340"/>
      <c r="B34" s="341"/>
      <c r="C34" s="342"/>
      <c r="D34" s="343"/>
      <c r="E34" s="343"/>
      <c r="F34" s="343"/>
      <c r="G34" s="353" t="s">
        <v>214</v>
      </c>
      <c r="H34" s="354" t="s">
        <v>245</v>
      </c>
      <c r="I34" s="355">
        <v>12</v>
      </c>
      <c r="J34" s="355">
        <v>23.5</v>
      </c>
      <c r="K34" s="355">
        <v>2.5</v>
      </c>
      <c r="L34" s="356">
        <f t="shared" ref="L34" si="3">I34*J34</f>
        <v>282</v>
      </c>
      <c r="M34" s="357"/>
      <c r="N34" s="357"/>
      <c r="O34" s="358"/>
      <c r="P34" s="359"/>
      <c r="Q34" s="360"/>
      <c r="R34" s="361"/>
      <c r="S34" s="362"/>
    </row>
    <row r="35" spans="1:19" s="107" customFormat="1" ht="30" customHeight="1" outlineLevel="1">
      <c r="A35" s="340"/>
      <c r="B35" s="341"/>
      <c r="C35" s="342"/>
      <c r="D35" s="343"/>
      <c r="E35" s="343"/>
      <c r="F35" s="343"/>
      <c r="G35" s="353"/>
      <c r="H35" s="354"/>
      <c r="I35" s="355"/>
      <c r="J35" s="355"/>
      <c r="K35" s="355"/>
      <c r="L35" s="367"/>
      <c r="M35" s="357"/>
      <c r="N35" s="357"/>
      <c r="O35" s="358"/>
      <c r="P35" s="359"/>
      <c r="Q35" s="360"/>
      <c r="R35" s="361"/>
      <c r="S35" s="363"/>
    </row>
    <row r="36" spans="1:19" s="107" customFormat="1" ht="71.25">
      <c r="A36" s="368">
        <v>3</v>
      </c>
      <c r="B36" s="131">
        <v>25</v>
      </c>
      <c r="C36" s="39" t="s">
        <v>246</v>
      </c>
      <c r="D36" s="40" t="s">
        <v>200</v>
      </c>
      <c r="E36" s="40">
        <v>1</v>
      </c>
      <c r="F36" s="131">
        <v>4</v>
      </c>
      <c r="G36" s="132" t="s">
        <v>224</v>
      </c>
      <c r="H36" s="132"/>
      <c r="I36" s="100">
        <v>18</v>
      </c>
      <c r="J36" s="100">
        <v>42</v>
      </c>
      <c r="K36" s="100">
        <f>K37+K44+K52+K65</f>
        <v>18</v>
      </c>
      <c r="L36" s="134">
        <f t="shared" si="1"/>
        <v>756</v>
      </c>
      <c r="M36" s="134">
        <f>L37+L44+L52+L65</f>
        <v>3024</v>
      </c>
      <c r="N36" s="134">
        <f>I36*J36*K36</f>
        <v>13608</v>
      </c>
      <c r="O36" s="102"/>
      <c r="P36" s="135"/>
      <c r="Q36" s="136"/>
      <c r="R36" s="137"/>
      <c r="S36" s="51" t="s">
        <v>247</v>
      </c>
    </row>
    <row r="37" spans="1:19" s="107" customFormat="1" ht="30" customHeight="1" outlineLevel="1">
      <c r="A37" s="108"/>
      <c r="B37" s="109"/>
      <c r="C37" s="54"/>
      <c r="D37" s="55"/>
      <c r="E37" s="55"/>
      <c r="F37" s="55"/>
      <c r="G37" s="138" t="s">
        <v>248</v>
      </c>
      <c r="H37" s="139"/>
      <c r="I37" s="141">
        <v>18</v>
      </c>
      <c r="J37" s="141">
        <v>42</v>
      </c>
      <c r="K37" s="141">
        <v>3.5</v>
      </c>
      <c r="L37" s="142">
        <f t="shared" si="1"/>
        <v>756</v>
      </c>
      <c r="M37" s="143"/>
      <c r="N37" s="143"/>
      <c r="O37" s="144"/>
      <c r="P37" s="145"/>
      <c r="Q37" s="146"/>
      <c r="R37" s="147"/>
      <c r="S37" s="148"/>
    </row>
    <row r="38" spans="1:19" s="107" customFormat="1" ht="30" customHeight="1" outlineLevel="1">
      <c r="A38" s="108"/>
      <c r="B38" s="109"/>
      <c r="C38" s="54"/>
      <c r="D38" s="55"/>
      <c r="E38" s="55"/>
      <c r="F38" s="55"/>
      <c r="G38" s="149" t="s">
        <v>72</v>
      </c>
      <c r="H38" s="150" t="s">
        <v>249</v>
      </c>
      <c r="I38" s="113">
        <v>18</v>
      </c>
      <c r="J38" s="113">
        <v>42</v>
      </c>
      <c r="K38" s="113">
        <v>3.5</v>
      </c>
      <c r="L38" s="369">
        <f>I38*J38-L41-L42-L39-L40</f>
        <v>625.5</v>
      </c>
      <c r="M38" s="152"/>
      <c r="N38" s="152"/>
      <c r="O38" s="153"/>
      <c r="P38" s="154"/>
      <c r="Q38" s="155"/>
      <c r="R38" s="156"/>
      <c r="S38" s="157"/>
    </row>
    <row r="39" spans="1:19" s="107" customFormat="1" ht="30" customHeight="1" outlineLevel="1">
      <c r="A39" s="108"/>
      <c r="B39" s="109"/>
      <c r="C39" s="54"/>
      <c r="D39" s="55"/>
      <c r="E39" s="55"/>
      <c r="F39" s="55"/>
      <c r="G39" s="158" t="s">
        <v>148</v>
      </c>
      <c r="H39" s="149" t="s">
        <v>250</v>
      </c>
      <c r="I39" s="159">
        <v>9</v>
      </c>
      <c r="J39" s="159">
        <v>6.5</v>
      </c>
      <c r="K39" s="159">
        <v>3.5</v>
      </c>
      <c r="L39" s="370">
        <f>I39*J39</f>
        <v>58.5</v>
      </c>
      <c r="M39" s="160"/>
      <c r="N39" s="161"/>
      <c r="O39" s="82"/>
      <c r="P39" s="76"/>
      <c r="Q39" s="77"/>
      <c r="R39" s="78"/>
      <c r="S39" s="162" t="s">
        <v>251</v>
      </c>
    </row>
    <row r="40" spans="1:19" s="107" customFormat="1" ht="30" customHeight="1" outlineLevel="1">
      <c r="A40" s="108"/>
      <c r="B40" s="109"/>
      <c r="C40" s="54"/>
      <c r="D40" s="55"/>
      <c r="E40" s="55"/>
      <c r="F40" s="55"/>
      <c r="G40" s="158" t="s">
        <v>252</v>
      </c>
      <c r="H40" s="164" t="s">
        <v>253</v>
      </c>
      <c r="I40" s="165">
        <v>4</v>
      </c>
      <c r="J40" s="165">
        <v>9</v>
      </c>
      <c r="K40" s="165">
        <v>3.5</v>
      </c>
      <c r="L40" s="129">
        <f>I40*J40</f>
        <v>36</v>
      </c>
      <c r="M40" s="166"/>
      <c r="N40" s="167"/>
      <c r="O40" s="168"/>
      <c r="P40" s="169"/>
      <c r="Q40" s="170"/>
      <c r="R40" s="171"/>
      <c r="S40" s="172"/>
    </row>
    <row r="41" spans="1:19" s="107" customFormat="1" ht="30" customHeight="1" outlineLevel="1">
      <c r="A41" s="108"/>
      <c r="B41" s="109"/>
      <c r="C41" s="54"/>
      <c r="D41" s="55"/>
      <c r="E41" s="55"/>
      <c r="F41" s="55"/>
      <c r="G41" s="149" t="s">
        <v>248</v>
      </c>
      <c r="H41" s="164" t="s">
        <v>254</v>
      </c>
      <c r="I41" s="165">
        <v>4</v>
      </c>
      <c r="J41" s="165">
        <v>3</v>
      </c>
      <c r="K41" s="165">
        <v>3.5</v>
      </c>
      <c r="L41" s="129">
        <f t="shared" ref="L41:L44" si="4">I41*J41</f>
        <v>12</v>
      </c>
      <c r="M41" s="173"/>
      <c r="N41" s="173"/>
      <c r="O41" s="174"/>
      <c r="P41" s="175"/>
      <c r="Q41" s="176"/>
      <c r="R41" s="177"/>
      <c r="S41" s="178"/>
    </row>
    <row r="42" spans="1:19" s="107" customFormat="1" ht="30" customHeight="1" outlineLevel="1">
      <c r="A42" s="108"/>
      <c r="B42" s="109"/>
      <c r="C42" s="54"/>
      <c r="D42" s="55"/>
      <c r="E42" s="55"/>
      <c r="F42" s="55"/>
      <c r="G42" s="149" t="s">
        <v>255</v>
      </c>
      <c r="H42" s="164" t="s">
        <v>256</v>
      </c>
      <c r="I42" s="165">
        <v>4</v>
      </c>
      <c r="J42" s="165">
        <v>6</v>
      </c>
      <c r="K42" s="165">
        <v>3.5</v>
      </c>
      <c r="L42" s="129">
        <f t="shared" si="4"/>
        <v>24</v>
      </c>
      <c r="M42" s="173"/>
      <c r="N42" s="173"/>
      <c r="O42" s="174"/>
      <c r="P42" s="175"/>
      <c r="Q42" s="176"/>
      <c r="R42" s="177"/>
      <c r="S42" s="178"/>
    </row>
    <row r="43" spans="1:19" s="107" customFormat="1" ht="30" customHeight="1" outlineLevel="1">
      <c r="A43" s="108"/>
      <c r="B43" s="109"/>
      <c r="C43" s="54"/>
      <c r="D43" s="55"/>
      <c r="E43" s="55"/>
      <c r="F43" s="55"/>
      <c r="G43" s="179"/>
      <c r="H43" s="89"/>
      <c r="I43" s="180"/>
      <c r="J43" s="180"/>
      <c r="K43" s="180"/>
      <c r="L43" s="181"/>
      <c r="M43" s="182"/>
      <c r="N43" s="182"/>
      <c r="O43" s="93"/>
      <c r="P43" s="94"/>
      <c r="Q43" s="95"/>
      <c r="R43" s="96"/>
      <c r="S43" s="183"/>
    </row>
    <row r="44" spans="1:19" s="107" customFormat="1" ht="30" customHeight="1" outlineLevel="1">
      <c r="A44" s="108"/>
      <c r="B44" s="109"/>
      <c r="C44" s="54"/>
      <c r="D44" s="55"/>
      <c r="E44" s="55"/>
      <c r="F44" s="55"/>
      <c r="G44" s="138" t="s">
        <v>257</v>
      </c>
      <c r="H44" s="139"/>
      <c r="I44" s="141">
        <v>18</v>
      </c>
      <c r="J44" s="141">
        <v>42</v>
      </c>
      <c r="K44" s="141">
        <v>5.5</v>
      </c>
      <c r="L44" s="142">
        <f t="shared" si="4"/>
        <v>756</v>
      </c>
      <c r="M44" s="143"/>
      <c r="N44" s="143"/>
      <c r="O44" s="144"/>
      <c r="P44" s="145"/>
      <c r="Q44" s="146"/>
      <c r="R44" s="147"/>
      <c r="S44" s="184"/>
    </row>
    <row r="45" spans="1:19" s="107" customFormat="1" ht="30" customHeight="1" outlineLevel="1">
      <c r="A45" s="108"/>
      <c r="B45" s="109"/>
      <c r="C45" s="54"/>
      <c r="D45" s="55"/>
      <c r="E45" s="55"/>
      <c r="F45" s="55"/>
      <c r="G45" s="149" t="s">
        <v>257</v>
      </c>
      <c r="H45" s="164" t="s">
        <v>85</v>
      </c>
      <c r="I45" s="113">
        <v>9</v>
      </c>
      <c r="J45" s="113">
        <v>34</v>
      </c>
      <c r="K45" s="113">
        <v>5.5</v>
      </c>
      <c r="L45" s="369">
        <f>I45*J45</f>
        <v>306</v>
      </c>
      <c r="M45" s="166"/>
      <c r="N45" s="166"/>
      <c r="O45" s="153"/>
      <c r="P45" s="154"/>
      <c r="Q45" s="155"/>
      <c r="R45" s="156"/>
      <c r="S45" s="162"/>
    </row>
    <row r="46" spans="1:19" s="107" customFormat="1" ht="30" customHeight="1" outlineLevel="1">
      <c r="A46" s="108"/>
      <c r="B46" s="109"/>
      <c r="C46" s="54"/>
      <c r="D46" s="55"/>
      <c r="E46" s="55"/>
      <c r="F46" s="55"/>
      <c r="G46" s="158" t="s">
        <v>86</v>
      </c>
      <c r="H46" s="164" t="s">
        <v>258</v>
      </c>
      <c r="I46" s="71">
        <v>9</v>
      </c>
      <c r="J46" s="71">
        <v>32</v>
      </c>
      <c r="K46" s="71">
        <v>5.5</v>
      </c>
      <c r="L46" s="72">
        <f>I46*J46</f>
        <v>288</v>
      </c>
      <c r="M46" s="166"/>
      <c r="N46" s="167"/>
      <c r="O46" s="82"/>
      <c r="P46" s="76"/>
      <c r="Q46" s="77"/>
      <c r="R46" s="78"/>
      <c r="S46" s="162" t="s">
        <v>259</v>
      </c>
    </row>
    <row r="47" spans="1:19" s="107" customFormat="1" ht="30" customHeight="1" outlineLevel="1">
      <c r="A47" s="108"/>
      <c r="B47" s="109"/>
      <c r="C47" s="54"/>
      <c r="D47" s="55"/>
      <c r="E47" s="55"/>
      <c r="F47" s="55"/>
      <c r="G47" s="158" t="s">
        <v>86</v>
      </c>
      <c r="H47" s="164" t="s">
        <v>260</v>
      </c>
      <c r="I47" s="71">
        <v>9</v>
      </c>
      <c r="J47" s="71">
        <v>10</v>
      </c>
      <c r="K47" s="71">
        <v>5.5</v>
      </c>
      <c r="L47" s="72">
        <f>I47*J47</f>
        <v>90</v>
      </c>
      <c r="M47" s="166"/>
      <c r="N47" s="167"/>
      <c r="O47" s="82"/>
      <c r="P47" s="76"/>
      <c r="Q47" s="77"/>
      <c r="R47" s="78"/>
      <c r="S47" s="162" t="s">
        <v>261</v>
      </c>
    </row>
    <row r="48" spans="1:19" s="107" customFormat="1" ht="30" customHeight="1" outlineLevel="1">
      <c r="A48" s="108"/>
      <c r="B48" s="109"/>
      <c r="C48" s="54"/>
      <c r="D48" s="55"/>
      <c r="E48" s="55"/>
      <c r="F48" s="55"/>
      <c r="G48" s="158" t="s">
        <v>86</v>
      </c>
      <c r="H48" s="164" t="s">
        <v>253</v>
      </c>
      <c r="I48" s="165">
        <v>4</v>
      </c>
      <c r="J48" s="165">
        <v>9</v>
      </c>
      <c r="K48" s="165">
        <v>5.5</v>
      </c>
      <c r="L48" s="129">
        <f>I48*J48</f>
        <v>36</v>
      </c>
      <c r="M48" s="166"/>
      <c r="N48" s="167"/>
      <c r="O48" s="168"/>
      <c r="P48" s="169"/>
      <c r="Q48" s="170"/>
      <c r="R48" s="171"/>
      <c r="S48" s="172"/>
    </row>
    <row r="49" spans="1:19" s="107" customFormat="1" ht="30" customHeight="1" outlineLevel="1">
      <c r="A49" s="108"/>
      <c r="B49" s="109"/>
      <c r="C49" s="54"/>
      <c r="D49" s="55"/>
      <c r="E49" s="55"/>
      <c r="F49" s="55"/>
      <c r="G49" s="158" t="s">
        <v>86</v>
      </c>
      <c r="H49" s="164" t="s">
        <v>262</v>
      </c>
      <c r="I49" s="165">
        <v>4</v>
      </c>
      <c r="J49" s="165">
        <v>3</v>
      </c>
      <c r="K49" s="165">
        <v>5.5</v>
      </c>
      <c r="L49" s="129">
        <f t="shared" ref="L49:L60" si="5">I49*J49</f>
        <v>12</v>
      </c>
      <c r="M49" s="166"/>
      <c r="N49" s="167"/>
      <c r="O49" s="168"/>
      <c r="P49" s="169"/>
      <c r="Q49" s="170"/>
      <c r="R49" s="171"/>
      <c r="S49" s="172"/>
    </row>
    <row r="50" spans="1:19" s="107" customFormat="1" ht="30" customHeight="1" outlineLevel="1">
      <c r="A50" s="108"/>
      <c r="B50" s="109"/>
      <c r="C50" s="54"/>
      <c r="D50" s="55"/>
      <c r="E50" s="55"/>
      <c r="F50" s="55"/>
      <c r="G50" s="158" t="s">
        <v>86</v>
      </c>
      <c r="H50" s="164" t="s">
        <v>256</v>
      </c>
      <c r="I50" s="165">
        <v>4</v>
      </c>
      <c r="J50" s="165">
        <v>6</v>
      </c>
      <c r="K50" s="165">
        <v>5.5</v>
      </c>
      <c r="L50" s="129">
        <f t="shared" si="5"/>
        <v>24</v>
      </c>
      <c r="M50" s="166"/>
      <c r="N50" s="167"/>
      <c r="O50" s="168"/>
      <c r="P50" s="169"/>
      <c r="Q50" s="170"/>
      <c r="R50" s="171"/>
      <c r="S50" s="172"/>
    </row>
    <row r="51" spans="1:19" s="107" customFormat="1" ht="30" customHeight="1" outlineLevel="1">
      <c r="A51" s="108"/>
      <c r="B51" s="109"/>
      <c r="C51" s="54"/>
      <c r="D51" s="55"/>
      <c r="E51" s="55"/>
      <c r="F51" s="55"/>
      <c r="G51" s="158"/>
      <c r="H51" s="89"/>
      <c r="I51" s="180"/>
      <c r="J51" s="180"/>
      <c r="K51" s="180"/>
      <c r="L51" s="181"/>
      <c r="M51" s="92"/>
      <c r="N51" s="92"/>
      <c r="O51" s="93"/>
      <c r="P51" s="94"/>
      <c r="Q51" s="95"/>
      <c r="R51" s="96"/>
      <c r="S51" s="183"/>
    </row>
    <row r="52" spans="1:19" s="107" customFormat="1" ht="30" customHeight="1" outlineLevel="1">
      <c r="A52" s="108"/>
      <c r="B52" s="109"/>
      <c r="C52" s="54"/>
      <c r="D52" s="55"/>
      <c r="E52" s="55"/>
      <c r="F52" s="55"/>
      <c r="G52" s="138" t="s">
        <v>93</v>
      </c>
      <c r="H52" s="139"/>
      <c r="I52" s="141">
        <v>18</v>
      </c>
      <c r="J52" s="141">
        <v>42</v>
      </c>
      <c r="K52" s="141">
        <v>5.5</v>
      </c>
      <c r="L52" s="141">
        <f t="shared" si="5"/>
        <v>756</v>
      </c>
      <c r="M52" s="143"/>
      <c r="N52" s="143"/>
      <c r="O52" s="144"/>
      <c r="P52" s="145"/>
      <c r="Q52" s="146"/>
      <c r="R52" s="147"/>
      <c r="S52" s="190"/>
    </row>
    <row r="53" spans="1:19" s="107" customFormat="1" ht="30" customHeight="1" outlineLevel="1">
      <c r="A53" s="108"/>
      <c r="B53" s="109"/>
      <c r="C53" s="54"/>
      <c r="D53" s="55"/>
      <c r="E53" s="55"/>
      <c r="F53" s="55"/>
      <c r="G53" s="158" t="s">
        <v>93</v>
      </c>
      <c r="H53" s="149" t="s">
        <v>263</v>
      </c>
      <c r="I53" s="113">
        <v>9</v>
      </c>
      <c r="J53" s="113">
        <v>24</v>
      </c>
      <c r="K53" s="113">
        <v>5.5</v>
      </c>
      <c r="L53" s="193">
        <f t="shared" si="5"/>
        <v>216</v>
      </c>
      <c r="M53" s="152"/>
      <c r="N53" s="152"/>
      <c r="O53" s="153"/>
      <c r="P53" s="154"/>
      <c r="Q53" s="155"/>
      <c r="R53" s="156"/>
      <c r="S53" s="157"/>
    </row>
    <row r="54" spans="1:19" s="107" customFormat="1" ht="30" customHeight="1" outlineLevel="1">
      <c r="A54" s="108"/>
      <c r="B54" s="163"/>
      <c r="C54" s="54"/>
      <c r="D54" s="55"/>
      <c r="E54" s="55"/>
      <c r="F54" s="55"/>
      <c r="G54" s="158" t="s">
        <v>93</v>
      </c>
      <c r="H54" s="149" t="s">
        <v>264</v>
      </c>
      <c r="I54" s="113">
        <v>9</v>
      </c>
      <c r="J54" s="113">
        <v>24</v>
      </c>
      <c r="K54" s="113">
        <v>5.5</v>
      </c>
      <c r="L54" s="193">
        <f t="shared" si="5"/>
        <v>216</v>
      </c>
      <c r="M54" s="152"/>
      <c r="N54" s="152"/>
      <c r="O54" s="153"/>
      <c r="P54" s="154"/>
      <c r="Q54" s="155"/>
      <c r="R54" s="156"/>
      <c r="S54" s="157"/>
    </row>
    <row r="55" spans="1:19" s="107" customFormat="1" ht="30" customHeight="1" outlineLevel="1">
      <c r="A55" s="108"/>
      <c r="B55" s="163"/>
      <c r="C55" s="54"/>
      <c r="D55" s="55"/>
      <c r="E55" s="55"/>
      <c r="F55" s="55"/>
      <c r="G55" s="158" t="s">
        <v>93</v>
      </c>
      <c r="H55" s="149" t="s">
        <v>265</v>
      </c>
      <c r="I55" s="113">
        <v>7</v>
      </c>
      <c r="J55" s="113">
        <v>3.5</v>
      </c>
      <c r="K55" s="113">
        <v>5.5</v>
      </c>
      <c r="L55" s="193">
        <f t="shared" si="5"/>
        <v>24.5</v>
      </c>
      <c r="M55" s="152"/>
      <c r="N55" s="152"/>
      <c r="O55" s="153"/>
      <c r="P55" s="154"/>
      <c r="Q55" s="155"/>
      <c r="R55" s="156"/>
      <c r="S55" s="192" t="s">
        <v>266</v>
      </c>
    </row>
    <row r="56" spans="1:19" s="107" customFormat="1" ht="30" customHeight="1" outlineLevel="1">
      <c r="A56" s="108"/>
      <c r="B56" s="163"/>
      <c r="C56" s="54"/>
      <c r="D56" s="55"/>
      <c r="E56" s="55"/>
      <c r="F56" s="55"/>
      <c r="G56" s="158" t="s">
        <v>93</v>
      </c>
      <c r="H56" s="149" t="s">
        <v>267</v>
      </c>
      <c r="I56" s="113">
        <v>9</v>
      </c>
      <c r="J56" s="113">
        <v>10</v>
      </c>
      <c r="K56" s="113">
        <v>5.5</v>
      </c>
      <c r="L56" s="193">
        <f t="shared" si="5"/>
        <v>90</v>
      </c>
      <c r="M56" s="152"/>
      <c r="N56" s="152"/>
      <c r="O56" s="153"/>
      <c r="P56" s="154"/>
      <c r="Q56" s="155"/>
      <c r="R56" s="156"/>
      <c r="S56" s="192" t="s">
        <v>268</v>
      </c>
    </row>
    <row r="57" spans="1:19" s="107" customFormat="1" ht="30" customHeight="1" outlineLevel="1">
      <c r="A57" s="108"/>
      <c r="B57" s="163"/>
      <c r="C57" s="54"/>
      <c r="D57" s="55"/>
      <c r="E57" s="55"/>
      <c r="F57" s="55"/>
      <c r="G57" s="158" t="s">
        <v>93</v>
      </c>
      <c r="H57" s="149" t="s">
        <v>269</v>
      </c>
      <c r="I57" s="113">
        <v>7</v>
      </c>
      <c r="J57" s="113">
        <v>3.5</v>
      </c>
      <c r="K57" s="113">
        <v>5.5</v>
      </c>
      <c r="L57" s="193">
        <f t="shared" si="5"/>
        <v>24.5</v>
      </c>
      <c r="M57" s="152"/>
      <c r="N57" s="152"/>
      <c r="O57" s="153"/>
      <c r="P57" s="154"/>
      <c r="Q57" s="155"/>
      <c r="R57" s="156"/>
      <c r="S57" s="192" t="s">
        <v>270</v>
      </c>
    </row>
    <row r="58" spans="1:19" s="107" customFormat="1" ht="30" customHeight="1" outlineLevel="1">
      <c r="A58" s="108"/>
      <c r="B58" s="163"/>
      <c r="C58" s="54"/>
      <c r="D58" s="55"/>
      <c r="E58" s="55"/>
      <c r="F58" s="55"/>
      <c r="G58" s="158" t="s">
        <v>93</v>
      </c>
      <c r="H58" s="149" t="s">
        <v>271</v>
      </c>
      <c r="I58" s="113">
        <v>2.4</v>
      </c>
      <c r="J58" s="113">
        <v>4.5</v>
      </c>
      <c r="K58" s="113">
        <v>5.5</v>
      </c>
      <c r="L58" s="193">
        <f>I58*J58</f>
        <v>10.799999999999999</v>
      </c>
      <c r="M58" s="173"/>
      <c r="N58" s="173"/>
      <c r="O58" s="174"/>
      <c r="P58" s="175"/>
      <c r="Q58" s="176"/>
      <c r="R58" s="177"/>
      <c r="S58" s="178"/>
    </row>
    <row r="59" spans="1:19" s="107" customFormat="1" ht="30" customHeight="1" outlineLevel="1">
      <c r="A59" s="108"/>
      <c r="B59" s="163"/>
      <c r="C59" s="54"/>
      <c r="D59" s="55"/>
      <c r="E59" s="55"/>
      <c r="F59" s="55"/>
      <c r="G59" s="158" t="s">
        <v>93</v>
      </c>
      <c r="H59" s="149" t="s">
        <v>272</v>
      </c>
      <c r="I59" s="113">
        <v>4</v>
      </c>
      <c r="J59" s="113">
        <v>4.5</v>
      </c>
      <c r="K59" s="113">
        <v>5.5</v>
      </c>
      <c r="L59" s="193">
        <f t="shared" si="5"/>
        <v>18</v>
      </c>
      <c r="M59" s="152"/>
      <c r="N59" s="152"/>
      <c r="O59" s="153"/>
      <c r="P59" s="154"/>
      <c r="Q59" s="155"/>
      <c r="R59" s="156"/>
      <c r="S59" s="157"/>
    </row>
    <row r="60" spans="1:19" s="107" customFormat="1" ht="30" customHeight="1" outlineLevel="1">
      <c r="A60" s="108"/>
      <c r="B60" s="163"/>
      <c r="C60" s="54"/>
      <c r="D60" s="55"/>
      <c r="E60" s="55"/>
      <c r="F60" s="55"/>
      <c r="G60" s="158" t="s">
        <v>93</v>
      </c>
      <c r="H60" s="149" t="s">
        <v>273</v>
      </c>
      <c r="I60" s="113">
        <v>5.6</v>
      </c>
      <c r="J60" s="113">
        <v>4.5</v>
      </c>
      <c r="K60" s="113">
        <v>5.5</v>
      </c>
      <c r="L60" s="193">
        <f t="shared" si="5"/>
        <v>25.2</v>
      </c>
      <c r="M60" s="152"/>
      <c r="N60" s="152"/>
      <c r="O60" s="153"/>
      <c r="P60" s="154"/>
      <c r="Q60" s="155"/>
      <c r="R60" s="156"/>
      <c r="S60" s="157"/>
    </row>
    <row r="61" spans="1:19" s="107" customFormat="1" ht="30" customHeight="1" outlineLevel="1">
      <c r="A61" s="108"/>
      <c r="B61" s="163"/>
      <c r="C61" s="54"/>
      <c r="D61" s="55"/>
      <c r="E61" s="55"/>
      <c r="F61" s="55"/>
      <c r="G61" s="158" t="s">
        <v>93</v>
      </c>
      <c r="H61" s="149" t="s">
        <v>274</v>
      </c>
      <c r="I61" s="113">
        <v>4</v>
      </c>
      <c r="J61" s="113">
        <v>13.5</v>
      </c>
      <c r="K61" s="113">
        <v>5.5</v>
      </c>
      <c r="L61" s="193">
        <f>I61*J61+(3*9+2*7)</f>
        <v>95</v>
      </c>
      <c r="M61" s="152"/>
      <c r="N61" s="152"/>
      <c r="O61" s="153"/>
      <c r="P61" s="154"/>
      <c r="Q61" s="155"/>
      <c r="R61" s="156"/>
      <c r="S61" s="157"/>
    </row>
    <row r="62" spans="1:19" s="107" customFormat="1" ht="30" customHeight="1" outlineLevel="1">
      <c r="A62" s="108"/>
      <c r="B62" s="163"/>
      <c r="C62" s="54"/>
      <c r="D62" s="55"/>
      <c r="E62" s="55"/>
      <c r="F62" s="55"/>
      <c r="G62" s="158" t="s">
        <v>93</v>
      </c>
      <c r="H62" s="164" t="s">
        <v>275</v>
      </c>
      <c r="I62" s="165">
        <v>4</v>
      </c>
      <c r="J62" s="165">
        <v>3</v>
      </c>
      <c r="K62" s="113">
        <v>5.5</v>
      </c>
      <c r="L62" s="129">
        <f>I62*J62</f>
        <v>12</v>
      </c>
      <c r="M62" s="152"/>
      <c r="N62" s="152"/>
      <c r="O62" s="153"/>
      <c r="P62" s="154"/>
      <c r="Q62" s="155"/>
      <c r="R62" s="156"/>
      <c r="S62" s="157"/>
    </row>
    <row r="63" spans="1:19" s="107" customFormat="1" ht="30" customHeight="1" outlineLevel="1">
      <c r="A63" s="108"/>
      <c r="B63" s="163"/>
      <c r="C63" s="54"/>
      <c r="D63" s="55"/>
      <c r="E63" s="55"/>
      <c r="F63" s="55"/>
      <c r="G63" s="158" t="s">
        <v>93</v>
      </c>
      <c r="H63" s="164" t="s">
        <v>256</v>
      </c>
      <c r="I63" s="165">
        <v>4</v>
      </c>
      <c r="J63" s="165">
        <v>6</v>
      </c>
      <c r="K63" s="113">
        <v>5.5</v>
      </c>
      <c r="L63" s="129">
        <f>I63*J63</f>
        <v>24</v>
      </c>
      <c r="M63" s="152"/>
      <c r="N63" s="152"/>
      <c r="O63" s="153"/>
      <c r="P63" s="154"/>
      <c r="Q63" s="155"/>
      <c r="R63" s="156"/>
      <c r="S63" s="157"/>
    </row>
    <row r="64" spans="1:19" s="107" customFormat="1" ht="30" customHeight="1" outlineLevel="1">
      <c r="A64" s="108"/>
      <c r="B64" s="109"/>
      <c r="C64" s="54"/>
      <c r="D64" s="55"/>
      <c r="E64" s="55"/>
      <c r="F64" s="55"/>
      <c r="G64" s="158"/>
      <c r="H64" s="89"/>
      <c r="I64" s="180"/>
      <c r="J64" s="180"/>
      <c r="K64" s="180"/>
      <c r="L64" s="181"/>
      <c r="M64" s="160"/>
      <c r="N64" s="160"/>
      <c r="O64" s="153"/>
      <c r="P64" s="154"/>
      <c r="Q64" s="155"/>
      <c r="R64" s="156"/>
      <c r="S64" s="157"/>
    </row>
    <row r="65" spans="1:19" s="107" customFormat="1" ht="30" customHeight="1" outlineLevel="1">
      <c r="A65" s="108"/>
      <c r="B65" s="109"/>
      <c r="C65" s="54"/>
      <c r="D65" s="55"/>
      <c r="E65" s="55"/>
      <c r="F65" s="55"/>
      <c r="G65" s="138" t="s">
        <v>103</v>
      </c>
      <c r="H65" s="139"/>
      <c r="I65" s="141">
        <v>18</v>
      </c>
      <c r="J65" s="141">
        <v>42</v>
      </c>
      <c r="K65" s="141">
        <v>3.5</v>
      </c>
      <c r="L65" s="141">
        <f t="shared" ref="L65:L75" si="6">I65*J65</f>
        <v>756</v>
      </c>
      <c r="M65" s="143"/>
      <c r="N65" s="143"/>
      <c r="O65" s="144"/>
      <c r="P65" s="145"/>
      <c r="Q65" s="146"/>
      <c r="R65" s="147"/>
      <c r="S65" s="184"/>
    </row>
    <row r="66" spans="1:19" s="107" customFormat="1" ht="30" customHeight="1" outlineLevel="1">
      <c r="A66" s="108"/>
      <c r="B66" s="109"/>
      <c r="C66" s="54"/>
      <c r="D66" s="55"/>
      <c r="E66" s="55"/>
      <c r="F66" s="55"/>
      <c r="G66" s="158" t="s">
        <v>103</v>
      </c>
      <c r="H66" s="164" t="s">
        <v>276</v>
      </c>
      <c r="I66" s="113">
        <v>6.5</v>
      </c>
      <c r="J66" s="113">
        <v>4</v>
      </c>
      <c r="K66" s="113">
        <v>3.5</v>
      </c>
      <c r="L66" s="193">
        <f t="shared" si="6"/>
        <v>26</v>
      </c>
      <c r="M66" s="173"/>
      <c r="N66" s="173"/>
      <c r="O66" s="174"/>
      <c r="P66" s="175"/>
      <c r="Q66" s="176"/>
      <c r="R66" s="177"/>
      <c r="S66" s="178"/>
    </row>
    <row r="67" spans="1:19" s="107" customFormat="1" ht="30" customHeight="1" outlineLevel="1">
      <c r="A67" s="108"/>
      <c r="B67" s="109"/>
      <c r="C67" s="54"/>
      <c r="D67" s="55"/>
      <c r="E67" s="55"/>
      <c r="F67" s="55"/>
      <c r="G67" s="158" t="s">
        <v>103</v>
      </c>
      <c r="H67" s="164" t="s">
        <v>277</v>
      </c>
      <c r="I67" s="71">
        <v>6.5</v>
      </c>
      <c r="J67" s="71">
        <v>4</v>
      </c>
      <c r="K67" s="71">
        <v>3.5</v>
      </c>
      <c r="L67" s="72">
        <f t="shared" si="6"/>
        <v>26</v>
      </c>
      <c r="M67" s="173"/>
      <c r="N67" s="173"/>
      <c r="O67" s="174"/>
      <c r="P67" s="175"/>
      <c r="Q67" s="176"/>
      <c r="R67" s="177"/>
      <c r="S67" s="178"/>
    </row>
    <row r="68" spans="1:19" s="107" customFormat="1" ht="30" customHeight="1" outlineLevel="1">
      <c r="A68" s="108"/>
      <c r="B68" s="109"/>
      <c r="C68" s="54"/>
      <c r="D68" s="55"/>
      <c r="E68" s="55"/>
      <c r="F68" s="55"/>
      <c r="G68" s="158" t="s">
        <v>103</v>
      </c>
      <c r="H68" s="164" t="s">
        <v>278</v>
      </c>
      <c r="I68" s="71">
        <v>6</v>
      </c>
      <c r="J68" s="71">
        <v>11.5</v>
      </c>
      <c r="K68" s="71">
        <v>3.5</v>
      </c>
      <c r="L68" s="72">
        <f t="shared" si="6"/>
        <v>69</v>
      </c>
      <c r="M68" s="173"/>
      <c r="N68" s="173"/>
      <c r="O68" s="174"/>
      <c r="P68" s="175"/>
      <c r="Q68" s="176"/>
      <c r="R68" s="177"/>
      <c r="S68" s="178"/>
    </row>
    <row r="69" spans="1:19" s="107" customFormat="1" ht="30" customHeight="1" outlineLevel="1">
      <c r="A69" s="108"/>
      <c r="B69" s="109"/>
      <c r="C69" s="54"/>
      <c r="D69" s="55"/>
      <c r="E69" s="55"/>
      <c r="F69" s="55"/>
      <c r="G69" s="158" t="s">
        <v>103</v>
      </c>
      <c r="H69" s="164" t="s">
        <v>279</v>
      </c>
      <c r="I69" s="71">
        <v>6.5</v>
      </c>
      <c r="J69" s="71">
        <v>8</v>
      </c>
      <c r="K69" s="71">
        <v>3.5</v>
      </c>
      <c r="L69" s="72">
        <f t="shared" si="6"/>
        <v>52</v>
      </c>
      <c r="M69" s="173"/>
      <c r="N69" s="173"/>
      <c r="O69" s="174"/>
      <c r="P69" s="175"/>
      <c r="Q69" s="176"/>
      <c r="R69" s="177"/>
      <c r="S69" s="178"/>
    </row>
    <row r="70" spans="1:19" s="107" customFormat="1" ht="30" customHeight="1" outlineLevel="1">
      <c r="A70" s="108"/>
      <c r="B70" s="109"/>
      <c r="C70" s="54"/>
      <c r="D70" s="55"/>
      <c r="E70" s="55"/>
      <c r="F70" s="55"/>
      <c r="G70" s="158" t="s">
        <v>103</v>
      </c>
      <c r="H70" s="164" t="s">
        <v>280</v>
      </c>
      <c r="I70" s="71">
        <v>9</v>
      </c>
      <c r="J70" s="71">
        <v>16.5</v>
      </c>
      <c r="K70" s="71">
        <v>3.5</v>
      </c>
      <c r="L70" s="72">
        <f>I70*J70</f>
        <v>148.5</v>
      </c>
      <c r="M70" s="173"/>
      <c r="N70" s="173"/>
      <c r="O70" s="174"/>
      <c r="P70" s="175"/>
      <c r="Q70" s="176"/>
      <c r="R70" s="177"/>
      <c r="S70" s="178"/>
    </row>
    <row r="71" spans="1:19" s="107" customFormat="1" ht="30" customHeight="1" outlineLevel="1">
      <c r="A71" s="108"/>
      <c r="B71" s="109"/>
      <c r="C71" s="54"/>
      <c r="D71" s="55"/>
      <c r="E71" s="55"/>
      <c r="F71" s="55"/>
      <c r="G71" s="158" t="s">
        <v>103</v>
      </c>
      <c r="H71" s="164" t="s">
        <v>281</v>
      </c>
      <c r="I71" s="71">
        <v>6.5</v>
      </c>
      <c r="J71" s="71">
        <v>5</v>
      </c>
      <c r="K71" s="71">
        <v>3.5</v>
      </c>
      <c r="L71" s="72">
        <f>I71*J71</f>
        <v>32.5</v>
      </c>
      <c r="M71" s="173"/>
      <c r="N71" s="173"/>
      <c r="O71" s="174"/>
      <c r="P71" s="175"/>
      <c r="Q71" s="176"/>
      <c r="R71" s="177"/>
      <c r="S71" s="178"/>
    </row>
    <row r="72" spans="1:19" s="107" customFormat="1" ht="30" customHeight="1" outlineLevel="1">
      <c r="A72" s="108"/>
      <c r="B72" s="109"/>
      <c r="C72" s="54"/>
      <c r="D72" s="55"/>
      <c r="E72" s="55"/>
      <c r="F72" s="55"/>
      <c r="G72" s="158" t="s">
        <v>103</v>
      </c>
      <c r="H72" s="164" t="s">
        <v>282</v>
      </c>
      <c r="I72" s="71">
        <v>6.5</v>
      </c>
      <c r="J72" s="71">
        <v>5</v>
      </c>
      <c r="K72" s="71">
        <v>3.5</v>
      </c>
      <c r="L72" s="72">
        <f>I72*J72</f>
        <v>32.5</v>
      </c>
      <c r="M72" s="173"/>
      <c r="N72" s="173"/>
      <c r="O72" s="174"/>
      <c r="P72" s="175"/>
      <c r="Q72" s="176"/>
      <c r="R72" s="177"/>
      <c r="S72" s="178"/>
    </row>
    <row r="73" spans="1:19" s="107" customFormat="1" ht="30" customHeight="1" outlineLevel="1">
      <c r="A73" s="108"/>
      <c r="B73" s="109"/>
      <c r="C73" s="54"/>
      <c r="D73" s="55"/>
      <c r="E73" s="55"/>
      <c r="F73" s="55"/>
      <c r="G73" s="158" t="s">
        <v>103</v>
      </c>
      <c r="H73" s="164" t="s">
        <v>283</v>
      </c>
      <c r="I73" s="71">
        <v>3</v>
      </c>
      <c r="J73" s="71">
        <v>11.5</v>
      </c>
      <c r="K73" s="71">
        <v>3.5</v>
      </c>
      <c r="L73" s="72">
        <f t="shared" si="6"/>
        <v>34.5</v>
      </c>
      <c r="M73" s="173"/>
      <c r="N73" s="173"/>
      <c r="O73" s="174"/>
      <c r="P73" s="175"/>
      <c r="Q73" s="176"/>
      <c r="R73" s="177"/>
      <c r="S73" s="178"/>
    </row>
    <row r="74" spans="1:19" s="107" customFormat="1" ht="30" customHeight="1" outlineLevel="1">
      <c r="A74" s="108"/>
      <c r="B74" s="109"/>
      <c r="C74" s="54"/>
      <c r="D74" s="55"/>
      <c r="E74" s="55"/>
      <c r="F74" s="55"/>
      <c r="G74" s="158" t="s">
        <v>103</v>
      </c>
      <c r="H74" s="164" t="s">
        <v>284</v>
      </c>
      <c r="I74" s="71">
        <v>6.5</v>
      </c>
      <c r="J74" s="71">
        <v>5</v>
      </c>
      <c r="K74" s="71">
        <v>3.5</v>
      </c>
      <c r="L74" s="72">
        <f t="shared" si="6"/>
        <v>32.5</v>
      </c>
      <c r="M74" s="173"/>
      <c r="N74" s="173"/>
      <c r="O74" s="174"/>
      <c r="P74" s="175"/>
      <c r="Q74" s="176"/>
      <c r="R74" s="177"/>
      <c r="S74" s="178"/>
    </row>
    <row r="75" spans="1:19" s="107" customFormat="1" ht="30" customHeight="1" outlineLevel="1">
      <c r="A75" s="108"/>
      <c r="B75" s="109"/>
      <c r="C75" s="54"/>
      <c r="D75" s="55"/>
      <c r="E75" s="55"/>
      <c r="F75" s="55"/>
      <c r="G75" s="158" t="s">
        <v>103</v>
      </c>
      <c r="H75" s="164" t="s">
        <v>285</v>
      </c>
      <c r="I75" s="71">
        <v>4.5</v>
      </c>
      <c r="J75" s="71">
        <v>7</v>
      </c>
      <c r="K75" s="71">
        <v>3.5</v>
      </c>
      <c r="L75" s="72">
        <f t="shared" si="6"/>
        <v>31.5</v>
      </c>
      <c r="M75" s="173"/>
      <c r="N75" s="173"/>
      <c r="O75" s="174"/>
      <c r="P75" s="175"/>
      <c r="Q75" s="176"/>
      <c r="R75" s="177"/>
      <c r="S75" s="178"/>
    </row>
    <row r="76" spans="1:19" s="107" customFormat="1" ht="30" customHeight="1" outlineLevel="1">
      <c r="A76" s="108"/>
      <c r="B76" s="109"/>
      <c r="C76" s="54"/>
      <c r="D76" s="55"/>
      <c r="E76" s="55"/>
      <c r="F76" s="55"/>
      <c r="G76" s="158" t="s">
        <v>103</v>
      </c>
      <c r="H76" s="149" t="s">
        <v>286</v>
      </c>
      <c r="I76" s="71">
        <v>6</v>
      </c>
      <c r="J76" s="71">
        <v>8.6</v>
      </c>
      <c r="K76" s="71">
        <v>3.5</v>
      </c>
      <c r="L76" s="72">
        <f>I76*J76</f>
        <v>51.599999999999994</v>
      </c>
      <c r="M76" s="173"/>
      <c r="N76" s="173"/>
      <c r="O76" s="174"/>
      <c r="P76" s="175"/>
      <c r="Q76" s="176"/>
      <c r="R76" s="177"/>
      <c r="S76" s="178"/>
    </row>
    <row r="77" spans="1:19" s="107" customFormat="1" ht="30" customHeight="1" outlineLevel="1">
      <c r="A77" s="108"/>
      <c r="B77" s="109"/>
      <c r="C77" s="54"/>
      <c r="D77" s="55"/>
      <c r="E77" s="55"/>
      <c r="F77" s="55"/>
      <c r="G77" s="158" t="s">
        <v>103</v>
      </c>
      <c r="H77" s="149" t="s">
        <v>287</v>
      </c>
      <c r="I77" s="71">
        <v>3</v>
      </c>
      <c r="J77" s="71">
        <v>5.6</v>
      </c>
      <c r="K77" s="71">
        <v>3.5</v>
      </c>
      <c r="L77" s="72">
        <f>I77*J77</f>
        <v>16.799999999999997</v>
      </c>
      <c r="M77" s="173"/>
      <c r="N77" s="173"/>
      <c r="O77" s="174"/>
      <c r="P77" s="175"/>
      <c r="Q77" s="176"/>
      <c r="R77" s="177"/>
      <c r="S77" s="178"/>
    </row>
    <row r="78" spans="1:19" s="107" customFormat="1" ht="30" customHeight="1" outlineLevel="1">
      <c r="A78" s="108"/>
      <c r="B78" s="109"/>
      <c r="C78" s="54"/>
      <c r="D78" s="55"/>
      <c r="E78" s="55"/>
      <c r="F78" s="55"/>
      <c r="G78" s="158" t="s">
        <v>103</v>
      </c>
      <c r="H78" s="164" t="s">
        <v>274</v>
      </c>
      <c r="I78" s="71">
        <v>2.5</v>
      </c>
      <c r="J78" s="71">
        <v>38</v>
      </c>
      <c r="K78" s="71">
        <v>3.5</v>
      </c>
      <c r="L78" s="72">
        <f>I78*J78+2*7+3*3+3*9</f>
        <v>145</v>
      </c>
      <c r="M78" s="81"/>
      <c r="N78" s="173"/>
      <c r="O78" s="174"/>
      <c r="P78" s="175"/>
      <c r="Q78" s="176"/>
      <c r="R78" s="177"/>
      <c r="S78" s="178"/>
    </row>
    <row r="79" spans="1:19" s="107" customFormat="1" ht="30" customHeight="1" outlineLevel="1">
      <c r="A79" s="108"/>
      <c r="B79" s="163"/>
      <c r="C79" s="54"/>
      <c r="D79" s="55"/>
      <c r="E79" s="55"/>
      <c r="F79" s="55"/>
      <c r="G79" s="158" t="s">
        <v>103</v>
      </c>
      <c r="H79" s="149" t="s">
        <v>271</v>
      </c>
      <c r="I79" s="113">
        <v>2.4</v>
      </c>
      <c r="J79" s="113">
        <v>9</v>
      </c>
      <c r="K79" s="71">
        <v>3.5</v>
      </c>
      <c r="L79" s="193">
        <f>I79*J79</f>
        <v>21.599999999999998</v>
      </c>
      <c r="M79" s="173"/>
      <c r="N79" s="173"/>
      <c r="O79" s="174"/>
      <c r="P79" s="175"/>
      <c r="Q79" s="176"/>
      <c r="R79" s="177"/>
      <c r="S79" s="178"/>
    </row>
    <row r="80" spans="1:19" s="107" customFormat="1" ht="30" customHeight="1" outlineLevel="1">
      <c r="A80" s="108"/>
      <c r="B80" s="109"/>
      <c r="C80" s="54"/>
      <c r="D80" s="55"/>
      <c r="E80" s="55"/>
      <c r="F80" s="55"/>
      <c r="G80" s="158" t="s">
        <v>103</v>
      </c>
      <c r="H80" s="164" t="s">
        <v>288</v>
      </c>
      <c r="I80" s="165">
        <v>4</v>
      </c>
      <c r="J80" s="165">
        <v>3</v>
      </c>
      <c r="K80" s="71">
        <v>3.5</v>
      </c>
      <c r="L80" s="129">
        <f>I80*J80</f>
        <v>12</v>
      </c>
      <c r="M80" s="173"/>
      <c r="N80" s="173"/>
      <c r="O80" s="174"/>
      <c r="P80" s="175"/>
      <c r="Q80" s="176"/>
      <c r="R80" s="177"/>
      <c r="S80" s="178"/>
    </row>
    <row r="81" spans="1:19" s="107" customFormat="1" ht="30" customHeight="1" outlineLevel="1">
      <c r="A81" s="108"/>
      <c r="B81" s="109"/>
      <c r="C81" s="54"/>
      <c r="D81" s="55"/>
      <c r="E81" s="55"/>
      <c r="F81" s="55"/>
      <c r="G81" s="158" t="s">
        <v>103</v>
      </c>
      <c r="H81" s="164" t="s">
        <v>256</v>
      </c>
      <c r="I81" s="165">
        <v>4</v>
      </c>
      <c r="J81" s="165">
        <v>6</v>
      </c>
      <c r="K81" s="71">
        <v>3.5</v>
      </c>
      <c r="L81" s="129">
        <f>I81*J81</f>
        <v>24</v>
      </c>
      <c r="M81" s="173"/>
      <c r="N81" s="173"/>
      <c r="O81" s="174"/>
      <c r="P81" s="175"/>
      <c r="Q81" s="176"/>
      <c r="R81" s="177"/>
      <c r="S81" s="178"/>
    </row>
    <row r="82" spans="1:19" s="107" customFormat="1" ht="30" customHeight="1" outlineLevel="1">
      <c r="A82" s="108"/>
      <c r="B82" s="163"/>
      <c r="C82" s="54"/>
      <c r="D82" s="55"/>
      <c r="E82" s="55"/>
      <c r="F82" s="55"/>
      <c r="G82" s="179"/>
      <c r="H82" s="89"/>
      <c r="I82" s="180"/>
      <c r="J82" s="180"/>
      <c r="K82" s="180"/>
      <c r="L82" s="181"/>
      <c r="M82" s="173"/>
      <c r="N82" s="173"/>
      <c r="O82" s="174"/>
      <c r="P82" s="175"/>
      <c r="Q82" s="176"/>
      <c r="R82" s="177"/>
      <c r="S82" s="178"/>
    </row>
    <row r="83" spans="1:19" s="107" customFormat="1" ht="30" customHeight="1">
      <c r="A83" s="368">
        <v>4</v>
      </c>
      <c r="B83" s="195">
        <v>13</v>
      </c>
      <c r="C83" s="39" t="s">
        <v>289</v>
      </c>
      <c r="D83" s="40" t="s">
        <v>223</v>
      </c>
      <c r="E83" s="40">
        <v>1</v>
      </c>
      <c r="F83" s="252">
        <v>2</v>
      </c>
      <c r="G83" s="196" t="s">
        <v>118</v>
      </c>
      <c r="H83" s="196"/>
      <c r="I83" s="197">
        <v>19</v>
      </c>
      <c r="J83" s="371">
        <v>41</v>
      </c>
      <c r="K83" s="197" t="s">
        <v>290</v>
      </c>
      <c r="L83" s="255">
        <f>I83*J83</f>
        <v>779</v>
      </c>
      <c r="M83" s="372">
        <f>M84+M88</f>
        <v>1007</v>
      </c>
      <c r="N83" s="372">
        <f>N84+N88</f>
        <v>5700</v>
      </c>
      <c r="O83" s="116"/>
      <c r="P83" s="135"/>
      <c r="Q83" s="104"/>
      <c r="R83" s="105"/>
      <c r="S83" s="51" t="s">
        <v>291</v>
      </c>
    </row>
    <row r="84" spans="1:19" s="107" customFormat="1" ht="16.5" outlineLevel="1">
      <c r="A84" s="108"/>
      <c r="B84" s="163"/>
      <c r="C84" s="54"/>
      <c r="D84" s="55"/>
      <c r="E84" s="55"/>
      <c r="F84" s="55"/>
      <c r="G84" s="56" t="s">
        <v>121</v>
      </c>
      <c r="H84" s="57"/>
      <c r="I84" s="58">
        <v>19</v>
      </c>
      <c r="J84" s="59">
        <v>41</v>
      </c>
      <c r="K84" s="58">
        <v>6</v>
      </c>
      <c r="L84" s="321">
        <f t="shared" ref="L84:L114" si="7">I84*J84</f>
        <v>779</v>
      </c>
      <c r="M84" s="321">
        <f>SUM(L85:L87)</f>
        <v>779</v>
      </c>
      <c r="N84" s="321">
        <f>I84*J84*K84</f>
        <v>4674</v>
      </c>
      <c r="O84" s="62"/>
      <c r="P84" s="199"/>
      <c r="Q84" s="200"/>
      <c r="R84" s="201"/>
      <c r="S84" s="184"/>
    </row>
    <row r="85" spans="1:19" s="107" customFormat="1" ht="30" customHeight="1" outlineLevel="1">
      <c r="A85" s="202"/>
      <c r="B85" s="163"/>
      <c r="C85" s="54"/>
      <c r="D85" s="112"/>
      <c r="E85" s="54"/>
      <c r="F85" s="54"/>
      <c r="G85" s="158" t="s">
        <v>121</v>
      </c>
      <c r="H85" s="67" t="s">
        <v>122</v>
      </c>
      <c r="I85" s="71">
        <v>19</v>
      </c>
      <c r="J85" s="70">
        <v>41</v>
      </c>
      <c r="K85" s="71">
        <v>6</v>
      </c>
      <c r="L85" s="70">
        <f>I85*J85-L86-L87</f>
        <v>707</v>
      </c>
      <c r="M85" s="71"/>
      <c r="N85" s="71"/>
      <c r="O85" s="203" t="s">
        <v>292</v>
      </c>
      <c r="P85" s="76"/>
      <c r="Q85" s="204"/>
      <c r="R85" s="205"/>
      <c r="S85" s="192" t="s">
        <v>293</v>
      </c>
    </row>
    <row r="86" spans="1:19" s="107" customFormat="1" ht="30" customHeight="1" outlineLevel="1">
      <c r="A86" s="202"/>
      <c r="B86" s="163"/>
      <c r="C86" s="54"/>
      <c r="D86" s="112"/>
      <c r="E86" s="54"/>
      <c r="F86" s="54"/>
      <c r="G86" s="158" t="s">
        <v>121</v>
      </c>
      <c r="H86" s="149" t="s">
        <v>125</v>
      </c>
      <c r="I86" s="113">
        <v>6</v>
      </c>
      <c r="J86" s="113">
        <v>9</v>
      </c>
      <c r="K86" s="113">
        <v>6</v>
      </c>
      <c r="L86" s="113">
        <f>I86*J86</f>
        <v>54</v>
      </c>
      <c r="M86" s="113"/>
      <c r="N86" s="113"/>
      <c r="O86" s="153"/>
      <c r="P86" s="154"/>
      <c r="Q86" s="206"/>
      <c r="R86" s="207"/>
      <c r="S86" s="208"/>
    </row>
    <row r="87" spans="1:19" s="107" customFormat="1" ht="30" customHeight="1" outlineLevel="1">
      <c r="A87" s="202"/>
      <c r="B87" s="163"/>
      <c r="C87" s="54"/>
      <c r="D87" s="112"/>
      <c r="E87" s="54"/>
      <c r="F87" s="54"/>
      <c r="G87" s="158" t="s">
        <v>121</v>
      </c>
      <c r="H87" s="149" t="s">
        <v>294</v>
      </c>
      <c r="I87" s="113">
        <v>3</v>
      </c>
      <c r="J87" s="113">
        <v>6</v>
      </c>
      <c r="K87" s="113">
        <v>6</v>
      </c>
      <c r="L87" s="113">
        <f>I87*J87</f>
        <v>18</v>
      </c>
      <c r="M87" s="113"/>
      <c r="N87" s="113"/>
      <c r="O87" s="153"/>
      <c r="P87" s="154"/>
      <c r="Q87" s="206"/>
      <c r="R87" s="207"/>
      <c r="S87" s="192"/>
    </row>
    <row r="88" spans="1:19" s="107" customFormat="1" ht="30" customHeight="1" outlineLevel="1">
      <c r="A88" s="202"/>
      <c r="B88" s="163"/>
      <c r="C88" s="54"/>
      <c r="D88" s="112"/>
      <c r="E88" s="54"/>
      <c r="F88" s="54"/>
      <c r="G88" s="138" t="s">
        <v>295</v>
      </c>
      <c r="H88" s="139"/>
      <c r="I88" s="141">
        <v>19</v>
      </c>
      <c r="J88" s="141">
        <v>12</v>
      </c>
      <c r="K88" s="141">
        <v>4.5</v>
      </c>
      <c r="L88" s="142">
        <f t="shared" si="7"/>
        <v>228</v>
      </c>
      <c r="M88" s="209">
        <f>SUM(L89:L94)</f>
        <v>228</v>
      </c>
      <c r="N88" s="60">
        <f>I88*J88*K88</f>
        <v>1026</v>
      </c>
      <c r="O88" s="144"/>
      <c r="P88" s="210"/>
      <c r="Q88" s="211"/>
      <c r="R88" s="212"/>
      <c r="S88" s="184" t="s">
        <v>296</v>
      </c>
    </row>
    <row r="89" spans="1:19" s="107" customFormat="1" ht="30" customHeight="1" outlineLevel="1">
      <c r="A89" s="202"/>
      <c r="B89" s="163"/>
      <c r="C89" s="54"/>
      <c r="D89" s="112"/>
      <c r="E89" s="54"/>
      <c r="F89" s="54"/>
      <c r="G89" s="158" t="s">
        <v>295</v>
      </c>
      <c r="H89" s="149" t="s">
        <v>297</v>
      </c>
      <c r="I89" s="113">
        <v>10</v>
      </c>
      <c r="J89" s="113">
        <v>12</v>
      </c>
      <c r="K89" s="113">
        <v>4.5</v>
      </c>
      <c r="L89" s="113">
        <f t="shared" si="7"/>
        <v>120</v>
      </c>
      <c r="M89" s="113"/>
      <c r="N89" s="113"/>
      <c r="O89" s="153"/>
      <c r="P89" s="154"/>
      <c r="Q89" s="206"/>
      <c r="R89" s="207"/>
      <c r="S89" s="192"/>
    </row>
    <row r="90" spans="1:19" s="107" customFormat="1" ht="30" customHeight="1" outlineLevel="1">
      <c r="A90" s="202"/>
      <c r="B90" s="163"/>
      <c r="C90" s="54"/>
      <c r="D90" s="112"/>
      <c r="E90" s="54"/>
      <c r="F90" s="54"/>
      <c r="G90" s="158" t="s">
        <v>257</v>
      </c>
      <c r="H90" s="67" t="s">
        <v>130</v>
      </c>
      <c r="I90" s="71">
        <v>6</v>
      </c>
      <c r="J90" s="71">
        <v>9</v>
      </c>
      <c r="K90" s="71">
        <v>4.5</v>
      </c>
      <c r="L90" s="71">
        <f t="shared" si="7"/>
        <v>54</v>
      </c>
      <c r="M90" s="71"/>
      <c r="N90" s="71"/>
      <c r="O90" s="82"/>
      <c r="P90" s="154"/>
      <c r="Q90" s="206"/>
      <c r="R90" s="207"/>
      <c r="S90" s="157"/>
    </row>
    <row r="91" spans="1:19" s="107" customFormat="1" ht="30" customHeight="1" outlineLevel="1">
      <c r="A91" s="202"/>
      <c r="B91" s="163"/>
      <c r="C91" s="54"/>
      <c r="D91" s="112"/>
      <c r="E91" s="54"/>
      <c r="F91" s="54"/>
      <c r="G91" s="158" t="s">
        <v>295</v>
      </c>
      <c r="H91" s="67" t="s">
        <v>282</v>
      </c>
      <c r="I91" s="71">
        <v>3</v>
      </c>
      <c r="J91" s="71">
        <v>2</v>
      </c>
      <c r="K91" s="71">
        <v>4.5</v>
      </c>
      <c r="L91" s="71">
        <f t="shared" si="7"/>
        <v>6</v>
      </c>
      <c r="M91" s="71"/>
      <c r="N91" s="159"/>
      <c r="O91" s="168"/>
      <c r="P91" s="154"/>
      <c r="Q91" s="206"/>
      <c r="R91" s="207"/>
      <c r="S91" s="213" t="s">
        <v>298</v>
      </c>
    </row>
    <row r="92" spans="1:19" s="107" customFormat="1" ht="30" customHeight="1" outlineLevel="1">
      <c r="A92" s="202"/>
      <c r="B92" s="163"/>
      <c r="C92" s="54"/>
      <c r="D92" s="112"/>
      <c r="E92" s="54"/>
      <c r="F92" s="54"/>
      <c r="G92" s="158" t="s">
        <v>295</v>
      </c>
      <c r="H92" s="149" t="s">
        <v>132</v>
      </c>
      <c r="I92" s="113">
        <v>3</v>
      </c>
      <c r="J92" s="113">
        <v>4</v>
      </c>
      <c r="K92" s="113">
        <v>4.5</v>
      </c>
      <c r="L92" s="113">
        <f t="shared" si="7"/>
        <v>12</v>
      </c>
      <c r="M92" s="113"/>
      <c r="N92" s="165"/>
      <c r="O92" s="174"/>
      <c r="P92" s="154"/>
      <c r="Q92" s="206"/>
      <c r="R92" s="207"/>
      <c r="S92" s="208"/>
    </row>
    <row r="93" spans="1:19" s="107" customFormat="1" ht="30" customHeight="1" outlineLevel="1">
      <c r="A93" s="202"/>
      <c r="B93" s="163"/>
      <c r="C93" s="54"/>
      <c r="D93" s="112"/>
      <c r="E93" s="54"/>
      <c r="F93" s="54"/>
      <c r="G93" s="158" t="s">
        <v>127</v>
      </c>
      <c r="H93" s="149" t="s">
        <v>299</v>
      </c>
      <c r="I93" s="113">
        <v>3</v>
      </c>
      <c r="J93" s="113">
        <v>6</v>
      </c>
      <c r="K93" s="113">
        <v>4.5</v>
      </c>
      <c r="L93" s="113">
        <f t="shared" si="7"/>
        <v>18</v>
      </c>
      <c r="M93" s="113"/>
      <c r="N93" s="165"/>
      <c r="O93" s="174"/>
      <c r="P93" s="175"/>
      <c r="Q93" s="214"/>
      <c r="R93" s="215"/>
      <c r="S93" s="216"/>
    </row>
    <row r="94" spans="1:19" s="107" customFormat="1" ht="30" customHeight="1" outlineLevel="1">
      <c r="A94" s="202"/>
      <c r="B94" s="163"/>
      <c r="C94" s="54"/>
      <c r="D94" s="112"/>
      <c r="E94" s="54"/>
      <c r="F94" s="54"/>
      <c r="G94" s="158" t="s">
        <v>295</v>
      </c>
      <c r="H94" s="149" t="s">
        <v>274</v>
      </c>
      <c r="I94" s="113">
        <v>3</v>
      </c>
      <c r="J94" s="113">
        <v>6</v>
      </c>
      <c r="K94" s="113">
        <v>4.5</v>
      </c>
      <c r="L94" s="113">
        <f t="shared" si="7"/>
        <v>18</v>
      </c>
      <c r="M94" s="113"/>
      <c r="N94" s="165"/>
      <c r="O94" s="174"/>
      <c r="P94" s="175"/>
      <c r="Q94" s="214"/>
      <c r="R94" s="215"/>
      <c r="S94" s="216"/>
    </row>
    <row r="95" spans="1:19" s="231" customFormat="1" ht="33">
      <c r="A95" s="373">
        <v>5</v>
      </c>
      <c r="B95" s="294">
        <v>36</v>
      </c>
      <c r="C95" s="295" t="s">
        <v>300</v>
      </c>
      <c r="D95" s="220" t="s">
        <v>223</v>
      </c>
      <c r="E95" s="221">
        <v>1</v>
      </c>
      <c r="F95" s="221">
        <v>1</v>
      </c>
      <c r="G95" s="222" t="s">
        <v>140</v>
      </c>
      <c r="H95" s="223"/>
      <c r="I95" s="224">
        <v>9.4</v>
      </c>
      <c r="J95" s="224">
        <v>11</v>
      </c>
      <c r="K95" s="224">
        <v>7.3</v>
      </c>
      <c r="L95" s="225">
        <f t="shared" si="7"/>
        <v>103.4</v>
      </c>
      <c r="M95" s="225">
        <f>E95*L95</f>
        <v>103.4</v>
      </c>
      <c r="N95" s="225">
        <f>I95*J95*K95</f>
        <v>754.82</v>
      </c>
      <c r="O95" s="226"/>
      <c r="P95" s="227"/>
      <c r="Q95" s="228"/>
      <c r="R95" s="229"/>
      <c r="S95" s="374" t="s">
        <v>301</v>
      </c>
    </row>
    <row r="96" spans="1:19" s="247" customFormat="1" ht="30" customHeight="1" outlineLevel="1">
      <c r="A96" s="232"/>
      <c r="B96" s="233"/>
      <c r="C96" s="234"/>
      <c r="D96" s="235"/>
      <c r="E96" s="236"/>
      <c r="F96" s="236"/>
      <c r="G96" s="237" t="s">
        <v>148</v>
      </c>
      <c r="H96" s="238" t="s">
        <v>302</v>
      </c>
      <c r="I96" s="239">
        <v>9.4</v>
      </c>
      <c r="J96" s="239">
        <v>11</v>
      </c>
      <c r="K96" s="239">
        <v>7.3</v>
      </c>
      <c r="L96" s="240">
        <f t="shared" si="7"/>
        <v>103.4</v>
      </c>
      <c r="M96" s="241"/>
      <c r="N96" s="241"/>
      <c r="O96" s="242"/>
      <c r="P96" s="243"/>
      <c r="Q96" s="244"/>
      <c r="R96" s="245"/>
      <c r="S96" s="246"/>
    </row>
    <row r="97" spans="1:19" s="247" customFormat="1" ht="13.5" customHeight="1" outlineLevel="1">
      <c r="A97" s="375"/>
      <c r="B97" s="376"/>
      <c r="C97" s="377"/>
      <c r="D97" s="378"/>
      <c r="E97" s="379"/>
      <c r="F97" s="379"/>
      <c r="G97" s="237"/>
      <c r="H97" s="238"/>
      <c r="I97" s="239"/>
      <c r="J97" s="239"/>
      <c r="K97" s="239"/>
      <c r="L97" s="240"/>
      <c r="M97" s="241"/>
      <c r="N97" s="241"/>
      <c r="O97" s="242"/>
      <c r="P97" s="243"/>
      <c r="Q97" s="244"/>
      <c r="R97" s="245"/>
      <c r="S97" s="246"/>
    </row>
    <row r="98" spans="1:19" s="231" customFormat="1" ht="30" customHeight="1">
      <c r="A98" s="248">
        <v>7</v>
      </c>
      <c r="B98" s="249"/>
      <c r="C98" s="250" t="s">
        <v>303</v>
      </c>
      <c r="D98" s="380" t="s">
        <v>304</v>
      </c>
      <c r="E98" s="381"/>
      <c r="F98" s="381">
        <v>1</v>
      </c>
      <c r="G98" s="332" t="s">
        <v>187</v>
      </c>
      <c r="H98" s="333"/>
      <c r="I98" s="382">
        <v>6</v>
      </c>
      <c r="J98" s="382">
        <v>6</v>
      </c>
      <c r="K98" s="382">
        <v>3.5</v>
      </c>
      <c r="L98" s="383">
        <f t="shared" si="7"/>
        <v>36</v>
      </c>
      <c r="M98" s="383">
        <f>E98*L98</f>
        <v>0</v>
      </c>
      <c r="N98" s="383">
        <f>I98*J98*K98</f>
        <v>126</v>
      </c>
      <c r="O98" s="384"/>
      <c r="P98" s="385"/>
      <c r="Q98" s="386"/>
      <c r="R98" s="387"/>
      <c r="S98" s="388" t="s">
        <v>305</v>
      </c>
    </row>
    <row r="99" spans="1:19" s="231" customFormat="1" ht="30" customHeight="1" outlineLevel="1">
      <c r="A99" s="389"/>
      <c r="B99" s="390"/>
      <c r="C99" s="342" t="s">
        <v>306</v>
      </c>
      <c r="D99" s="391"/>
      <c r="E99" s="343"/>
      <c r="F99" s="343"/>
      <c r="G99" s="392" t="s">
        <v>72</v>
      </c>
      <c r="H99" s="393"/>
      <c r="I99" s="394">
        <v>6</v>
      </c>
      <c r="J99" s="394">
        <v>6</v>
      </c>
      <c r="K99" s="394">
        <v>3.5</v>
      </c>
      <c r="L99" s="394">
        <f t="shared" si="7"/>
        <v>36</v>
      </c>
      <c r="M99" s="395"/>
      <c r="N99" s="395"/>
      <c r="O99" s="396"/>
      <c r="P99" s="397"/>
      <c r="Q99" s="398"/>
      <c r="R99" s="399"/>
      <c r="S99" s="399"/>
    </row>
    <row r="100" spans="1:19" s="247" customFormat="1" ht="30" customHeight="1" outlineLevel="1">
      <c r="A100" s="389"/>
      <c r="B100" s="390"/>
      <c r="C100" s="342"/>
      <c r="D100" s="391"/>
      <c r="E100" s="343"/>
      <c r="F100" s="343"/>
      <c r="G100" s="400" t="s">
        <v>72</v>
      </c>
      <c r="H100" s="401" t="s">
        <v>307</v>
      </c>
      <c r="I100" s="402">
        <v>6</v>
      </c>
      <c r="J100" s="402">
        <v>3</v>
      </c>
      <c r="K100" s="402">
        <v>3.5</v>
      </c>
      <c r="L100" s="403">
        <f t="shared" si="7"/>
        <v>18</v>
      </c>
      <c r="M100" s="402"/>
      <c r="N100" s="402"/>
      <c r="O100" s="404"/>
      <c r="P100" s="405"/>
      <c r="Q100" s="406"/>
      <c r="R100" s="407"/>
      <c r="S100" s="408"/>
    </row>
    <row r="101" spans="1:19" s="247" customFormat="1" ht="30" customHeight="1" outlineLevel="1">
      <c r="A101" s="389"/>
      <c r="B101" s="390"/>
      <c r="C101" s="342"/>
      <c r="D101" s="391"/>
      <c r="E101" s="343"/>
      <c r="F101" s="343"/>
      <c r="G101" s="400" t="s">
        <v>248</v>
      </c>
      <c r="H101" s="401" t="s">
        <v>308</v>
      </c>
      <c r="I101" s="402">
        <v>3</v>
      </c>
      <c r="J101" s="402">
        <v>3</v>
      </c>
      <c r="K101" s="402">
        <v>3.5</v>
      </c>
      <c r="L101" s="403">
        <f t="shared" si="7"/>
        <v>9</v>
      </c>
      <c r="M101" s="402"/>
      <c r="N101" s="402"/>
      <c r="O101" s="404"/>
      <c r="P101" s="405"/>
      <c r="Q101" s="406"/>
      <c r="R101" s="407"/>
      <c r="S101" s="408"/>
    </row>
    <row r="102" spans="1:19" s="247" customFormat="1" ht="30" customHeight="1" outlineLevel="1">
      <c r="A102" s="409"/>
      <c r="B102" s="410"/>
      <c r="C102" s="411"/>
      <c r="D102" s="412"/>
      <c r="E102" s="413"/>
      <c r="F102" s="413"/>
      <c r="G102" s="400" t="s">
        <v>72</v>
      </c>
      <c r="H102" s="401" t="s">
        <v>309</v>
      </c>
      <c r="I102" s="402">
        <v>3</v>
      </c>
      <c r="J102" s="402">
        <v>3</v>
      </c>
      <c r="K102" s="402">
        <v>3.5</v>
      </c>
      <c r="L102" s="403">
        <f t="shared" si="7"/>
        <v>9</v>
      </c>
      <c r="M102" s="414"/>
      <c r="N102" s="414"/>
      <c r="O102" s="404"/>
      <c r="P102" s="405"/>
      <c r="Q102" s="406"/>
      <c r="R102" s="407"/>
      <c r="S102" s="408"/>
    </row>
    <row r="103" spans="1:19" s="247" customFormat="1" ht="30" customHeight="1">
      <c r="A103" s="271" t="s">
        <v>310</v>
      </c>
      <c r="B103" s="272"/>
      <c r="C103" s="272"/>
      <c r="D103" s="273"/>
      <c r="E103" s="415">
        <f>E6+E14+E26+E36+E83+E95+E98</f>
        <v>5</v>
      </c>
      <c r="F103" s="275"/>
      <c r="G103" s="274"/>
      <c r="H103" s="276"/>
      <c r="I103" s="277"/>
      <c r="J103" s="277"/>
      <c r="K103" s="277"/>
      <c r="L103" s="278">
        <f>$E6*L6+$E14*L14+$E36*L36+$E83*L83+$E95*L95</f>
        <v>3658.86</v>
      </c>
      <c r="M103" s="278">
        <f>$E6*M6+$E14*M14+$E26*M26+$E36*M36+$E83*M83+$E95*M95</f>
        <v>6783.9599999999991</v>
      </c>
      <c r="N103" s="278">
        <f>$E6*N6+$E14*N14+$E36*N36+$E83*N83+$E95*N95</f>
        <v>46100.040999999997</v>
      </c>
      <c r="O103" s="279"/>
      <c r="P103" s="280"/>
      <c r="Q103" s="281"/>
      <c r="R103" s="282"/>
      <c r="S103" s="283"/>
    </row>
    <row r="104" spans="1:19" s="247" customFormat="1" ht="9.75" customHeight="1">
      <c r="A104" s="271"/>
      <c r="B104" s="272"/>
      <c r="C104" s="272"/>
      <c r="D104" s="273"/>
      <c r="E104" s="274"/>
      <c r="F104" s="275"/>
      <c r="G104" s="274"/>
      <c r="H104" s="276"/>
      <c r="I104" s="277"/>
      <c r="J104" s="277"/>
      <c r="K104" s="277"/>
      <c r="L104" s="416"/>
      <c r="M104" s="416"/>
      <c r="N104" s="416"/>
      <c r="O104" s="279"/>
      <c r="P104" s="280"/>
      <c r="Q104" s="281"/>
      <c r="R104" s="282"/>
      <c r="S104" s="283"/>
    </row>
    <row r="105" spans="1:19" s="285" customFormat="1" ht="30" customHeight="1">
      <c r="A105" s="284" t="s">
        <v>311</v>
      </c>
      <c r="B105" s="38">
        <v>11</v>
      </c>
      <c r="C105" s="39" t="s">
        <v>312</v>
      </c>
      <c r="D105" s="99" t="s">
        <v>186</v>
      </c>
      <c r="E105" s="40">
        <v>1</v>
      </c>
      <c r="F105" s="40">
        <v>1</v>
      </c>
      <c r="G105" s="132" t="s">
        <v>313</v>
      </c>
      <c r="H105" s="132"/>
      <c r="I105" s="100">
        <v>5</v>
      </c>
      <c r="J105" s="133">
        <v>8</v>
      </c>
      <c r="K105" s="100">
        <v>4</v>
      </c>
      <c r="L105" s="255">
        <f t="shared" si="7"/>
        <v>40</v>
      </c>
      <c r="M105" s="255">
        <f>E105*L105</f>
        <v>40</v>
      </c>
      <c r="N105" s="101">
        <f>I105*J105*K105</f>
        <v>160</v>
      </c>
      <c r="O105" s="102"/>
      <c r="P105" s="103"/>
      <c r="Q105" s="104"/>
      <c r="R105" s="105"/>
      <c r="S105" s="328" t="s">
        <v>314</v>
      </c>
    </row>
    <row r="106" spans="1:19" s="285" customFormat="1" ht="30" customHeight="1" outlineLevel="1">
      <c r="A106" s="286"/>
      <c r="B106" s="287"/>
      <c r="C106" s="86"/>
      <c r="D106" s="288"/>
      <c r="E106" s="87"/>
      <c r="F106" s="87"/>
      <c r="G106" s="158" t="s">
        <v>72</v>
      </c>
      <c r="H106" s="164" t="s">
        <v>315</v>
      </c>
      <c r="I106" s="113">
        <v>5</v>
      </c>
      <c r="J106" s="263">
        <v>8</v>
      </c>
      <c r="K106" s="113">
        <v>4</v>
      </c>
      <c r="L106" s="264">
        <f t="shared" si="7"/>
        <v>40</v>
      </c>
      <c r="M106" s="166"/>
      <c r="N106" s="166"/>
      <c r="O106" s="153"/>
      <c r="P106" s="154"/>
      <c r="Q106" s="155"/>
      <c r="R106" s="156"/>
      <c r="S106" s="192" t="s">
        <v>316</v>
      </c>
    </row>
    <row r="107" spans="1:19" s="290" customFormat="1" ht="30" customHeight="1">
      <c r="A107" s="284" t="s">
        <v>317</v>
      </c>
      <c r="B107" s="38">
        <v>26</v>
      </c>
      <c r="C107" s="39" t="s">
        <v>318</v>
      </c>
      <c r="D107" s="99" t="s">
        <v>186</v>
      </c>
      <c r="E107" s="40">
        <v>1</v>
      </c>
      <c r="F107" s="40">
        <v>1</v>
      </c>
      <c r="G107" s="132" t="s">
        <v>313</v>
      </c>
      <c r="H107" s="132"/>
      <c r="I107" s="100">
        <v>4.3</v>
      </c>
      <c r="J107" s="100">
        <v>7.6</v>
      </c>
      <c r="K107" s="100">
        <v>4</v>
      </c>
      <c r="L107" s="101">
        <f t="shared" si="7"/>
        <v>32.68</v>
      </c>
      <c r="M107" s="101">
        <f>E107*L107</f>
        <v>32.68</v>
      </c>
      <c r="N107" s="101">
        <f>I107*J107*K107</f>
        <v>130.72</v>
      </c>
      <c r="O107" s="102"/>
      <c r="P107" s="103"/>
      <c r="Q107" s="104"/>
      <c r="R107" s="105"/>
      <c r="S107" s="51" t="s">
        <v>319</v>
      </c>
    </row>
    <row r="108" spans="1:19" s="290" customFormat="1" ht="30" customHeight="1" outlineLevel="1">
      <c r="A108" s="286"/>
      <c r="B108" s="287"/>
      <c r="C108" s="86"/>
      <c r="D108" s="288"/>
      <c r="E108" s="87"/>
      <c r="F108" s="87"/>
      <c r="G108" s="158" t="s">
        <v>248</v>
      </c>
      <c r="H108" s="164" t="s">
        <v>320</v>
      </c>
      <c r="I108" s="113">
        <v>4.3</v>
      </c>
      <c r="J108" s="113">
        <v>7.6</v>
      </c>
      <c r="K108" s="113">
        <v>4</v>
      </c>
      <c r="L108" s="289">
        <f t="shared" si="7"/>
        <v>32.68</v>
      </c>
      <c r="M108" s="166"/>
      <c r="N108" s="166"/>
      <c r="O108" s="153"/>
      <c r="P108" s="154"/>
      <c r="Q108" s="155"/>
      <c r="R108" s="156"/>
      <c r="S108" s="291"/>
    </row>
    <row r="109" spans="1:19" s="285" customFormat="1" ht="30" customHeight="1">
      <c r="A109" s="284" t="s">
        <v>321</v>
      </c>
      <c r="B109" s="38">
        <v>23</v>
      </c>
      <c r="C109" s="39" t="s">
        <v>322</v>
      </c>
      <c r="D109" s="99" t="s">
        <v>151</v>
      </c>
      <c r="E109" s="40">
        <v>1</v>
      </c>
      <c r="F109" s="40">
        <v>1</v>
      </c>
      <c r="G109" s="132" t="s">
        <v>140</v>
      </c>
      <c r="H109" s="132"/>
      <c r="I109" s="100">
        <v>11</v>
      </c>
      <c r="J109" s="100">
        <v>12</v>
      </c>
      <c r="K109" s="100">
        <v>8</v>
      </c>
      <c r="L109" s="101">
        <f t="shared" si="7"/>
        <v>132</v>
      </c>
      <c r="M109" s="101">
        <f>L109</f>
        <v>132</v>
      </c>
      <c r="N109" s="101">
        <f>I109*J109*K109</f>
        <v>1056</v>
      </c>
      <c r="O109" s="102"/>
      <c r="P109" s="103"/>
      <c r="Q109" s="104"/>
      <c r="R109" s="105"/>
      <c r="S109" s="51" t="s">
        <v>323</v>
      </c>
    </row>
    <row r="110" spans="1:19" s="285" customFormat="1" ht="30" customHeight="1" outlineLevel="1">
      <c r="A110" s="286"/>
      <c r="B110" s="287"/>
      <c r="C110" s="86"/>
      <c r="D110" s="288"/>
      <c r="E110" s="87"/>
      <c r="F110" s="87"/>
      <c r="G110" s="158" t="s">
        <v>121</v>
      </c>
      <c r="H110" s="164" t="s">
        <v>153</v>
      </c>
      <c r="I110" s="113">
        <v>11</v>
      </c>
      <c r="J110" s="113">
        <v>12</v>
      </c>
      <c r="K110" s="113">
        <v>8</v>
      </c>
      <c r="L110" s="417">
        <f t="shared" si="7"/>
        <v>132</v>
      </c>
      <c r="M110" s="166"/>
      <c r="N110" s="166"/>
      <c r="O110" s="153"/>
      <c r="P110" s="154"/>
      <c r="Q110" s="155"/>
      <c r="R110" s="156"/>
      <c r="S110" s="291" t="s">
        <v>324</v>
      </c>
    </row>
    <row r="111" spans="1:19" s="285" customFormat="1" ht="30" customHeight="1">
      <c r="A111" s="284" t="s">
        <v>325</v>
      </c>
      <c r="B111" s="38">
        <v>19</v>
      </c>
      <c r="C111" s="39" t="s">
        <v>326</v>
      </c>
      <c r="D111" s="99" t="s">
        <v>151</v>
      </c>
      <c r="E111" s="40">
        <v>1</v>
      </c>
      <c r="F111" s="40">
        <v>1</v>
      </c>
      <c r="G111" s="132" t="s">
        <v>140</v>
      </c>
      <c r="H111" s="132"/>
      <c r="I111" s="100">
        <v>4</v>
      </c>
      <c r="J111" s="133">
        <v>11</v>
      </c>
      <c r="K111" s="100">
        <v>4</v>
      </c>
      <c r="L111" s="101">
        <f t="shared" si="7"/>
        <v>44</v>
      </c>
      <c r="M111" s="101">
        <f>L111</f>
        <v>44</v>
      </c>
      <c r="N111" s="101">
        <f>I111*J111*K111</f>
        <v>176</v>
      </c>
      <c r="O111" s="102"/>
      <c r="P111" s="103"/>
      <c r="Q111" s="104"/>
      <c r="R111" s="105"/>
      <c r="S111" s="320" t="s">
        <v>327</v>
      </c>
    </row>
    <row r="112" spans="1:19" s="285" customFormat="1" ht="30" customHeight="1" outlineLevel="1">
      <c r="A112" s="286"/>
      <c r="B112" s="287"/>
      <c r="C112" s="86"/>
      <c r="D112" s="288"/>
      <c r="E112" s="87"/>
      <c r="F112" s="87"/>
      <c r="G112" s="158" t="s">
        <v>121</v>
      </c>
      <c r="H112" s="164" t="s">
        <v>153</v>
      </c>
      <c r="I112" s="113">
        <v>4</v>
      </c>
      <c r="J112" s="263">
        <v>11</v>
      </c>
      <c r="K112" s="113">
        <v>4</v>
      </c>
      <c r="L112" s="292">
        <f t="shared" si="7"/>
        <v>44</v>
      </c>
      <c r="M112" s="166"/>
      <c r="N112" s="166"/>
      <c r="O112" s="153"/>
      <c r="P112" s="154"/>
      <c r="Q112" s="155"/>
      <c r="R112" s="156"/>
      <c r="S112" s="291"/>
    </row>
    <row r="113" spans="1:19" s="231" customFormat="1" ht="51.75" customHeight="1">
      <c r="A113" s="293" t="s">
        <v>328</v>
      </c>
      <c r="B113" s="294">
        <v>37</v>
      </c>
      <c r="C113" s="295" t="s">
        <v>329</v>
      </c>
      <c r="D113" s="220" t="s">
        <v>186</v>
      </c>
      <c r="E113" s="221">
        <v>1</v>
      </c>
      <c r="F113" s="221">
        <v>1</v>
      </c>
      <c r="G113" s="222" t="s">
        <v>224</v>
      </c>
      <c r="H113" s="223"/>
      <c r="I113" s="224">
        <v>6.6</v>
      </c>
      <c r="J113" s="418">
        <v>5.4</v>
      </c>
      <c r="K113" s="224">
        <v>5</v>
      </c>
      <c r="L113" s="225">
        <f t="shared" si="7"/>
        <v>35.64</v>
      </c>
      <c r="M113" s="225">
        <f>E113*L113</f>
        <v>35.64</v>
      </c>
      <c r="N113" s="225">
        <f>I113*J113*K113</f>
        <v>178.2</v>
      </c>
      <c r="O113" s="226"/>
      <c r="P113" s="135"/>
      <c r="Q113" s="136"/>
      <c r="R113" s="137"/>
      <c r="S113" s="296" t="s">
        <v>330</v>
      </c>
    </row>
    <row r="114" spans="1:19" s="247" customFormat="1" ht="30" customHeight="1" outlineLevel="1">
      <c r="A114" s="232"/>
      <c r="B114" s="233"/>
      <c r="C114" s="234"/>
      <c r="D114" s="235"/>
      <c r="E114" s="236"/>
      <c r="F114" s="236"/>
      <c r="G114" s="237" t="s">
        <v>148</v>
      </c>
      <c r="H114" s="238" t="s">
        <v>331</v>
      </c>
      <c r="I114" s="239">
        <v>6.6</v>
      </c>
      <c r="J114" s="419">
        <v>5.4</v>
      </c>
      <c r="K114" s="239">
        <v>5</v>
      </c>
      <c r="L114" s="240">
        <f t="shared" si="7"/>
        <v>35.64</v>
      </c>
      <c r="M114" s="241"/>
      <c r="N114" s="241"/>
      <c r="O114" s="242"/>
      <c r="P114" s="297"/>
      <c r="Q114" s="298"/>
      <c r="R114" s="299"/>
      <c r="S114" s="300"/>
    </row>
    <row r="115" spans="1:19" s="285" customFormat="1" ht="30" customHeight="1" outlineLevel="1">
      <c r="A115" s="271" t="s">
        <v>332</v>
      </c>
      <c r="B115" s="272"/>
      <c r="C115" s="272"/>
      <c r="D115" s="273"/>
      <c r="E115" s="274">
        <f>E105+E107+E109+E111+E113</f>
        <v>5</v>
      </c>
      <c r="F115" s="275"/>
      <c r="G115" s="274"/>
      <c r="H115" s="276"/>
      <c r="I115" s="277"/>
      <c r="J115" s="277"/>
      <c r="K115" s="277"/>
      <c r="L115" s="278">
        <f>$E105*L105+$E107*L107+$E109*L109+$E111*L111+$E113*L113</f>
        <v>284.32</v>
      </c>
      <c r="M115" s="278">
        <f>$E105*M105+$E107*M107+$E109*M109+$E111*M111+$E113*M113</f>
        <v>284.32</v>
      </c>
      <c r="N115" s="278">
        <f>$E105*N105+$E107*N107+$E109*N109+$E111*N111+$E113*N113</f>
        <v>1700.92</v>
      </c>
      <c r="O115" s="279"/>
      <c r="P115" s="280"/>
      <c r="Q115" s="281"/>
      <c r="R115" s="282"/>
      <c r="S115" s="283"/>
    </row>
    <row r="116" spans="1:19" s="285" customFormat="1" ht="9.75" customHeight="1" outlineLevel="1" thickBot="1">
      <c r="A116" s="420"/>
      <c r="B116" s="421"/>
      <c r="C116" s="421"/>
      <c r="D116" s="422"/>
      <c r="E116" s="423"/>
      <c r="F116" s="424"/>
      <c r="G116" s="423"/>
      <c r="H116" s="425"/>
      <c r="I116" s="426"/>
      <c r="J116" s="426"/>
      <c r="K116" s="426"/>
      <c r="L116" s="427"/>
      <c r="M116" s="427"/>
      <c r="N116" s="427"/>
      <c r="O116" s="428"/>
      <c r="P116" s="429"/>
      <c r="Q116" s="430"/>
      <c r="R116" s="431"/>
      <c r="S116" s="432"/>
    </row>
    <row r="117" spans="1:19" s="247" customFormat="1" ht="30" customHeight="1" thickTop="1" thickBot="1">
      <c r="A117" s="301" t="s">
        <v>333</v>
      </c>
      <c r="B117" s="302"/>
      <c r="C117" s="302"/>
      <c r="D117" s="303"/>
      <c r="E117" s="304">
        <f>E103+E115</f>
        <v>10</v>
      </c>
      <c r="F117" s="305"/>
      <c r="G117" s="304"/>
      <c r="H117" s="306"/>
      <c r="I117" s="307"/>
      <c r="J117" s="307"/>
      <c r="K117" s="307"/>
      <c r="L117" s="308">
        <f>L103+L115</f>
        <v>3943.1800000000003</v>
      </c>
      <c r="M117" s="308">
        <f>M103+M115</f>
        <v>7068.2799999999988</v>
      </c>
      <c r="N117" s="308">
        <f>N103+N115</f>
        <v>47800.960999999996</v>
      </c>
      <c r="O117" s="309"/>
      <c r="P117" s="310"/>
      <c r="Q117" s="311"/>
      <c r="R117" s="312"/>
      <c r="S117" s="313"/>
    </row>
    <row r="118" spans="1:19" s="316" customFormat="1" ht="60" customHeight="1" thickBot="1">
      <c r="A118" s="314" t="s">
        <v>334</v>
      </c>
      <c r="B118" s="315" t="s">
        <v>335</v>
      </c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15"/>
      <c r="P118" s="315"/>
      <c r="Q118" s="315"/>
      <c r="R118" s="315"/>
      <c r="S118" s="315"/>
    </row>
  </sheetData>
  <mergeCells count="47">
    <mergeCell ref="B118:S118"/>
    <mergeCell ref="G109:H109"/>
    <mergeCell ref="G111:H111"/>
    <mergeCell ref="G113:H113"/>
    <mergeCell ref="A115:D115"/>
    <mergeCell ref="A116:D116"/>
    <mergeCell ref="A117:D117"/>
    <mergeCell ref="G98:H98"/>
    <mergeCell ref="G99:H99"/>
    <mergeCell ref="A103:D103"/>
    <mergeCell ref="A104:D104"/>
    <mergeCell ref="G105:H105"/>
    <mergeCell ref="G107:H107"/>
    <mergeCell ref="G52:H52"/>
    <mergeCell ref="G65:H65"/>
    <mergeCell ref="G83:H83"/>
    <mergeCell ref="G84:H84"/>
    <mergeCell ref="G88:H88"/>
    <mergeCell ref="G95:H95"/>
    <mergeCell ref="G27:H27"/>
    <mergeCell ref="G32:H32"/>
    <mergeCell ref="G33:H33"/>
    <mergeCell ref="G36:H36"/>
    <mergeCell ref="G37:H37"/>
    <mergeCell ref="G44:H44"/>
    <mergeCell ref="G14:H14"/>
    <mergeCell ref="G15:H15"/>
    <mergeCell ref="G20:H20"/>
    <mergeCell ref="G23:H23"/>
    <mergeCell ref="G24:H24"/>
    <mergeCell ref="G26:H26"/>
    <mergeCell ref="S4:S5"/>
    <mergeCell ref="G6:H6"/>
    <mergeCell ref="G7:H7"/>
    <mergeCell ref="G9:H9"/>
    <mergeCell ref="G11:H11"/>
    <mergeCell ref="G12:H12"/>
    <mergeCell ref="A1:S1"/>
    <mergeCell ref="A2:S2"/>
    <mergeCell ref="A4:A5"/>
    <mergeCell ref="B4:B5"/>
    <mergeCell ref="C4:C5"/>
    <mergeCell ref="D4:D5"/>
    <mergeCell ref="E4:E5"/>
    <mergeCell ref="F4:F5"/>
    <mergeCell ref="G4:H5"/>
    <mergeCell ref="P4:R4"/>
  </mergeCells>
  <phoneticPr fontId="3" type="noConversion"/>
  <printOptions horizontalCentered="1"/>
  <pageMargins left="0.27559055118110237" right="0.11811023622047245" top="0.31496062992125984" bottom="0.39370078740157483" header="0.70866141732283472" footer="0.39370078740157483"/>
  <pageSetup paperSize="8" scale="56" fitToHeight="0" orientation="portrait" verticalDpi="1200" r:id="rId1"/>
  <headerFooter alignWithMargins="0">
    <oddFooter>&amp;C&amp;14&amp;P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4</vt:i4>
      </vt:variant>
    </vt:vector>
  </HeadingPairs>
  <TitlesOfParts>
    <vt:vector size="6" baseType="lpstr">
      <vt:lpstr>Rev.7</vt:lpstr>
      <vt:lpstr>Rev.3</vt:lpstr>
      <vt:lpstr>Rev.3!Print_Area</vt:lpstr>
      <vt:lpstr>Rev.7!Print_Area</vt:lpstr>
      <vt:lpstr>Rev.3!Print_Titles</vt:lpstr>
      <vt:lpstr>Rev.7!Print_Titles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2022-04-22T07:46:38Z</dcterms:created>
  <dcterms:modified xsi:type="dcterms:W3CDTF">2022-04-22T07:46:50Z</dcterms:modified>
</cp:coreProperties>
</file>