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dev\modelSimple\"/>
    </mc:Choice>
  </mc:AlternateContent>
  <bookViews>
    <workbookView xWindow="0" yWindow="0" windowWidth="25515" windowHeight="10965"/>
  </bookViews>
  <sheets>
    <sheet name="Parameters" sheetId="1" r:id="rId1"/>
    <sheet name="Common Soil Types" sheetId="2" r:id="rId2"/>
    <sheet name="root and xylem worksheet" sheetId="3" r:id="rId3"/>
    <sheet name="van genuchten parameters" sheetId="4" r:id="rId4"/>
  </sheets>
  <externalReferences>
    <externalReference r:id="rId5"/>
    <externalReference r:id="rId6"/>
  </externalReferences>
  <definedNames>
    <definedName name="areaData_BAGA">#REF!</definedName>
    <definedName name="areaData_LABA">#REF!</definedName>
    <definedName name="areaData_LAI">#REF!</definedName>
    <definedName name="datamarker_input">Parameters!#REF!</definedName>
    <definedName name="datamarker_midday">#REF!</definedName>
    <definedName name="datamarker_SolarNoon">#REF!</definedName>
    <definedName name="i_aspect">Parameters!$B$38</definedName>
    <definedName name="i_atmTrans">Parameters!$B$96</definedName>
    <definedName name="i_autoGenInput">Parameters!$I$32</definedName>
    <definedName name="i_autosaveOutput">Parameters!$I$35</definedName>
    <definedName name="i_autoSolar">Parameters!$I$33</definedName>
    <definedName name="i_autoSolarLim">Parameters!#REF!</definedName>
    <definedName name="i_baperga">Parameters!$B$51</definedName>
    <definedName name="i_bl">Parameters!$D$26</definedName>
    <definedName name="i_br">Parameters!$B$26</definedName>
    <definedName name="i_bs">Parameters!$C$26</definedName>
    <definedName name="i_chainRunBAGA">Parameters!$B$122</definedName>
    <definedName name="i_chainRunFile">Parameters!$B$120</definedName>
    <definedName name="i_cl">Parameters!$D$27</definedName>
    <definedName name="i_co2AmbPPM">Parameters!$B$76</definedName>
    <definedName name="i_comp25">Parameters!$B$82</definedName>
    <definedName name="i_copyFullSeasonsOpt" localSheetId="1">[1]Parameters!$G$18</definedName>
    <definedName name="i_copyFullSeasonsOpt">Parameters!$G$18</definedName>
    <definedName name="i_copyFullSeasonsStress" localSheetId="1">[1]Parameters!$G$17</definedName>
    <definedName name="i_copyFullSeasonsStress">Parameters!$G$17</definedName>
    <definedName name="i_cr">Parameters!$B$27</definedName>
    <definedName name="i_cs">Parameters!$C$27</definedName>
    <definedName name="i_elevation">Parameters!$B$49</definedName>
    <definedName name="i_emiss">Parameters!$B$95</definedName>
    <definedName name="i_fieldCapFrac">Parameters!$B$55</definedName>
    <definedName name="i_fieldCapPercInit">Parameters!$B$56</definedName>
    <definedName name="i_gs_EndCol">Parameters!#REF!</definedName>
    <definedName name="i_gs_reset">Parameters!#REF!</definedName>
    <definedName name="i_gs_startCol">Parameters!#REF!</definedName>
    <definedName name="i_gs_yearCol">Parameters!#REF!</definedName>
    <definedName name="i_gsEnd">Parameters!#REF!</definedName>
    <definedName name="i_gsStart">Parameters!#REF!</definedName>
    <definedName name="i_gWaterDist">Parameters!$I$25</definedName>
    <definedName name="i_gWaterEnable">Parameters!$I$26</definedName>
    <definedName name="i_gWaterP">Parameters!$I$24</definedName>
    <definedName name="i_hajmax">Parameters!$B$89</definedName>
    <definedName name="i_havmax">Parameters!$B$84</definedName>
    <definedName name="i_hdjmax">Parameters!$B$90</definedName>
    <definedName name="i_hdvmax">Parameters!$B$85</definedName>
    <definedName name="i_height">Parameters!$B$34</definedName>
    <definedName name="i_iter_bagaCutoff">Parameters!$B$115</definedName>
    <definedName name="i_iter_bagaEnable">Parameters!$B$106</definedName>
    <definedName name="i_iter_bagaEnd">Parameters!$B$113</definedName>
    <definedName name="i_iter_bagaInc">Parameters!$B$114</definedName>
    <definedName name="i_iter_bagaRef">Parameters!$B$111</definedName>
    <definedName name="i_iter_bagaStart">Parameters!$B$112</definedName>
    <definedName name="i_iter_ffcEnable">Parameters!$B$105</definedName>
    <definedName name="i_iter_ffcEnd">Parameters!$B$124</definedName>
    <definedName name="i_iter_ffcInc">Parameters!$B$125</definedName>
    <definedName name="i_iter_ffcStart">Parameters!$B$123</definedName>
    <definedName name="i_iter_gwEnable">Parameters!$B$104</definedName>
    <definedName name="i_iter_gwEnd">Parameters!$B$118</definedName>
    <definedName name="i_iter_gwInc">Parameters!$B$116</definedName>
    <definedName name="i_iter_gwStart">Parameters!$B$117</definedName>
    <definedName name="i_iter_runSupplyCurve">Parameters!$B$101</definedName>
    <definedName name="i_iter_useAreaTable">Parameters!$B$103</definedName>
    <definedName name="i_iter_yearsAsCount">Parameters!$B$107</definedName>
    <definedName name="i_jmax25">Parameters!$B$79</definedName>
    <definedName name="i_kc25">Parameters!$B$80</definedName>
    <definedName name="i_kmaxTree">Parameters!$B$32</definedName>
    <definedName name="i_ko25">Parameters!$B$81</definedName>
    <definedName name="i_kref">Parameters!#REF!</definedName>
    <definedName name="i_latitude">Parameters!$B$42</definedName>
    <definedName name="i_layers">Parameters!$B$54</definedName>
    <definedName name="i_leafAngleIndex">Parameters!$B$47</definedName>
    <definedName name="i_leafAngleParam">Parameters!$B$46</definedName>
    <definedName name="i_leafPerBasal">Parameters!$B$35</definedName>
    <definedName name="i_leafPercRef">Parameters!#REF!</definedName>
    <definedName name="i_leafPercRes">Parameters!$D$28</definedName>
    <definedName name="i_leafRefPerc">Parameters!#REF!</definedName>
    <definedName name="i_leafWidth">Parameters!$B$36</definedName>
    <definedName name="i_lightComp">Parameters!$B$88</definedName>
    <definedName name="i_lightCurv">Parameters!$B$87</definedName>
    <definedName name="i_liveGraph_Anet">Parameters!$I$38</definedName>
    <definedName name="i_liveGraph_points">Parameters!$I$40</definedName>
    <definedName name="i_liveGraph_points_1">Parameters!$I$43</definedName>
    <definedName name="i_liveGraph_points_2">Parameters!$I$44</definedName>
    <definedName name="i_liveGraph_points_3">Parameters!$I$45</definedName>
    <definedName name="i_liveGraph_points_4">Parameters!$I$46</definedName>
    <definedName name="i_liveGraph_sunXP">Parameters!$I$39</definedName>
    <definedName name="i_liveGraph_treeE">Parameters!$I$37</definedName>
    <definedName name="i_livegraph_update">Parameters!$I$48</definedName>
    <definedName name="i_longitude">Parameters!$B$43</definedName>
    <definedName name="i_modelName">Parameters!$B$20</definedName>
    <definedName name="i_o2MolF">Parameters!$B$98</definedName>
    <definedName name="i_pinc">Parameters!$B$69</definedName>
    <definedName name="i_preRefP">Parameters!#REF!</definedName>
    <definedName name="i_qMax">Parameters!$B$77</definedName>
    <definedName name="i_rainEnable">Parameters!$I$30</definedName>
    <definedName name="i_refilling">Parameters!$I$29</definedName>
    <definedName name="i_regionName">Parameters!$B$18</definedName>
    <definedName name="i_rhizoPer">Parameters!$B$37</definedName>
    <definedName name="i_rockFrac">Parameters!$B$57</definedName>
    <definedName name="i_rootBeta">Parameters!$B$39</definedName>
    <definedName name="i_scenName">Parameters!$B$21</definedName>
    <definedName name="i_siteCode">Parameters!$B$119</definedName>
    <definedName name="i_siteName">Parameters!$B$19</definedName>
    <definedName name="i_slopeA">Parameters!$B$45</definedName>
    <definedName name="i_slopeI">Parameters!$B$44</definedName>
    <definedName name="i_soilAbsSol">Parameters!$B$58</definedName>
    <definedName name="i_soilEvapEnable">Parameters!$I$28</definedName>
    <definedName name="i_soilRedEnable">Parameters!$I$27</definedName>
    <definedName name="i_soilXHeight">Parameters!$B$48</definedName>
    <definedName name="i_solarNoon">Parameters!$B$50</definedName>
    <definedName name="i_speciesName">Parameters!$B$17</definedName>
    <definedName name="i_svjmax">Parameters!$B$91</definedName>
    <definedName name="i_svvmax">Parameters!$B$86</definedName>
    <definedName name="i_thetaC">Parameters!$B$83</definedName>
    <definedName name="i_treeToPhotoLAI">Parameters!$B$68</definedName>
    <definedName name="i_useDLL">Parameters!$I$50</definedName>
    <definedName name="i_useGSDataOpt">Parameters!$B$133</definedName>
    <definedName name="i_useGSDataStress">Parameters!$I$34</definedName>
    <definedName name="i_v38_CICA">Parameters!$B$127</definedName>
    <definedName name="i_v38_CICA_ratio">Parameters!$B$128</definedName>
    <definedName name="i_vmax25">Parameters!$B$78</definedName>
    <definedName name="inputmarker_atm">Parameters!$A$93</definedName>
    <definedName name="inputmarker_layer">Parameters!$A$60</definedName>
    <definedName name="inputmarker_opt">Parameters!$H$23</definedName>
    <definedName name="inputmarker_plant">Parameters!$A$31</definedName>
    <definedName name="inputmarker_ps" comment="Header cells of parameter groups are named so they can located from code -- allowing parameter groups to be moved around the sheet without breaking the read/write from/to them.">Parameters!$A$74</definedName>
    <definedName name="inputmarker_soil">Parameters!$A$53</definedName>
    <definedName name="inputmarker_stand">Parameters!$A$41</definedName>
    <definedName name="inputmarker_wb">Parameters!$A$23</definedName>
    <definedName name="o_atmP">Parameters!$B$94</definedName>
    <definedName name="o_co2AmbPa">Parameters!$B$75</definedName>
    <definedName name="o_ksatLeaf">Parameters!$D$24</definedName>
    <definedName name="o_ksatRoot">Parameters!$B$24</definedName>
    <definedName name="o_ksatStem">Parameters!$C$24</definedName>
    <definedName name="o_leafLSC">Parameters!$B$33</definedName>
    <definedName name="o_pcritLeaf">Parameters!$D$29</definedName>
    <definedName name="o_pcritStem">Parameters!$C$29</definedName>
    <definedName name="o_rootPercRes">Parameters!$B$28</definedName>
    <definedName name="o_stemPercRes">Parameters!$C$28</definedName>
    <definedName name="soilalpha">'Common Soil Types'!$C$1</definedName>
    <definedName name="soilkmax">'Common Soil Types'!$H$1</definedName>
    <definedName name="soiln">'Common Soil Types'!$D$1</definedName>
    <definedName name="soilthetasat">'Common Soil Types'!$F$1</definedName>
    <definedName name="soiltypes">'Common Soil Types'!$A$1</definedName>
    <definedName name="soiltypesmarker">'van genuchten parameters'!$H$1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4" l="1"/>
  <c r="J3" i="4"/>
  <c r="J4" i="4"/>
  <c r="J5" i="4"/>
  <c r="J6" i="4"/>
  <c r="J7" i="4"/>
  <c r="C8" i="4"/>
  <c r="J8" i="4"/>
  <c r="J9" i="4"/>
  <c r="J10" i="4"/>
  <c r="J11" i="4"/>
  <c r="J12" i="4"/>
  <c r="C13" i="4"/>
  <c r="D13" i="4" s="1"/>
  <c r="G13" i="4" s="1"/>
  <c r="E13" i="4"/>
  <c r="F13" i="4"/>
  <c r="J13" i="4"/>
  <c r="C14" i="4"/>
  <c r="D14" i="4" s="1"/>
  <c r="G14" i="4" s="1"/>
  <c r="E14" i="4"/>
  <c r="B15" i="4"/>
  <c r="C15" i="4"/>
  <c r="D15" i="4" s="1"/>
  <c r="G15" i="4" s="1"/>
  <c r="E15" i="4"/>
  <c r="F15" i="4"/>
  <c r="B16" i="4"/>
  <c r="B17" i="4" s="1"/>
  <c r="E16" i="4"/>
  <c r="E17" i="4"/>
  <c r="S6" i="3"/>
  <c r="R3" i="3" s="1"/>
  <c r="R9" i="3"/>
  <c r="T9" i="3" s="1"/>
  <c r="R4" i="3" s="1"/>
  <c r="S9" i="3"/>
  <c r="V9" i="3"/>
  <c r="R10" i="3"/>
  <c r="T11" i="3" s="1"/>
  <c r="S10" i="3"/>
  <c r="V10" i="3"/>
  <c r="R11" i="3"/>
  <c r="S11" i="3"/>
  <c r="V11" i="3"/>
  <c r="J12" i="3"/>
  <c r="R12" i="3"/>
  <c r="T12" i="3" s="1"/>
  <c r="S12" i="3"/>
  <c r="V12" i="3"/>
  <c r="G13" i="3"/>
  <c r="I13" i="3"/>
  <c r="I14" i="3" s="1"/>
  <c r="R13" i="3"/>
  <c r="S13" i="3"/>
  <c r="T13" i="3"/>
  <c r="V13" i="3"/>
  <c r="C28" i="3"/>
  <c r="H28" i="3"/>
  <c r="H27" i="3" s="1"/>
  <c r="C29" i="3"/>
  <c r="C17" i="4" l="1"/>
  <c r="B18" i="4"/>
  <c r="C16" i="4"/>
  <c r="F14" i="4"/>
  <c r="U11" i="3"/>
  <c r="W11" i="3" s="1"/>
  <c r="U9" i="3"/>
  <c r="W9" i="3" s="1"/>
  <c r="X9" i="3" s="1"/>
  <c r="U13" i="3"/>
  <c r="W13" i="3" s="1"/>
  <c r="X13" i="3" s="1"/>
  <c r="U12" i="3"/>
  <c r="W12" i="3" s="1"/>
  <c r="X12" i="3" s="1"/>
  <c r="J14" i="3"/>
  <c r="I15" i="3"/>
  <c r="T10" i="3"/>
  <c r="U10" i="3" s="1"/>
  <c r="W10" i="3" s="1"/>
  <c r="K12" i="3"/>
  <c r="H12" i="3"/>
  <c r="J13" i="3"/>
  <c r="F16" i="4" l="1"/>
  <c r="D16" i="4"/>
  <c r="G16" i="4" s="1"/>
  <c r="C18" i="4"/>
  <c r="B19" i="4"/>
  <c r="D17" i="4"/>
  <c r="G17" i="4" s="1"/>
  <c r="F17" i="4"/>
  <c r="X10" i="3"/>
  <c r="H13" i="3"/>
  <c r="L14" i="3"/>
  <c r="K13" i="3"/>
  <c r="K14" i="3"/>
  <c r="H14" i="3"/>
  <c r="J15" i="3"/>
  <c r="I16" i="3"/>
  <c r="L13" i="3"/>
  <c r="X11" i="3"/>
  <c r="B20" i="4" l="1"/>
  <c r="C19" i="4"/>
  <c r="D18" i="4"/>
  <c r="G18" i="4" s="1"/>
  <c r="F18" i="4"/>
  <c r="J16" i="3"/>
  <c r="I17" i="3"/>
  <c r="K15" i="3"/>
  <c r="L16" i="3"/>
  <c r="L15" i="3"/>
  <c r="D19" i="4" l="1"/>
  <c r="G19" i="4" s="1"/>
  <c r="F19" i="4"/>
  <c r="C20" i="4"/>
  <c r="B21" i="4"/>
  <c r="I18" i="3"/>
  <c r="J17" i="3"/>
  <c r="K16" i="3"/>
  <c r="L17" i="3"/>
  <c r="D20" i="4" l="1"/>
  <c r="G20" i="4" s="1"/>
  <c r="F20" i="4"/>
  <c r="C21" i="4"/>
  <c r="D21" i="4" s="1"/>
  <c r="G21" i="4" s="1"/>
  <c r="B22" i="4"/>
  <c r="K17" i="3"/>
  <c r="J18" i="3"/>
  <c r="I19" i="3"/>
  <c r="B23" i="4" l="1"/>
  <c r="C22" i="4"/>
  <c r="D22" i="4" s="1"/>
  <c r="G22" i="4" s="1"/>
  <c r="K18" i="3"/>
  <c r="J19" i="3"/>
  <c r="L19" i="3" s="1"/>
  <c r="I20" i="3"/>
  <c r="L18" i="3"/>
  <c r="C23" i="4" l="1"/>
  <c r="D23" i="4" s="1"/>
  <c r="G23" i="4" s="1"/>
  <c r="B24" i="4"/>
  <c r="J20" i="3"/>
  <c r="I21" i="3"/>
  <c r="K19" i="3"/>
  <c r="C24" i="4" l="1"/>
  <c r="D24" i="4" s="1"/>
  <c r="G24" i="4" s="1"/>
  <c r="B25" i="4"/>
  <c r="K20" i="3"/>
  <c r="L20" i="3"/>
  <c r="I22" i="3"/>
  <c r="J21" i="3"/>
  <c r="L21" i="3" s="1"/>
  <c r="C25" i="4" l="1"/>
  <c r="D25" i="4" s="1"/>
  <c r="G25" i="4" s="1"/>
  <c r="B26" i="4"/>
  <c r="J22" i="3"/>
  <c r="I23" i="3"/>
  <c r="L22" i="3"/>
  <c r="K21" i="3"/>
  <c r="B27" i="4" l="1"/>
  <c r="C26" i="4"/>
  <c r="D26" i="4" s="1"/>
  <c r="G26" i="4" s="1"/>
  <c r="J23" i="3"/>
  <c r="L23" i="3" s="1"/>
  <c r="I24" i="3"/>
  <c r="K22" i="3"/>
  <c r="C27" i="4" l="1"/>
  <c r="D27" i="4" s="1"/>
  <c r="G27" i="4" s="1"/>
  <c r="B28" i="4"/>
  <c r="J24" i="3"/>
  <c r="L24" i="3" s="1"/>
  <c r="I25" i="3"/>
  <c r="K23" i="3"/>
  <c r="C28" i="4" l="1"/>
  <c r="D28" i="4" s="1"/>
  <c r="G28" i="4" s="1"/>
  <c r="B29" i="4"/>
  <c r="I26" i="3"/>
  <c r="J25" i="3"/>
  <c r="K24" i="3"/>
  <c r="L25" i="3"/>
  <c r="C29" i="4" l="1"/>
  <c r="D29" i="4" s="1"/>
  <c r="G29" i="4" s="1"/>
  <c r="B30" i="4"/>
  <c r="K25" i="3"/>
  <c r="J26" i="3"/>
  <c r="I27" i="3"/>
  <c r="B31" i="4" l="1"/>
  <c r="C30" i="4"/>
  <c r="D30" i="4" s="1"/>
  <c r="G30" i="4" s="1"/>
  <c r="K26" i="3"/>
  <c r="J27" i="3"/>
  <c r="L27" i="3" s="1"/>
  <c r="I28" i="3"/>
  <c r="L26" i="3"/>
  <c r="C31" i="4" l="1"/>
  <c r="D31" i="4" s="1"/>
  <c r="G31" i="4" s="1"/>
  <c r="B32" i="4"/>
  <c r="I29" i="3"/>
  <c r="J28" i="3"/>
  <c r="K27" i="3"/>
  <c r="L28" i="3"/>
  <c r="C32" i="4" l="1"/>
  <c r="D32" i="4" s="1"/>
  <c r="G32" i="4" s="1"/>
  <c r="B33" i="4"/>
  <c r="K28" i="3"/>
  <c r="J29" i="3"/>
  <c r="I30" i="3"/>
  <c r="C33" i="4" l="1"/>
  <c r="D33" i="4" s="1"/>
  <c r="G33" i="4" s="1"/>
  <c r="B34" i="4"/>
  <c r="K29" i="3"/>
  <c r="I31" i="3"/>
  <c r="J30" i="3"/>
  <c r="L29" i="3"/>
  <c r="B35" i="4" l="1"/>
  <c r="C34" i="4"/>
  <c r="D34" i="4" s="1"/>
  <c r="G34" i="4" s="1"/>
  <c r="K30" i="3"/>
  <c r="J31" i="3"/>
  <c r="I32" i="3"/>
  <c r="L30" i="3"/>
  <c r="C35" i="4" l="1"/>
  <c r="D35" i="4" s="1"/>
  <c r="G35" i="4" s="1"/>
  <c r="B36" i="4"/>
  <c r="I33" i="3"/>
  <c r="J32" i="3"/>
  <c r="L32" i="3"/>
  <c r="K31" i="3"/>
  <c r="L31" i="3"/>
  <c r="C36" i="4" l="1"/>
  <c r="D36" i="4" s="1"/>
  <c r="G36" i="4" s="1"/>
  <c r="B37" i="4"/>
  <c r="K32" i="3"/>
  <c r="J33" i="3"/>
  <c r="I34" i="3"/>
  <c r="C37" i="4" l="1"/>
  <c r="D37" i="4" s="1"/>
  <c r="G37" i="4" s="1"/>
  <c r="B38" i="4"/>
  <c r="J34" i="3"/>
  <c r="L34" i="3" s="1"/>
  <c r="I35" i="3"/>
  <c r="K33" i="3"/>
  <c r="L33" i="3"/>
  <c r="B39" i="4" l="1"/>
  <c r="C38" i="4"/>
  <c r="D38" i="4" s="1"/>
  <c r="G38" i="4" s="1"/>
  <c r="J35" i="3"/>
  <c r="L35" i="3" s="1"/>
  <c r="I36" i="3"/>
  <c r="K34" i="3"/>
  <c r="C39" i="4" l="1"/>
  <c r="D39" i="4" s="1"/>
  <c r="G39" i="4" s="1"/>
  <c r="B40" i="4"/>
  <c r="I37" i="3"/>
  <c r="J36" i="3"/>
  <c r="L36" i="3"/>
  <c r="K35" i="3"/>
  <c r="C40" i="4" l="1"/>
  <c r="D40" i="4" s="1"/>
  <c r="G40" i="4" s="1"/>
  <c r="B41" i="4"/>
  <c r="L37" i="3"/>
  <c r="K36" i="3"/>
  <c r="J37" i="3"/>
  <c r="I38" i="3"/>
  <c r="C41" i="4" l="1"/>
  <c r="D41" i="4" s="1"/>
  <c r="G41" i="4" s="1"/>
  <c r="B42" i="4"/>
  <c r="J38" i="3"/>
  <c r="I39" i="3"/>
  <c r="K37" i="3"/>
  <c r="B43" i="4" l="1"/>
  <c r="C42" i="4"/>
  <c r="D42" i="4" s="1"/>
  <c r="G42" i="4" s="1"/>
  <c r="K38" i="3"/>
  <c r="L38" i="3"/>
  <c r="J39" i="3"/>
  <c r="I40" i="3"/>
  <c r="C43" i="4" l="1"/>
  <c r="D43" i="4" s="1"/>
  <c r="G43" i="4" s="1"/>
  <c r="B44" i="4"/>
  <c r="I41" i="3"/>
  <c r="J40" i="3"/>
  <c r="L40" i="3"/>
  <c r="K39" i="3"/>
  <c r="L39" i="3"/>
  <c r="C44" i="4" l="1"/>
  <c r="D44" i="4" s="1"/>
  <c r="G44" i="4" s="1"/>
  <c r="B45" i="4"/>
  <c r="K40" i="3"/>
  <c r="J41" i="3"/>
  <c r="I42" i="3"/>
  <c r="C45" i="4" l="1"/>
  <c r="D45" i="4" s="1"/>
  <c r="G45" i="4" s="1"/>
  <c r="B46" i="4"/>
  <c r="K41" i="3"/>
  <c r="I43" i="3"/>
  <c r="J42" i="3"/>
  <c r="L41" i="3"/>
  <c r="B47" i="4" l="1"/>
  <c r="C46" i="4"/>
  <c r="D46" i="4" s="1"/>
  <c r="G46" i="4" s="1"/>
  <c r="K42" i="3"/>
  <c r="J43" i="3"/>
  <c r="I44" i="3"/>
  <c r="L42" i="3"/>
  <c r="C47" i="4" l="1"/>
  <c r="D47" i="4" s="1"/>
  <c r="G47" i="4" s="1"/>
  <c r="B48" i="4"/>
  <c r="I45" i="3"/>
  <c r="J44" i="3"/>
  <c r="L44" i="3"/>
  <c r="K43" i="3"/>
  <c r="L43" i="3"/>
  <c r="C48" i="4" l="1"/>
  <c r="D48" i="4" s="1"/>
  <c r="G48" i="4" s="1"/>
  <c r="B49" i="4"/>
  <c r="K44" i="3"/>
  <c r="I46" i="3"/>
  <c r="J45" i="3"/>
  <c r="C49" i="4" l="1"/>
  <c r="D49" i="4" s="1"/>
  <c r="G49" i="4" s="1"/>
  <c r="B50" i="4"/>
  <c r="J46" i="3"/>
  <c r="L46" i="3" s="1"/>
  <c r="I47" i="3"/>
  <c r="K45" i="3"/>
  <c r="L45" i="3"/>
  <c r="B51" i="4" l="1"/>
  <c r="C50" i="4"/>
  <c r="D50" i="4" s="1"/>
  <c r="G50" i="4" s="1"/>
  <c r="J47" i="3"/>
  <c r="L47" i="3" s="1"/>
  <c r="I48" i="3"/>
  <c r="K46" i="3"/>
  <c r="C51" i="4" l="1"/>
  <c r="D51" i="4" s="1"/>
  <c r="G51" i="4" s="1"/>
  <c r="B52" i="4"/>
  <c r="I49" i="3"/>
  <c r="J48" i="3"/>
  <c r="L48" i="3" s="1"/>
  <c r="K47" i="3"/>
  <c r="C52" i="4" l="1"/>
  <c r="D52" i="4" s="1"/>
  <c r="G52" i="4" s="1"/>
  <c r="B53" i="4"/>
  <c r="K48" i="3"/>
  <c r="I50" i="3"/>
  <c r="J49" i="3"/>
  <c r="C53" i="4" l="1"/>
  <c r="D53" i="4" s="1"/>
  <c r="G53" i="4" s="1"/>
  <c r="B54" i="4"/>
  <c r="K49" i="3"/>
  <c r="J50" i="3"/>
  <c r="I51" i="3"/>
  <c r="L49" i="3"/>
  <c r="B55" i="4" l="1"/>
  <c r="C54" i="4"/>
  <c r="D54" i="4" s="1"/>
  <c r="G54" i="4" s="1"/>
  <c r="J51" i="3"/>
  <c r="I52" i="3"/>
  <c r="K50" i="3"/>
  <c r="L51" i="3"/>
  <c r="L50" i="3"/>
  <c r="C55" i="4" l="1"/>
  <c r="D55" i="4" s="1"/>
  <c r="G55" i="4" s="1"/>
  <c r="B56" i="4"/>
  <c r="I53" i="3"/>
  <c r="J52" i="3"/>
  <c r="L52" i="3" s="1"/>
  <c r="K51" i="3"/>
  <c r="C56" i="4" l="1"/>
  <c r="D56" i="4" s="1"/>
  <c r="G56" i="4" s="1"/>
  <c r="B57" i="4"/>
  <c r="K52" i="3"/>
  <c r="J53" i="3"/>
  <c r="I54" i="3"/>
  <c r="C57" i="4" l="1"/>
  <c r="D57" i="4" s="1"/>
  <c r="G57" i="4" s="1"/>
  <c r="B58" i="4"/>
  <c r="K53" i="3"/>
  <c r="I55" i="3"/>
  <c r="J54" i="3"/>
  <c r="L53" i="3"/>
  <c r="B59" i="4" l="1"/>
  <c r="C58" i="4"/>
  <c r="D58" i="4" s="1"/>
  <c r="G58" i="4" s="1"/>
  <c r="K54" i="3"/>
  <c r="J55" i="3"/>
  <c r="I56" i="3"/>
  <c r="L54" i="3"/>
  <c r="C59" i="4" l="1"/>
  <c r="D59" i="4" s="1"/>
  <c r="G59" i="4" s="1"/>
  <c r="B60" i="4"/>
  <c r="K55" i="3"/>
  <c r="L55" i="3"/>
  <c r="I57" i="3"/>
  <c r="J56" i="3"/>
  <c r="C60" i="4" l="1"/>
  <c r="D60" i="4" s="1"/>
  <c r="G60" i="4" s="1"/>
  <c r="B61" i="4"/>
  <c r="L57" i="3"/>
  <c r="K56" i="3"/>
  <c r="J57" i="3"/>
  <c r="I58" i="3"/>
  <c r="L56" i="3"/>
  <c r="C61" i="4" l="1"/>
  <c r="D61" i="4" s="1"/>
  <c r="G61" i="4" s="1"/>
  <c r="B62" i="4"/>
  <c r="J58" i="3"/>
  <c r="L58" i="3" s="1"/>
  <c r="I59" i="3"/>
  <c r="K57" i="3"/>
  <c r="B63" i="4" l="1"/>
  <c r="C62" i="4"/>
  <c r="D62" i="4" s="1"/>
  <c r="G62" i="4" s="1"/>
  <c r="J59" i="3"/>
  <c r="L59" i="3" s="1"/>
  <c r="I60" i="3"/>
  <c r="K58" i="3"/>
  <c r="C63" i="4" l="1"/>
  <c r="D63" i="4" s="1"/>
  <c r="G63" i="4" s="1"/>
  <c r="B64" i="4"/>
  <c r="I61" i="3"/>
  <c r="J60" i="3"/>
  <c r="L60" i="3" s="1"/>
  <c r="K59" i="3"/>
  <c r="C64" i="4" l="1"/>
  <c r="D64" i="4" s="1"/>
  <c r="G64" i="4" s="1"/>
  <c r="B65" i="4"/>
  <c r="K60" i="3"/>
  <c r="I62" i="3"/>
  <c r="J61" i="3"/>
  <c r="C65" i="4" l="1"/>
  <c r="D65" i="4" s="1"/>
  <c r="G65" i="4" s="1"/>
  <c r="B66" i="4"/>
  <c r="K61" i="3"/>
  <c r="J62" i="3"/>
  <c r="I63" i="3"/>
  <c r="L61" i="3"/>
  <c r="B67" i="4" l="1"/>
  <c r="C66" i="4"/>
  <c r="D66" i="4" s="1"/>
  <c r="G66" i="4" s="1"/>
  <c r="J63" i="3"/>
  <c r="I64" i="3"/>
  <c r="K62" i="3"/>
  <c r="L63" i="3"/>
  <c r="L62" i="3"/>
  <c r="C67" i="4" l="1"/>
  <c r="D67" i="4" s="1"/>
  <c r="G67" i="4" s="1"/>
  <c r="B68" i="4"/>
  <c r="I65" i="3"/>
  <c r="J64" i="3"/>
  <c r="L64" i="3"/>
  <c r="K63" i="3"/>
  <c r="C68" i="4" l="1"/>
  <c r="D68" i="4" s="1"/>
  <c r="G68" i="4" s="1"/>
  <c r="B69" i="4"/>
  <c r="K64" i="3"/>
  <c r="I66" i="3"/>
  <c r="J65" i="3"/>
  <c r="C69" i="4" l="1"/>
  <c r="D69" i="4" s="1"/>
  <c r="G69" i="4" s="1"/>
  <c r="B70" i="4"/>
  <c r="I67" i="3"/>
  <c r="J66" i="3"/>
  <c r="L66" i="3" s="1"/>
  <c r="K65" i="3"/>
  <c r="L65" i="3"/>
  <c r="B71" i="4" l="1"/>
  <c r="C70" i="4"/>
  <c r="D70" i="4" s="1"/>
  <c r="G70" i="4" s="1"/>
  <c r="K66" i="3"/>
  <c r="J67" i="3"/>
  <c r="I68" i="3"/>
  <c r="C71" i="4" l="1"/>
  <c r="D71" i="4" s="1"/>
  <c r="G71" i="4" s="1"/>
  <c r="B72" i="4"/>
  <c r="I69" i="3"/>
  <c r="J68" i="3"/>
  <c r="L68" i="3"/>
  <c r="K67" i="3"/>
  <c r="L67" i="3"/>
  <c r="C72" i="4" l="1"/>
  <c r="D72" i="4" s="1"/>
  <c r="G72" i="4" s="1"/>
  <c r="B73" i="4"/>
  <c r="K68" i="3"/>
  <c r="J69" i="3"/>
  <c r="I70" i="3"/>
  <c r="C73" i="4" l="1"/>
  <c r="D73" i="4" s="1"/>
  <c r="G73" i="4" s="1"/>
  <c r="B74" i="4"/>
  <c r="K69" i="3"/>
  <c r="J70" i="3"/>
  <c r="I71" i="3"/>
  <c r="L69" i="3"/>
  <c r="B75" i="4" l="1"/>
  <c r="C74" i="4"/>
  <c r="D74" i="4" s="1"/>
  <c r="G74" i="4" s="1"/>
  <c r="J71" i="3"/>
  <c r="I72" i="3"/>
  <c r="K70" i="3"/>
  <c r="L71" i="3"/>
  <c r="L70" i="3"/>
  <c r="C75" i="4" l="1"/>
  <c r="D75" i="4" s="1"/>
  <c r="G75" i="4" s="1"/>
  <c r="B76" i="4"/>
  <c r="I73" i="3"/>
  <c r="J72" i="3"/>
  <c r="L72" i="3"/>
  <c r="K71" i="3"/>
  <c r="C76" i="4" l="1"/>
  <c r="D76" i="4" s="1"/>
  <c r="G76" i="4" s="1"/>
  <c r="B77" i="4"/>
  <c r="K72" i="3"/>
  <c r="J73" i="3"/>
  <c r="I74" i="3"/>
  <c r="C77" i="4" l="1"/>
  <c r="D77" i="4" s="1"/>
  <c r="G77" i="4" s="1"/>
  <c r="B78" i="4"/>
  <c r="J74" i="3"/>
  <c r="L74" i="3" s="1"/>
  <c r="I75" i="3"/>
  <c r="K73" i="3"/>
  <c r="L73" i="3"/>
  <c r="B79" i="4" l="1"/>
  <c r="C78" i="4"/>
  <c r="D78" i="4" s="1"/>
  <c r="G78" i="4" s="1"/>
  <c r="J75" i="3"/>
  <c r="L75" i="3" s="1"/>
  <c r="I76" i="3"/>
  <c r="K74" i="3"/>
  <c r="C79" i="4" l="1"/>
  <c r="D79" i="4" s="1"/>
  <c r="G79" i="4" s="1"/>
  <c r="B80" i="4"/>
  <c r="I77" i="3"/>
  <c r="J76" i="3"/>
  <c r="L76" i="3"/>
  <c r="K75" i="3"/>
  <c r="C80" i="4" l="1"/>
  <c r="D80" i="4" s="1"/>
  <c r="G80" i="4" s="1"/>
  <c r="B81" i="4"/>
  <c r="K76" i="3"/>
  <c r="I78" i="3"/>
  <c r="J77" i="3"/>
  <c r="C81" i="4" l="1"/>
  <c r="D81" i="4" s="1"/>
  <c r="G81" i="4" s="1"/>
  <c r="B82" i="4"/>
  <c r="K77" i="3"/>
  <c r="J78" i="3"/>
  <c r="I79" i="3"/>
  <c r="L77" i="3"/>
  <c r="B83" i="4" l="1"/>
  <c r="C82" i="4"/>
  <c r="D82" i="4" s="1"/>
  <c r="G82" i="4" s="1"/>
  <c r="K78" i="3"/>
  <c r="L78" i="3"/>
  <c r="J79" i="3"/>
  <c r="I80" i="3"/>
  <c r="C83" i="4" l="1"/>
  <c r="D83" i="4" s="1"/>
  <c r="G83" i="4" s="1"/>
  <c r="B84" i="4"/>
  <c r="K79" i="3"/>
  <c r="I81" i="3"/>
  <c r="J80" i="3"/>
  <c r="L79" i="3"/>
  <c r="B85" i="4" l="1"/>
  <c r="C84" i="4"/>
  <c r="D84" i="4" s="1"/>
  <c r="G84" i="4" s="1"/>
  <c r="K80" i="3"/>
  <c r="I82" i="3"/>
  <c r="J81" i="3"/>
  <c r="L80" i="3"/>
  <c r="C85" i="4" l="1"/>
  <c r="D85" i="4" s="1"/>
  <c r="G85" i="4" s="1"/>
  <c r="B86" i="4"/>
  <c r="K81" i="3"/>
  <c r="I83" i="3"/>
  <c r="J82" i="3"/>
  <c r="L81" i="3"/>
  <c r="B87" i="4" l="1"/>
  <c r="C86" i="4"/>
  <c r="D86" i="4" s="1"/>
  <c r="G86" i="4" s="1"/>
  <c r="K82" i="3"/>
  <c r="J83" i="3"/>
  <c r="I84" i="3"/>
  <c r="L82" i="3"/>
  <c r="C87" i="4" l="1"/>
  <c r="D87" i="4" s="1"/>
  <c r="G87" i="4" s="1"/>
  <c r="B88" i="4"/>
  <c r="I85" i="3"/>
  <c r="J84" i="3"/>
  <c r="K83" i="3"/>
  <c r="L83" i="3"/>
  <c r="B89" i="4" l="1"/>
  <c r="C88" i="4"/>
  <c r="D88" i="4" s="1"/>
  <c r="G88" i="4" s="1"/>
  <c r="L85" i="3"/>
  <c r="K84" i="3"/>
  <c r="L84" i="3"/>
  <c r="J85" i="3"/>
  <c r="I86" i="3"/>
  <c r="C89" i="4" l="1"/>
  <c r="D89" i="4" s="1"/>
  <c r="G89" i="4" s="1"/>
  <c r="B90" i="4"/>
  <c r="J86" i="3"/>
  <c r="I87" i="3"/>
  <c r="K85" i="3"/>
  <c r="L86" i="3"/>
  <c r="B91" i="4" l="1"/>
  <c r="C90" i="4"/>
  <c r="D90" i="4" s="1"/>
  <c r="G90" i="4" s="1"/>
  <c r="J87" i="3"/>
  <c r="L87" i="3" s="1"/>
  <c r="I88" i="3"/>
  <c r="K86" i="3"/>
  <c r="C91" i="4" l="1"/>
  <c r="D91" i="4" s="1"/>
  <c r="G91" i="4" s="1"/>
  <c r="B92" i="4"/>
  <c r="I89" i="3"/>
  <c r="J88" i="3"/>
  <c r="L88" i="3"/>
  <c r="K87" i="3"/>
  <c r="C92" i="4" l="1"/>
  <c r="D92" i="4" s="1"/>
  <c r="G92" i="4" s="1"/>
  <c r="B93" i="4"/>
  <c r="K88" i="3"/>
  <c r="I90" i="3"/>
  <c r="J89" i="3"/>
  <c r="C93" i="4" l="1"/>
  <c r="D93" i="4" s="1"/>
  <c r="G93" i="4" s="1"/>
  <c r="B94" i="4"/>
  <c r="K89" i="3"/>
  <c r="J90" i="3"/>
  <c r="I91" i="3"/>
  <c r="L89" i="3"/>
  <c r="B95" i="4" l="1"/>
  <c r="C94" i="4"/>
  <c r="D94" i="4" s="1"/>
  <c r="G94" i="4" s="1"/>
  <c r="J91" i="3"/>
  <c r="L91" i="3" s="1"/>
  <c r="I92" i="3"/>
  <c r="K90" i="3"/>
  <c r="L90" i="3"/>
  <c r="C95" i="4" l="1"/>
  <c r="D95" i="4" s="1"/>
  <c r="G95" i="4" s="1"/>
  <c r="B96" i="4"/>
  <c r="I93" i="3"/>
  <c r="J92" i="3"/>
  <c r="L92" i="3"/>
  <c r="K91" i="3"/>
  <c r="C96" i="4" l="1"/>
  <c r="D96" i="4" s="1"/>
  <c r="G96" i="4" s="1"/>
  <c r="B97" i="4"/>
  <c r="K92" i="3"/>
  <c r="I94" i="3"/>
  <c r="J93" i="3"/>
  <c r="C97" i="4" l="1"/>
  <c r="D97" i="4" s="1"/>
  <c r="G97" i="4" s="1"/>
  <c r="B98" i="4"/>
  <c r="K93" i="3"/>
  <c r="J94" i="3"/>
  <c r="I95" i="3"/>
  <c r="L93" i="3"/>
  <c r="B99" i="4" l="1"/>
  <c r="C98" i="4"/>
  <c r="D98" i="4" s="1"/>
  <c r="G98" i="4" s="1"/>
  <c r="J95" i="3"/>
  <c r="I96" i="3"/>
  <c r="K94" i="3"/>
  <c r="L95" i="3"/>
  <c r="L94" i="3"/>
  <c r="C99" i="4" l="1"/>
  <c r="D99" i="4" s="1"/>
  <c r="G99" i="4" s="1"/>
  <c r="B100" i="4"/>
  <c r="I97" i="3"/>
  <c r="J96" i="3"/>
  <c r="L96" i="3"/>
  <c r="K95" i="3"/>
  <c r="C100" i="4" l="1"/>
  <c r="D100" i="4" s="1"/>
  <c r="G100" i="4" s="1"/>
  <c r="B101" i="4"/>
  <c r="K96" i="3"/>
  <c r="I98" i="3"/>
  <c r="J97" i="3"/>
  <c r="C101" i="4" l="1"/>
  <c r="D101" i="4" s="1"/>
  <c r="G101" i="4" s="1"/>
  <c r="B102" i="4"/>
  <c r="K97" i="3"/>
  <c r="I99" i="3"/>
  <c r="J98" i="3"/>
  <c r="L97" i="3"/>
  <c r="B103" i="4" l="1"/>
  <c r="C102" i="4"/>
  <c r="D102" i="4" s="1"/>
  <c r="G102" i="4" s="1"/>
  <c r="K98" i="3"/>
  <c r="J99" i="3"/>
  <c r="I100" i="3"/>
  <c r="L98" i="3"/>
  <c r="C103" i="4" l="1"/>
  <c r="D103" i="4" s="1"/>
  <c r="G103" i="4" s="1"/>
  <c r="B104" i="4"/>
  <c r="K99" i="3"/>
  <c r="L99" i="3"/>
  <c r="I101" i="3"/>
  <c r="J100" i="3"/>
  <c r="C104" i="4" l="1"/>
  <c r="D104" i="4" s="1"/>
  <c r="G104" i="4" s="1"/>
  <c r="B105" i="4"/>
  <c r="K100" i="3"/>
  <c r="I102" i="3"/>
  <c r="J101" i="3"/>
  <c r="L100" i="3"/>
  <c r="C105" i="4" l="1"/>
  <c r="D105" i="4" s="1"/>
  <c r="G105" i="4" s="1"/>
  <c r="B106" i="4"/>
  <c r="K101" i="3"/>
  <c r="J102" i="3"/>
  <c r="I103" i="3"/>
  <c r="L101" i="3"/>
  <c r="B107" i="4" l="1"/>
  <c r="C106" i="4"/>
  <c r="D106" i="4" s="1"/>
  <c r="G106" i="4" s="1"/>
  <c r="J103" i="3"/>
  <c r="L103" i="3" s="1"/>
  <c r="I104" i="3"/>
  <c r="K102" i="3"/>
  <c r="L102" i="3"/>
  <c r="C107" i="4" l="1"/>
  <c r="D107" i="4" s="1"/>
  <c r="G107" i="4" s="1"/>
  <c r="B108" i="4"/>
  <c r="I105" i="3"/>
  <c r="J104" i="3"/>
  <c r="L104" i="3"/>
  <c r="K103" i="3"/>
  <c r="C108" i="4" l="1"/>
  <c r="D108" i="4" s="1"/>
  <c r="G108" i="4" s="1"/>
  <c r="B109" i="4"/>
  <c r="K104" i="3"/>
  <c r="J105" i="3"/>
  <c r="I106" i="3"/>
  <c r="C109" i="4" l="1"/>
  <c r="D109" i="4" s="1"/>
  <c r="G109" i="4" s="1"/>
  <c r="B110" i="4"/>
  <c r="K105" i="3"/>
  <c r="J106" i="3"/>
  <c r="I107" i="3"/>
  <c r="L105" i="3"/>
  <c r="B111" i="4" l="1"/>
  <c r="C110" i="4"/>
  <c r="D110" i="4" s="1"/>
  <c r="G110" i="4" s="1"/>
  <c r="J107" i="3"/>
  <c r="I108" i="3"/>
  <c r="K106" i="3"/>
  <c r="L107" i="3"/>
  <c r="L106" i="3"/>
  <c r="C111" i="4" l="1"/>
  <c r="D111" i="4" s="1"/>
  <c r="G111" i="4" s="1"/>
  <c r="B112" i="4"/>
  <c r="I109" i="3"/>
  <c r="J108" i="3"/>
  <c r="L108" i="3" s="1"/>
  <c r="K107" i="3"/>
  <c r="C112" i="4" l="1"/>
  <c r="D112" i="4" s="1"/>
  <c r="G112" i="4" s="1"/>
  <c r="B113" i="4"/>
  <c r="K108" i="3"/>
  <c r="J109" i="3"/>
  <c r="I110" i="3"/>
  <c r="C113" i="4" l="1"/>
  <c r="D113" i="4" s="1"/>
  <c r="B114" i="4"/>
  <c r="J110" i="3"/>
  <c r="L110" i="3" s="1"/>
  <c r="I111" i="3"/>
  <c r="K109" i="3"/>
  <c r="L109" i="3"/>
  <c r="C114" i="4" l="1"/>
  <c r="D114" i="4" s="1"/>
  <c r="B115" i="4"/>
  <c r="J111" i="3"/>
  <c r="L111" i="3" s="1"/>
  <c r="I112" i="3"/>
  <c r="K110" i="3"/>
  <c r="B116" i="4" l="1"/>
  <c r="C115" i="4"/>
  <c r="D115" i="4" s="1"/>
  <c r="I113" i="3"/>
  <c r="J112" i="3"/>
  <c r="L112" i="3"/>
  <c r="K111" i="3"/>
  <c r="C116" i="4" l="1"/>
  <c r="D116" i="4" s="1"/>
  <c r="B117" i="4"/>
  <c r="K112" i="3"/>
  <c r="I114" i="3"/>
  <c r="J113" i="3"/>
  <c r="C117" i="4" l="1"/>
  <c r="D117" i="4" s="1"/>
  <c r="B118" i="4"/>
  <c r="K113" i="3"/>
  <c r="I115" i="3"/>
  <c r="J114" i="3"/>
  <c r="L113" i="3"/>
  <c r="C118" i="4" l="1"/>
  <c r="D118" i="4" s="1"/>
  <c r="B119" i="4"/>
  <c r="K114" i="3"/>
  <c r="J115" i="3"/>
  <c r="I116" i="3"/>
  <c r="L114" i="3"/>
  <c r="C119" i="4" l="1"/>
  <c r="D119" i="4" s="1"/>
  <c r="B120" i="4"/>
  <c r="I117" i="3"/>
  <c r="J116" i="3"/>
  <c r="L116" i="3" s="1"/>
  <c r="K115" i="3"/>
  <c r="L115" i="3"/>
  <c r="B121" i="4" l="1"/>
  <c r="C120" i="4"/>
  <c r="D120" i="4" s="1"/>
  <c r="K116" i="3"/>
  <c r="I118" i="3"/>
  <c r="J117" i="3"/>
  <c r="C121" i="4" l="1"/>
  <c r="D121" i="4" s="1"/>
  <c r="B122" i="4"/>
  <c r="K117" i="3"/>
  <c r="J118" i="3"/>
  <c r="I119" i="3"/>
  <c r="L117" i="3"/>
  <c r="C122" i="4" l="1"/>
  <c r="D122" i="4" s="1"/>
  <c r="B123" i="4"/>
  <c r="K118" i="3"/>
  <c r="J119" i="3"/>
  <c r="I120" i="3"/>
  <c r="L118" i="3"/>
  <c r="C123" i="4" l="1"/>
  <c r="D123" i="4" s="1"/>
  <c r="B124" i="4"/>
  <c r="K119" i="3"/>
  <c r="L119" i="3"/>
  <c r="I121" i="3"/>
  <c r="J120" i="3"/>
  <c r="C124" i="4" l="1"/>
  <c r="D124" i="4" s="1"/>
  <c r="B125" i="4"/>
  <c r="K120" i="3"/>
  <c r="I122" i="3"/>
  <c r="J121" i="3"/>
  <c r="L120" i="3"/>
  <c r="C125" i="4" l="1"/>
  <c r="D125" i="4" s="1"/>
  <c r="B126" i="4"/>
  <c r="K121" i="3"/>
  <c r="J122" i="3"/>
  <c r="I123" i="3"/>
  <c r="L121" i="3"/>
  <c r="C126" i="4" l="1"/>
  <c r="D126" i="4" s="1"/>
  <c r="B127" i="4"/>
  <c r="K122" i="3"/>
  <c r="J123" i="3"/>
  <c r="I124" i="3"/>
  <c r="L122" i="3"/>
  <c r="C127" i="4" l="1"/>
  <c r="D127" i="4" s="1"/>
  <c r="B128" i="4"/>
  <c r="K123" i="3"/>
  <c r="I125" i="3"/>
  <c r="J124" i="3"/>
  <c r="L123" i="3"/>
  <c r="C128" i="4" l="1"/>
  <c r="D128" i="4" s="1"/>
  <c r="B129" i="4"/>
  <c r="K124" i="3"/>
  <c r="I126" i="3"/>
  <c r="J125" i="3"/>
  <c r="L124" i="3"/>
  <c r="C129" i="4" l="1"/>
  <c r="D129" i="4" s="1"/>
  <c r="B130" i="4"/>
  <c r="K125" i="3"/>
  <c r="J126" i="3"/>
  <c r="I127" i="3"/>
  <c r="L125" i="3"/>
  <c r="C130" i="4" l="1"/>
  <c r="D130" i="4" s="1"/>
  <c r="B131" i="4"/>
  <c r="J127" i="3"/>
  <c r="L127" i="3" s="1"/>
  <c r="I128" i="3"/>
  <c r="J128" i="3" s="1"/>
  <c r="K128" i="3" s="1"/>
  <c r="K126" i="3"/>
  <c r="L126" i="3"/>
  <c r="B132" i="4" l="1"/>
  <c r="C131" i="4"/>
  <c r="D131" i="4" s="1"/>
  <c r="L128" i="3"/>
  <c r="C30" i="3" s="1"/>
  <c r="K127" i="3"/>
  <c r="C132" i="4" l="1"/>
  <c r="D132" i="4" s="1"/>
  <c r="B133" i="4"/>
  <c r="C2" i="2"/>
  <c r="C3" i="2"/>
  <c r="C4" i="2"/>
  <c r="C5" i="2"/>
  <c r="C6" i="2"/>
  <c r="C7" i="2"/>
  <c r="C8" i="2"/>
  <c r="C9" i="2"/>
  <c r="C10" i="2"/>
  <c r="C11" i="2"/>
  <c r="C12" i="2"/>
  <c r="C13" i="2"/>
  <c r="C133" i="4" l="1"/>
  <c r="D133" i="4" s="1"/>
  <c r="B134" i="4"/>
  <c r="C134" i="4" l="1"/>
  <c r="D134" i="4" s="1"/>
  <c r="B135" i="4"/>
  <c r="C135" i="4" l="1"/>
  <c r="D135" i="4" s="1"/>
  <c r="B136" i="4"/>
  <c r="B137" i="4" l="1"/>
  <c r="C136" i="4"/>
  <c r="D136" i="4" s="1"/>
  <c r="C137" i="4" l="1"/>
  <c r="D137" i="4" s="1"/>
  <c r="B138" i="4"/>
  <c r="C138" i="4" l="1"/>
  <c r="D138" i="4" s="1"/>
  <c r="B139" i="4"/>
  <c r="C139" i="4" l="1"/>
  <c r="D139" i="4" s="1"/>
  <c r="B140" i="4"/>
  <c r="C140" i="4" l="1"/>
  <c r="D140" i="4" s="1"/>
  <c r="B141" i="4"/>
  <c r="C141" i="4" l="1"/>
  <c r="D141" i="4" s="1"/>
  <c r="B142" i="4"/>
  <c r="C142" i="4" l="1"/>
  <c r="D142" i="4" s="1"/>
  <c r="B143" i="4"/>
  <c r="C143" i="4" l="1"/>
  <c r="D143" i="4" s="1"/>
  <c r="B144" i="4"/>
  <c r="B145" i="4" l="1"/>
  <c r="C144" i="4"/>
  <c r="D144" i="4" s="1"/>
  <c r="C145" i="4" l="1"/>
  <c r="D145" i="4" s="1"/>
  <c r="B146" i="4"/>
  <c r="C146" i="4" l="1"/>
  <c r="D146" i="4" s="1"/>
  <c r="B147" i="4"/>
  <c r="B148" i="4" l="1"/>
  <c r="C147" i="4"/>
  <c r="D147" i="4" s="1"/>
  <c r="C148" i="4" l="1"/>
  <c r="D148" i="4" s="1"/>
  <c r="B149" i="4"/>
  <c r="C149" i="4" l="1"/>
  <c r="D149" i="4" s="1"/>
  <c r="B150" i="4"/>
  <c r="C150" i="4" l="1"/>
  <c r="D150" i="4" s="1"/>
  <c r="B151" i="4"/>
  <c r="C151" i="4" l="1"/>
  <c r="D151" i="4" s="1"/>
  <c r="B152" i="4"/>
  <c r="B153" i="4" l="1"/>
  <c r="C152" i="4"/>
  <c r="D152" i="4" s="1"/>
  <c r="C153" i="4" l="1"/>
  <c r="D153" i="4" s="1"/>
  <c r="B154" i="4"/>
  <c r="C154" i="4" l="1"/>
  <c r="D154" i="4" s="1"/>
  <c r="B155" i="4"/>
  <c r="C155" i="4" l="1"/>
  <c r="D155" i="4" s="1"/>
  <c r="B156" i="4"/>
  <c r="C156" i="4" l="1"/>
  <c r="D156" i="4" s="1"/>
  <c r="B157" i="4"/>
  <c r="C157" i="4" l="1"/>
  <c r="D157" i="4" s="1"/>
  <c r="B158" i="4"/>
  <c r="C158" i="4" l="1"/>
  <c r="D158" i="4" s="1"/>
  <c r="B159" i="4"/>
  <c r="C159" i="4" l="1"/>
  <c r="D159" i="4" s="1"/>
  <c r="B160" i="4"/>
  <c r="B161" i="4" l="1"/>
  <c r="C160" i="4"/>
  <c r="D160" i="4" s="1"/>
  <c r="B162" i="4" l="1"/>
  <c r="C161" i="4"/>
  <c r="D161" i="4" s="1"/>
  <c r="C162" i="4" l="1"/>
  <c r="D162" i="4" s="1"/>
  <c r="B163" i="4"/>
  <c r="B164" i="4" l="1"/>
  <c r="C163" i="4"/>
  <c r="D163" i="4" s="1"/>
  <c r="C164" i="4" l="1"/>
  <c r="D164" i="4" s="1"/>
  <c r="B165" i="4"/>
  <c r="C165" i="4" l="1"/>
  <c r="D165" i="4" s="1"/>
  <c r="B166" i="4"/>
  <c r="C166" i="4" l="1"/>
  <c r="D166" i="4" s="1"/>
  <c r="B167" i="4"/>
  <c r="C167" i="4" l="1"/>
  <c r="D167" i="4" s="1"/>
  <c r="B168" i="4"/>
  <c r="B169" i="4" l="1"/>
  <c r="C168" i="4"/>
  <c r="D168" i="4" s="1"/>
  <c r="C169" i="4" l="1"/>
  <c r="D169" i="4" s="1"/>
  <c r="B170" i="4"/>
  <c r="C170" i="4" l="1"/>
  <c r="D170" i="4" s="1"/>
  <c r="B171" i="4"/>
  <c r="C171" i="4" l="1"/>
  <c r="D171" i="4" s="1"/>
  <c r="B172" i="4"/>
  <c r="C172" i="4" l="1"/>
  <c r="D172" i="4" s="1"/>
  <c r="B173" i="4"/>
  <c r="C173" i="4" l="1"/>
  <c r="D173" i="4" s="1"/>
  <c r="B174" i="4"/>
  <c r="C174" i="4" l="1"/>
  <c r="D174" i="4" s="1"/>
  <c r="B175" i="4"/>
  <c r="C175" i="4" l="1"/>
  <c r="D175" i="4" s="1"/>
  <c r="B176" i="4"/>
  <c r="C176" i="4" l="1"/>
  <c r="D176" i="4" s="1"/>
  <c r="B177" i="4"/>
  <c r="C177" i="4" l="1"/>
  <c r="D177" i="4" s="1"/>
  <c r="B178" i="4"/>
  <c r="C178" i="4" l="1"/>
  <c r="D178" i="4" s="1"/>
  <c r="B179" i="4"/>
  <c r="B180" i="4" l="1"/>
  <c r="C179" i="4"/>
  <c r="D179" i="4" s="1"/>
  <c r="C180" i="4" l="1"/>
  <c r="D180" i="4" s="1"/>
  <c r="B181" i="4"/>
  <c r="C181" i="4" l="1"/>
  <c r="D181" i="4" s="1"/>
  <c r="B182" i="4"/>
  <c r="C182" i="4" l="1"/>
  <c r="D182" i="4" s="1"/>
  <c r="B183" i="4"/>
  <c r="C183" i="4" l="1"/>
  <c r="D183" i="4" s="1"/>
  <c r="B184" i="4"/>
  <c r="B185" i="4" l="1"/>
  <c r="C184" i="4"/>
  <c r="D184" i="4" s="1"/>
  <c r="C185" i="4" l="1"/>
  <c r="D185" i="4" s="1"/>
  <c r="B186" i="4"/>
  <c r="C186" i="4" l="1"/>
  <c r="D186" i="4" s="1"/>
  <c r="B187" i="4"/>
  <c r="C187" i="4" l="1"/>
  <c r="D187" i="4" s="1"/>
  <c r="B188" i="4"/>
  <c r="C188" i="4" l="1"/>
  <c r="D188" i="4" s="1"/>
  <c r="B189" i="4"/>
  <c r="C189" i="4" l="1"/>
  <c r="D189" i="4" s="1"/>
  <c r="B190" i="4"/>
  <c r="C190" i="4" l="1"/>
  <c r="D190" i="4" s="1"/>
  <c r="B191" i="4"/>
  <c r="C191" i="4" l="1"/>
  <c r="D191" i="4" s="1"/>
  <c r="B192" i="4"/>
  <c r="B193" i="4" l="1"/>
  <c r="C192" i="4"/>
  <c r="D192" i="4" s="1"/>
  <c r="C193" i="4" l="1"/>
  <c r="D193" i="4" s="1"/>
  <c r="B194" i="4"/>
  <c r="C194" i="4" l="1"/>
  <c r="D194" i="4" s="1"/>
  <c r="B195" i="4"/>
  <c r="B196" i="4" l="1"/>
  <c r="C195" i="4"/>
  <c r="D195" i="4" s="1"/>
  <c r="C196" i="4" l="1"/>
  <c r="D196" i="4" s="1"/>
  <c r="B197" i="4"/>
  <c r="C197" i="4" l="1"/>
  <c r="D197" i="4" s="1"/>
  <c r="B198" i="4"/>
  <c r="C198" i="4" l="1"/>
  <c r="D198" i="4" s="1"/>
  <c r="B199" i="4"/>
  <c r="B200" i="4" l="1"/>
  <c r="C199" i="4"/>
  <c r="D199" i="4" s="1"/>
  <c r="B201" i="4" l="1"/>
  <c r="C200" i="4"/>
  <c r="D200" i="4" s="1"/>
  <c r="C201" i="4" l="1"/>
  <c r="D201" i="4" s="1"/>
  <c r="B202" i="4"/>
  <c r="C202" i="4" l="1"/>
  <c r="D202" i="4" s="1"/>
  <c r="B203" i="4"/>
  <c r="C203" i="4" l="1"/>
  <c r="D203" i="4" s="1"/>
  <c r="B204" i="4"/>
  <c r="C204" i="4" l="1"/>
  <c r="D204" i="4" s="1"/>
  <c r="B205" i="4"/>
  <c r="C205" i="4" l="1"/>
  <c r="D205" i="4" s="1"/>
  <c r="B206" i="4"/>
  <c r="C206" i="4" l="1"/>
  <c r="D206" i="4" s="1"/>
  <c r="B207" i="4"/>
  <c r="C207" i="4" l="1"/>
  <c r="D207" i="4" s="1"/>
  <c r="B208" i="4"/>
  <c r="B209" i="4" l="1"/>
  <c r="C208" i="4"/>
  <c r="D208" i="4" s="1"/>
  <c r="C209" i="4" l="1"/>
  <c r="D209" i="4" s="1"/>
  <c r="B210" i="4"/>
  <c r="C210" i="4" l="1"/>
  <c r="D210" i="4" s="1"/>
  <c r="B211" i="4"/>
  <c r="B212" i="4" l="1"/>
  <c r="C211" i="4"/>
  <c r="D211" i="4" s="1"/>
  <c r="C212" i="4" l="1"/>
  <c r="D212" i="4" s="1"/>
  <c r="B213" i="4"/>
  <c r="C213" i="4" l="1"/>
  <c r="D213" i="4" s="1"/>
  <c r="B214" i="4"/>
  <c r="C214" i="4" l="1"/>
  <c r="D214" i="4" s="1"/>
  <c r="B215" i="4"/>
  <c r="B216" i="4" l="1"/>
  <c r="C215" i="4"/>
  <c r="D215" i="4" s="1"/>
  <c r="B217" i="4" l="1"/>
  <c r="C216" i="4"/>
  <c r="D216" i="4" s="1"/>
  <c r="C217" i="4" l="1"/>
  <c r="D217" i="4" s="1"/>
  <c r="B218" i="4"/>
  <c r="C218" i="4" l="1"/>
  <c r="D218" i="4" s="1"/>
  <c r="B219" i="4"/>
  <c r="C219" i="4" l="1"/>
  <c r="D219" i="4" s="1"/>
  <c r="B220" i="4"/>
  <c r="C220" i="4" l="1"/>
  <c r="D220" i="4" s="1"/>
  <c r="B221" i="4"/>
  <c r="C221" i="4" l="1"/>
  <c r="D221" i="4" s="1"/>
  <c r="B222" i="4"/>
  <c r="C222" i="4" l="1"/>
  <c r="D222" i="4" s="1"/>
  <c r="B223" i="4"/>
  <c r="C223" i="4" l="1"/>
  <c r="D223" i="4" s="1"/>
  <c r="B224" i="4"/>
  <c r="B225" i="4" l="1"/>
  <c r="C224" i="4"/>
  <c r="D224" i="4" s="1"/>
  <c r="C225" i="4" l="1"/>
  <c r="D225" i="4" s="1"/>
  <c r="B226" i="4"/>
  <c r="B227" i="4" l="1"/>
  <c r="C226" i="4"/>
  <c r="D226" i="4" s="1"/>
  <c r="C227" i="4" l="1"/>
  <c r="D227" i="4" s="1"/>
  <c r="B228" i="4"/>
  <c r="C228" i="4" l="1"/>
  <c r="D228" i="4" s="1"/>
  <c r="B229" i="4"/>
  <c r="C229" i="4" l="1"/>
  <c r="D229" i="4" s="1"/>
  <c r="B230" i="4"/>
  <c r="C230" i="4" l="1"/>
  <c r="D230" i="4" s="1"/>
  <c r="B231" i="4"/>
  <c r="B232" i="4" l="1"/>
  <c r="C231" i="4"/>
  <c r="D231" i="4" s="1"/>
  <c r="B233" i="4" l="1"/>
  <c r="C232" i="4"/>
  <c r="D232" i="4" s="1"/>
  <c r="B234" i="4" l="1"/>
  <c r="C233" i="4"/>
  <c r="D233" i="4" s="1"/>
  <c r="C234" i="4" l="1"/>
  <c r="D234" i="4" s="1"/>
  <c r="B235" i="4"/>
  <c r="C235" i="4" l="1"/>
  <c r="D235" i="4" s="1"/>
  <c r="B236" i="4"/>
  <c r="C236" i="4" l="1"/>
  <c r="D236" i="4" s="1"/>
  <c r="B237" i="4"/>
  <c r="C237" i="4" l="1"/>
  <c r="D237" i="4" s="1"/>
  <c r="B238" i="4"/>
  <c r="C238" i="4" l="1"/>
  <c r="D238" i="4" s="1"/>
  <c r="B239" i="4"/>
  <c r="C239" i="4" l="1"/>
  <c r="D239" i="4" s="1"/>
  <c r="B240" i="4"/>
  <c r="C240" i="4" l="1"/>
  <c r="D240" i="4" s="1"/>
  <c r="B241" i="4"/>
  <c r="C241" i="4" l="1"/>
  <c r="D241" i="4" s="1"/>
  <c r="B242" i="4"/>
  <c r="B243" i="4" l="1"/>
  <c r="C242" i="4"/>
  <c r="D242" i="4" s="1"/>
  <c r="C243" i="4" l="1"/>
  <c r="D243" i="4" s="1"/>
  <c r="B244" i="4"/>
  <c r="C244" i="4" l="1"/>
  <c r="D244" i="4" s="1"/>
  <c r="B245" i="4"/>
  <c r="C245" i="4" l="1"/>
  <c r="D245" i="4" s="1"/>
  <c r="B246" i="4"/>
  <c r="B247" i="4" l="1"/>
  <c r="C246" i="4"/>
  <c r="D246" i="4" s="1"/>
  <c r="B248" i="4" l="1"/>
  <c r="C247" i="4"/>
  <c r="D247" i="4" s="1"/>
  <c r="B249" i="4" l="1"/>
  <c r="C248" i="4"/>
  <c r="D248" i="4" s="1"/>
  <c r="B250" i="4" l="1"/>
  <c r="C249" i="4"/>
  <c r="D249" i="4" s="1"/>
  <c r="C250" i="4" l="1"/>
  <c r="D250" i="4" s="1"/>
  <c r="B251" i="4"/>
  <c r="C251" i="4" l="1"/>
  <c r="D251" i="4" s="1"/>
  <c r="B252" i="4"/>
  <c r="C252" i="4" l="1"/>
  <c r="D252" i="4" s="1"/>
  <c r="B253" i="4"/>
  <c r="C253" i="4" l="1"/>
  <c r="D253" i="4" s="1"/>
  <c r="B254" i="4"/>
  <c r="C254" i="4" l="1"/>
  <c r="D254" i="4" s="1"/>
  <c r="B255" i="4"/>
  <c r="C255" i="4" l="1"/>
  <c r="D255" i="4" s="1"/>
  <c r="B256" i="4"/>
  <c r="C256" i="4" l="1"/>
  <c r="D256" i="4" s="1"/>
  <c r="B257" i="4"/>
  <c r="C257" i="4" l="1"/>
  <c r="D257" i="4" s="1"/>
  <c r="B258" i="4"/>
  <c r="B259" i="4" l="1"/>
  <c r="C258" i="4"/>
  <c r="D258" i="4" s="1"/>
  <c r="C259" i="4" l="1"/>
  <c r="D259" i="4" s="1"/>
  <c r="B260" i="4"/>
  <c r="C260" i="4" l="1"/>
  <c r="D260" i="4" s="1"/>
  <c r="B261" i="4"/>
  <c r="C261" i="4" l="1"/>
  <c r="D261" i="4" s="1"/>
  <c r="B262" i="4"/>
  <c r="C262" i="4" l="1"/>
  <c r="D262" i="4" s="1"/>
  <c r="B263" i="4"/>
  <c r="B264" i="4" l="1"/>
  <c r="C263" i="4"/>
  <c r="D263" i="4" s="1"/>
  <c r="B265" i="4" l="1"/>
  <c r="C264" i="4"/>
  <c r="D264" i="4" s="1"/>
  <c r="B266" i="4" l="1"/>
  <c r="C266" i="4" s="1"/>
  <c r="D266" i="4" s="1"/>
  <c r="C265" i="4"/>
  <c r="D265" i="4" s="1"/>
</calcChain>
</file>

<file path=xl/comments1.xml><?xml version="1.0" encoding="utf-8"?>
<comments xmlns="http://schemas.openxmlformats.org/spreadsheetml/2006/main">
  <authors>
    <author>John Sperry</author>
    <author>HP User</author>
    <author>Windows User</author>
  </authors>
  <commentList>
    <comment ref="A24" authorId="0" shapeId="0">
      <text>
        <r>
          <rPr>
            <b/>
            <sz val="8"/>
            <color indexed="81"/>
            <rFont val="Tahoma"/>
            <family val="2"/>
          </rPr>
          <t>John Sperry:</t>
        </r>
        <r>
          <rPr>
            <sz val="8"/>
            <color indexed="81"/>
            <rFont val="Tahoma"/>
            <family val="2"/>
          </rPr>
          <t xml:space="preserve">
maximum conductances for weibull function</t>
        </r>
      </text>
    </comment>
    <comment ref="I24" authorId="1" shapeId="0">
      <text>
        <r>
          <rPr>
            <b/>
            <sz val="9"/>
            <color indexed="81"/>
            <rFont val="Tahoma"/>
            <family val="2"/>
          </rPr>
          <t>HP User:</t>
        </r>
        <r>
          <rPr>
            <sz val="9"/>
            <color indexed="81"/>
            <rFont val="Tahoma"/>
            <family val="2"/>
          </rPr>
          <t xml:space="preserve">
water potential of groundwater source</t>
        </r>
      </text>
    </comment>
    <comment ref="I25" authorId="1" shapeId="0">
      <text>
        <r>
          <rPr>
            <b/>
            <sz val="9"/>
            <color indexed="81"/>
            <rFont val="Tahoma"/>
            <family val="2"/>
          </rPr>
          <t>HP User:</t>
        </r>
        <r>
          <rPr>
            <sz val="9"/>
            <color indexed="81"/>
            <rFont val="Tahoma"/>
            <family val="2"/>
          </rPr>
          <t xml:space="preserve">
vertical distance to groundwater source</t>
        </r>
      </text>
    </comment>
    <comment ref="A26" authorId="0" shapeId="0">
      <text>
        <r>
          <rPr>
            <b/>
            <sz val="8"/>
            <color indexed="81"/>
            <rFont val="Tahoma"/>
            <family val="2"/>
          </rPr>
          <t>John Sperry:</t>
        </r>
        <r>
          <rPr>
            <sz val="8"/>
            <color indexed="81"/>
            <rFont val="Tahoma"/>
            <family val="2"/>
          </rPr>
          <t xml:space="preserve">
see  "root and xylem worksheet" for finding weibull b's and c's from P50 and P98 values</t>
        </r>
      </text>
    </comment>
    <comment ref="I26" authorId="1" shapeId="0">
      <text>
        <r>
          <rPr>
            <b/>
            <sz val="9"/>
            <color indexed="81"/>
            <rFont val="Tahoma"/>
            <family val="2"/>
          </rPr>
          <t>HP User:</t>
        </r>
        <r>
          <rPr>
            <sz val="9"/>
            <color indexed="81"/>
            <rFont val="Tahoma"/>
            <family val="2"/>
          </rPr>
          <t xml:space="preserve">
toggle whether there is groundwater access </t>
        </r>
      </text>
    </comment>
    <comment ref="I27" authorId="1" shapeId="0">
      <text>
        <r>
          <rPr>
            <b/>
            <sz val="9"/>
            <color indexed="81"/>
            <rFont val="Tahoma"/>
            <family val="2"/>
          </rPr>
          <t>HP User:</t>
        </r>
        <r>
          <rPr>
            <sz val="9"/>
            <color indexed="81"/>
            <rFont val="Tahoma"/>
            <family val="2"/>
          </rPr>
          <t xml:space="preserve">
toggle for vertical water movement between soil layers (independent of root system)</t>
        </r>
      </text>
    </comment>
    <comment ref="D28" authorId="1" shapeId="0">
      <text>
        <r>
          <rPr>
            <b/>
            <sz val="9"/>
            <color indexed="81"/>
            <rFont val="Tahoma"/>
            <family val="2"/>
          </rPr>
          <t xml:space="preserve">HNT:
</t>
        </r>
        <r>
          <rPr>
            <sz val="9"/>
            <color indexed="81"/>
            <rFont val="Tahoma"/>
            <family val="2"/>
          </rPr>
          <t>Percentage of resistance at k_max from leaves, generated from reference measurements</t>
        </r>
      </text>
    </comment>
    <comment ref="I28" authorId="1" shapeId="0">
      <text>
        <r>
          <rPr>
            <b/>
            <sz val="9"/>
            <color indexed="81"/>
            <rFont val="Tahoma"/>
            <family val="2"/>
          </rPr>
          <t>HP User:</t>
        </r>
        <r>
          <rPr>
            <sz val="9"/>
            <color indexed="81"/>
            <rFont val="Tahoma"/>
            <family val="2"/>
          </rPr>
          <t xml:space="preserve">
toggle for bare soil evaporation</t>
        </r>
      </text>
    </comment>
    <comment ref="A29" authorId="0" shapeId="0">
      <text>
        <r>
          <rPr>
            <b/>
            <sz val="8"/>
            <color indexed="81"/>
            <rFont val="Tahoma"/>
            <family val="2"/>
          </rPr>
          <t>John Sperry:</t>
        </r>
        <r>
          <rPr>
            <sz val="8"/>
            <color indexed="81"/>
            <rFont val="Tahoma"/>
            <family val="2"/>
          </rPr>
          <t xml:space="preserve">
pcrits for stem and leaf are computed from their vulnerability curves, and taken as the pressure causing conductance to fall to plant kmax/2000 (i.e., to a very small value).</t>
        </r>
      </text>
    </comment>
    <comment ref="B32" authorId="0" shapeId="0">
      <text>
        <r>
          <rPr>
            <b/>
            <sz val="8"/>
            <color indexed="81"/>
            <rFont val="Tahoma"/>
            <family val="2"/>
          </rPr>
          <t>John Sperry:</t>
        </r>
        <r>
          <rPr>
            <sz val="8"/>
            <color indexed="81"/>
            <rFont val="Tahoma"/>
            <family val="2"/>
          </rPr>
          <t xml:space="preserve">
Maximum plant hydraulic  conductance. Expressed in kg hr-1 MPa-1 m-2 trunk basal area. Calculated from measured reference kplant.</t>
        </r>
      </text>
    </comment>
    <comment ref="B37" authorId="0" shapeId="0">
      <text>
        <r>
          <rPr>
            <b/>
            <sz val="8"/>
            <color indexed="81"/>
            <rFont val="Tahoma"/>
            <family val="2"/>
          </rPr>
          <t>John Sperry:</t>
        </r>
        <r>
          <rPr>
            <sz val="8"/>
            <color indexed="81"/>
            <rFont val="Tahoma"/>
            <family val="2"/>
          </rPr>
          <t xml:space="preserve">
This parameter controls the rhizosphere limititation on water uptake. It is the average % resistance in the rhizosphere over a uniform dry-down to pcrit. A higher % means less absorbing root area, and a greater rhizosphere limitation. Values above 10% begin to reduce E under drying conditions.</t>
        </r>
      </text>
    </comment>
    <comment ref="B38" authorId="0" shapeId="0">
      <text>
        <r>
          <rPr>
            <b/>
            <sz val="8"/>
            <color indexed="81"/>
            <rFont val="Tahoma"/>
            <family val="2"/>
          </rPr>
          <t>John Sperry:</t>
        </r>
        <r>
          <rPr>
            <sz val="8"/>
            <color indexed="81"/>
            <rFont val="Tahoma"/>
            <family val="2"/>
          </rPr>
          <t xml:space="preserve">
maximum radius of root spread per maximum root depth; used to estimate transport distances to layers</t>
        </r>
      </text>
    </comment>
    <comment ref="B39" authorId="0" shapeId="0">
      <text>
        <r>
          <rPr>
            <b/>
            <sz val="8"/>
            <color indexed="81"/>
            <rFont val="Tahoma"/>
            <family val="2"/>
          </rPr>
          <t>John Sperry:</t>
        </r>
        <r>
          <rPr>
            <sz val="8"/>
            <color indexed="81"/>
            <rFont val="Tahoma"/>
            <family val="2"/>
          </rPr>
          <t xml:space="preserve">
root depth parameter in root fraction = 1-beta^depth equation. See "root and xylem worksheet" for place to fiddle with Beta's to see what depths they correspond to.</t>
        </r>
      </text>
    </comment>
    <comment ref="B50" authorId="1" shapeId="0">
      <text>
        <r>
          <rPr>
            <b/>
            <sz val="9"/>
            <color indexed="81"/>
            <rFont val="Tahoma"/>
            <family val="2"/>
          </rPr>
          <t>HP User:</t>
        </r>
        <r>
          <rPr>
            <sz val="9"/>
            <color indexed="81"/>
            <rFont val="Tahoma"/>
            <family val="2"/>
          </rPr>
          <t xml:space="preserve">
synchronizes solar radiation calculation with local time</t>
        </r>
      </text>
    </comment>
    <comment ref="C60" authorId="0" shapeId="0">
      <text>
        <r>
          <rPr>
            <b/>
            <sz val="8"/>
            <color indexed="81"/>
            <rFont val="Tahoma"/>
            <family val="2"/>
          </rPr>
          <t>John Sperry:</t>
        </r>
        <r>
          <rPr>
            <sz val="8"/>
            <color indexed="81"/>
            <rFont val="Tahoma"/>
            <family val="2"/>
          </rPr>
          <t xml:space="preserve">
see "van genuchten" sheet for alpha values for different soils</t>
        </r>
      </text>
    </comment>
    <comment ref="D60" authorId="0" shapeId="0">
      <text>
        <r>
          <rPr>
            <b/>
            <sz val="8"/>
            <color indexed="81"/>
            <rFont val="Tahoma"/>
            <family val="2"/>
          </rPr>
          <t>John Sperry:</t>
        </r>
        <r>
          <rPr>
            <sz val="8"/>
            <color indexed="81"/>
            <rFont val="Tahoma"/>
            <family val="2"/>
          </rPr>
          <t xml:space="preserve">
see "van genuchten" sheet for n values for different soils</t>
        </r>
      </text>
    </comment>
    <comment ref="E60" authorId="0" shapeId="0">
      <text>
        <r>
          <rPr>
            <b/>
            <sz val="8"/>
            <color indexed="81"/>
            <rFont val="Tahoma"/>
            <family val="2"/>
          </rPr>
          <t>John Sperry:</t>
        </r>
        <r>
          <rPr>
            <sz val="8"/>
            <color indexed="81"/>
            <rFont val="Tahoma"/>
            <family val="2"/>
          </rPr>
          <t xml:space="preserve">
saturated soil conductivity from parameter sheet</t>
        </r>
      </text>
    </comment>
    <comment ref="F60" authorId="2" shapeId="0">
      <text>
        <r>
          <rPr>
            <b/>
            <sz val="9"/>
            <color indexed="81"/>
            <rFont val="Tahoma"/>
            <family val="2"/>
          </rPr>
          <t>Windows User:</t>
        </r>
        <r>
          <rPr>
            <sz val="9"/>
            <color indexed="81"/>
            <rFont val="Tahoma"/>
            <family val="2"/>
          </rPr>
          <t xml:space="preserve">
</t>
        </r>
      </text>
    </comment>
    <comment ref="G60" authorId="0" shapeId="0">
      <text>
        <r>
          <rPr>
            <b/>
            <sz val="8"/>
            <color indexed="81"/>
            <rFont val="Tahoma"/>
            <family val="2"/>
          </rPr>
          <t>John Sperry:</t>
        </r>
        <r>
          <rPr>
            <sz val="8"/>
            <color indexed="81"/>
            <rFont val="Tahoma"/>
            <family val="2"/>
          </rPr>
          <t xml:space="preserve">
saturated soil conductivity converted to conductance using root radius and rhizosphere and amount of roots in layer. Units are kg hr-1MPa-1m-2 basal area of trunk(s).</t>
        </r>
      </text>
    </comment>
    <comment ref="H60" authorId="0" shapeId="0">
      <text>
        <r>
          <rPr>
            <b/>
            <sz val="8"/>
            <color indexed="81"/>
            <rFont val="Tahoma"/>
            <family val="2"/>
          </rPr>
          <t>John Sperry:</t>
        </r>
        <r>
          <rPr>
            <sz val="8"/>
            <color indexed="81"/>
            <rFont val="Tahoma"/>
            <family val="2"/>
          </rPr>
          <t xml:space="preserve">
Pcrit for rhizosphere failure. If layers are all the same soil, and if the same amount of roots are in each layer, this should approximate the target Pcrit rhizosphere entered for "min pcrit rhizo". Otherwise, there will be variation between layers. Pcrit is taken as pressure at 1/2000th of plant kmax</t>
        </r>
      </text>
    </comment>
    <comment ref="I60" authorId="0" shapeId="0">
      <text>
        <r>
          <rPr>
            <b/>
            <sz val="8"/>
            <color indexed="81"/>
            <rFont val="Tahoma"/>
            <family val="2"/>
          </rPr>
          <t>John Sperry:</t>
        </r>
        <r>
          <rPr>
            <sz val="8"/>
            <color indexed="81"/>
            <rFont val="Tahoma"/>
            <family val="2"/>
          </rPr>
          <t xml:space="preserve">
maximum k for root system feeding each soil layer; units in kg/hr/MPa/m2 of basal trunk area</t>
        </r>
      </text>
    </comment>
    <comment ref="J60" authorId="0" shapeId="0">
      <text>
        <r>
          <rPr>
            <b/>
            <sz val="8"/>
            <color indexed="81"/>
            <rFont val="Tahoma"/>
            <family val="2"/>
          </rPr>
          <t>John Sperry:</t>
        </r>
        <r>
          <rPr>
            <sz val="8"/>
            <color indexed="81"/>
            <rFont val="Tahoma"/>
            <family val="2"/>
          </rPr>
          <t xml:space="preserve">
pcrit for root vulnerability curve...taken when k of roots in layer is 1/2000th of plant kmax</t>
        </r>
      </text>
    </comment>
    <comment ref="A74" authorId="1" shapeId="0">
      <text>
        <r>
          <rPr>
            <b/>
            <sz val="9"/>
            <color indexed="81"/>
            <rFont val="Tahoma"/>
            <family val="2"/>
          </rPr>
          <t>John Sperry:</t>
        </r>
        <r>
          <rPr>
            <sz val="9"/>
            <color indexed="81"/>
            <rFont val="Tahoma"/>
            <family val="2"/>
          </rPr>
          <t xml:space="preserve">
Photosynthetic model parameters… Jmax = 1.67*Vmax</t>
        </r>
      </text>
    </comment>
  </commentList>
</comments>
</file>

<file path=xl/sharedStrings.xml><?xml version="1.0" encoding="utf-8"?>
<sst xmlns="http://schemas.openxmlformats.org/spreadsheetml/2006/main" count="320" uniqueCount="252">
  <si>
    <t>blank</t>
  </si>
  <si>
    <t>Acclimator Config</t>
  </si>
  <si>
    <t>species</t>
  </si>
  <si>
    <t>aspen</t>
  </si>
  <si>
    <t>corresponds to species name on species sheet</t>
  </si>
  <si>
    <t>full seasons STRESS</t>
  </si>
  <si>
    <t>y</t>
  </si>
  <si>
    <t>region</t>
  </si>
  <si>
    <t>Mountain West</t>
  </si>
  <si>
    <t>corresponds to region name on sites list</t>
  </si>
  <si>
    <t>full seasons OPT</t>
  </si>
  <si>
    <t>site</t>
  </si>
  <si>
    <t>filled by acclim prog</t>
  </si>
  <si>
    <t>model</t>
  </si>
  <si>
    <t>"</t>
  </si>
  <si>
    <t>scen</t>
  </si>
  <si>
    <t>MODEL CONFIG</t>
  </si>
  <si>
    <t>WEIBULL PARAMETERS</t>
  </si>
  <si>
    <t>root elements</t>
  </si>
  <si>
    <t>stem element</t>
  </si>
  <si>
    <t>leaf element</t>
  </si>
  <si>
    <t>PROGRAM OPTIONS</t>
  </si>
  <si>
    <t>kmax for weibull</t>
  </si>
  <si>
    <t>kg hr-1 MPa-1 m-2 basal area</t>
  </si>
  <si>
    <t>groundwater P</t>
  </si>
  <si>
    <t>MPa (a constant for now...may modulate with respect to soil budget</t>
  </si>
  <si>
    <t>groundwater distance</t>
  </si>
  <si>
    <t>m</t>
  </si>
  <si>
    <t>weibull b</t>
  </si>
  <si>
    <t>groundwater?</t>
  </si>
  <si>
    <t>n</t>
  </si>
  <si>
    <t>y/n</t>
  </si>
  <si>
    <t>weibull c</t>
  </si>
  <si>
    <t>soil redist?</t>
  </si>
  <si>
    <t>% resistance at ksat</t>
  </si>
  <si>
    <t>soil evaporation?</t>
  </si>
  <si>
    <t>pcrit stem and leaf</t>
  </si>
  <si>
    <t>MPa</t>
  </si>
  <si>
    <t>REFILLING?</t>
  </si>
  <si>
    <t>Y/N</t>
  </si>
  <si>
    <t>rain?</t>
  </si>
  <si>
    <t>y/n for rain</t>
  </si>
  <si>
    <t>PLANT PARAMETERS</t>
  </si>
  <si>
    <t>KMAX of plant</t>
  </si>
  <si>
    <t>leaf LSC</t>
  </si>
  <si>
    <t>mmol s-1m-2MPa-1</t>
  </si>
  <si>
    <t>Height_ H</t>
  </si>
  <si>
    <t>avg tree height (m)</t>
  </si>
  <si>
    <t>Leaf Area : Basal Area</t>
  </si>
  <si>
    <t>leaf area per basal area m2 m-2</t>
  </si>
  <si>
    <t>leaf width</t>
  </si>
  <si>
    <t>avg % rhizo r</t>
  </si>
  <si>
    <t>%</t>
  </si>
  <si>
    <t>root aspect r</t>
  </si>
  <si>
    <t>max spread/max depth</t>
  </si>
  <si>
    <t>root Beta</t>
  </si>
  <si>
    <t>(0-1); root fraction = 1-B^(depth in cm)</t>
  </si>
  <si>
    <t>STAND PARAMETERS</t>
  </si>
  <si>
    <t>latitude</t>
  </si>
  <si>
    <t>degree fraction N</t>
  </si>
  <si>
    <t>longitude</t>
  </si>
  <si>
    <t>degree fraction W</t>
  </si>
  <si>
    <t>slope inclination</t>
  </si>
  <si>
    <t>degrees from horizontal</t>
  </si>
  <si>
    <t>slope aspect</t>
  </si>
  <si>
    <t>counterclockwize deg from south</t>
  </si>
  <si>
    <t>leaf angle parameter</t>
  </si>
  <si>
    <t>canopy LAI</t>
  </si>
  <si>
    <t>height above soil</t>
  </si>
  <si>
    <t>site elevation</t>
  </si>
  <si>
    <t>solar noon correction</t>
  </si>
  <si>
    <t>hr</t>
  </si>
  <si>
    <t>basal area per ground area</t>
  </si>
  <si>
    <t>m2/Ha</t>
  </si>
  <si>
    <t>SOIL PARAMETERS</t>
  </si>
  <si>
    <t># soil layers</t>
  </si>
  <si>
    <t>(5 max)</t>
  </si>
  <si>
    <t>field cap fraction</t>
  </si>
  <si>
    <t>initial % field capacity</t>
  </si>
  <si>
    <t>m3/m3</t>
  </si>
  <si>
    <t>rock fraction</t>
  </si>
  <si>
    <t>fraction of soil volume in rocks</t>
  </si>
  <si>
    <t>soil absorptivity</t>
  </si>
  <si>
    <t>(solar)</t>
  </si>
  <si>
    <t>SOIL LAYERS</t>
  </si>
  <si>
    <t>% ROOT KSAT</t>
  </si>
  <si>
    <t>VanGenucht alpha</t>
  </si>
  <si>
    <t>Van Genucht n</t>
  </si>
  <si>
    <t>soil ksat kghr-1MPa-1m-1</t>
  </si>
  <si>
    <t>theta sat m3m-3</t>
  </si>
  <si>
    <t>rhizosphere kmax</t>
  </si>
  <si>
    <t>root kmax</t>
  </si>
  <si>
    <t>root pcrit</t>
  </si>
  <si>
    <t>layer depth(m)</t>
  </si>
  <si>
    <t>Ksat in kg hr-1MPa-1m-1</t>
  </si>
  <si>
    <t>PHOTOSYNTHESIS</t>
  </si>
  <si>
    <t>Ca</t>
  </si>
  <si>
    <t>Atm CO2_ Pa</t>
  </si>
  <si>
    <t>Atmospheric CO2_ ppm</t>
  </si>
  <si>
    <t>quantum yield e trans</t>
  </si>
  <si>
    <t>mol mol-1</t>
  </si>
  <si>
    <t>Vmax</t>
  </si>
  <si>
    <t>umol m-2 s-1_ at 25C; Leunig T response</t>
  </si>
  <si>
    <t>Jmax</t>
  </si>
  <si>
    <t>umol m-2 s-1 at 25C; Leunig T response -&gt; 1.67*Vmax</t>
  </si>
  <si>
    <t>Kc</t>
  </si>
  <si>
    <t>mol mol-1_ M-M constant at 25C_ Bernacchi T response</t>
  </si>
  <si>
    <t>Ko</t>
  </si>
  <si>
    <t>Comp. Point</t>
  </si>
  <si>
    <t>mol mol-1_ at 25C_ Bernacchi T response</t>
  </si>
  <si>
    <t>theta</t>
  </si>
  <si>
    <t>colimitation shape factor</t>
  </si>
  <si>
    <t>Ha-vmax</t>
  </si>
  <si>
    <t>Hd-vmax</t>
  </si>
  <si>
    <t>sv-vmax</t>
  </si>
  <si>
    <t>curvature of light resp</t>
  </si>
  <si>
    <t>light compensation</t>
  </si>
  <si>
    <t xml:space="preserve">PPFD </t>
  </si>
  <si>
    <t>Ha-jmax</t>
  </si>
  <si>
    <t>J mol-1</t>
  </si>
  <si>
    <t>Hd-jmax</t>
  </si>
  <si>
    <t>Jmol-1</t>
  </si>
  <si>
    <t>sv-jmax</t>
  </si>
  <si>
    <t>Jmol-1K-1</t>
  </si>
  <si>
    <t>ATMOSPHERIC</t>
  </si>
  <si>
    <t>atmospheric P</t>
  </si>
  <si>
    <t>kPa_ calculated from elevation</t>
  </si>
  <si>
    <t>sky emissivity</t>
  </si>
  <si>
    <t>long wave</t>
  </si>
  <si>
    <t>atm transmittance</t>
  </si>
  <si>
    <t>O2 Mole Fraction</t>
  </si>
  <si>
    <t>SUPPLY CURVE GEN</t>
  </si>
  <si>
    <t>Generate curve?</t>
  </si>
  <si>
    <t>turns all iteration on/off</t>
  </si>
  <si>
    <t>Use Area Table?</t>
  </si>
  <si>
    <t>if y will pull GA:BA_ LA:BA_ LAI from AreaData table per year and per site</t>
  </si>
  <si>
    <t>Iterate Ground Water</t>
  </si>
  <si>
    <t>Iterate FFC</t>
  </si>
  <si>
    <t>Iterate BAGA</t>
  </si>
  <si>
    <t>Increate the BA:GA to find the basal area that puts the stand in ecohydrological equilibrium with the weather conditions</t>
  </si>
  <si>
    <t>"years" Are Datasets</t>
  </si>
  <si>
    <t>The "year" values represent different data set ID's_ not actual years</t>
  </si>
  <si>
    <t>In this mode_ the "start" year is always 0</t>
  </si>
  <si>
    <t>LABA from table</t>
  </si>
  <si>
    <t>unused</t>
  </si>
  <si>
    <t>LAI from table</t>
  </si>
  <si>
    <t>BA:GA ref</t>
  </si>
  <si>
    <t>run a single reference iteration outside the normal range -- to find reference kmin</t>
  </si>
  <si>
    <t>BA:GA start</t>
  </si>
  <si>
    <t>BA:GA end</t>
  </si>
  <si>
    <t>BA:GA increment</t>
  </si>
  <si>
    <t>BA:GA K cutoff fraction</t>
  </si>
  <si>
    <t>WLT K dropoff threshold (fraction of reference iteration kmin)</t>
  </si>
  <si>
    <t>Ground Water Increment</t>
  </si>
  <si>
    <t>Ground Water Start</t>
  </si>
  <si>
    <t>Ground Water End</t>
  </si>
  <si>
    <t>Site Code</t>
  </si>
  <si>
    <t>Used for finding data from other sheets (like the AreaData sheet)</t>
  </si>
  <si>
    <t>Chain Runs Filename</t>
  </si>
  <si>
    <t>When the run terminates_ will look for an OPEN workbook with this name and execute the model run on it. Use this to "chain" runs for different sites together</t>
  </si>
  <si>
    <t>Autosave Run</t>
  </si>
  <si>
    <t>Auto-save the workbook (as OUTPUT_workbookName.xlsm) on completion of iteration</t>
  </si>
  <si>
    <t>Chain Run BAGA Send</t>
  </si>
  <si>
    <t>Send the optimated BA:GA to the next program in the chain?</t>
  </si>
  <si>
    <t>FFC Start</t>
  </si>
  <si>
    <t>Note: If FFC start &lt; FFC end_ will start curve gen by incrementing FFC before ground water</t>
  </si>
  <si>
    <t>FFC End</t>
  </si>
  <si>
    <t>FFC Increment</t>
  </si>
  <si>
    <t>Run ci/ci acclimation?</t>
  </si>
  <si>
    <t>ci/ca target ratio</t>
  </si>
  <si>
    <t>Tree LAI / Photo LAI</t>
  </si>
  <si>
    <t>P increment</t>
  </si>
  <si>
    <t>Use GS Data OPT</t>
  </si>
  <si>
    <t>Red_Feather_Lakes</t>
  </si>
  <si>
    <t>histo</t>
  </si>
  <si>
    <t>!!! STOP !!! Ignore all settings beyond this point, specific to our basal area optimization routines</t>
  </si>
  <si>
    <t>Use GS Data</t>
  </si>
  <si>
    <t>Clay</t>
  </si>
  <si>
    <t xml:space="preserve">Silty Clay </t>
  </si>
  <si>
    <t>Sandy Clay Loam</t>
  </si>
  <si>
    <t>Silty Clay Loam</t>
  </si>
  <si>
    <t>Clay Loam</t>
  </si>
  <si>
    <t>Silt Loam</t>
  </si>
  <si>
    <t>Silt</t>
  </si>
  <si>
    <t>Loam</t>
  </si>
  <si>
    <t>Sandy Loam</t>
  </si>
  <si>
    <t>Loamy Sand</t>
  </si>
  <si>
    <t>Sand</t>
  </si>
  <si>
    <t>soil Kmax</t>
  </si>
  <si>
    <t>theta residual</t>
  </si>
  <si>
    <t>theta sat</t>
  </si>
  <si>
    <t>Ksat cm hr-1</t>
  </si>
  <si>
    <t>alpha MPa-1</t>
  </si>
  <si>
    <t>alpha cm-1</t>
  </si>
  <si>
    <t>Soil Types</t>
  </si>
  <si>
    <t>Pressure increment for curve generation, (MPa) - higher is faster, but less accurate (setting too high can cause Newton-Rhapson root pressure solving failure)</t>
  </si>
  <si>
    <t>c&amp;n_ 15.4 (1 = random leaf orientation)</t>
  </si>
  <si>
    <t>define field capacity as fraction of saturated capacity</t>
  </si>
  <si>
    <t>Clear sky transmittance -- dimensionless_ max 0.75_ overcast at 0.4 or below</t>
  </si>
  <si>
    <t xml:space="preserve"> </t>
  </si>
  <si>
    <t>mean</t>
  </si>
  <si>
    <t>P98</t>
  </si>
  <si>
    <t>c</t>
  </si>
  <si>
    <t>P50</t>
  </si>
  <si>
    <t>b</t>
  </si>
  <si>
    <t>enter P50 and P98, solve for b and c</t>
  </si>
  <si>
    <t>OR</t>
  </si>
  <si>
    <t>enter b and c</t>
  </si>
  <si>
    <t>Weibull worksheet</t>
  </si>
  <si>
    <t>k loss*P</t>
  </si>
  <si>
    <t>Kact</t>
  </si>
  <si>
    <t>K</t>
  </si>
  <si>
    <t>P</t>
  </si>
  <si>
    <t>Kmax</t>
  </si>
  <si>
    <t>layer</t>
  </si>
  <si>
    <t>rel t length</t>
  </si>
  <si>
    <t>trans L</t>
  </si>
  <si>
    <t>vert length</t>
  </si>
  <si>
    <t>width</t>
  </si>
  <si>
    <t>thickness</t>
  </si>
  <si>
    <t>fraction</t>
  </si>
  <si>
    <t>depth (m)</t>
  </si>
  <si>
    <t>cm</t>
  </si>
  <si>
    <t>layers</t>
  </si>
  <si>
    <t>dmax</t>
  </si>
  <si>
    <t>beta</t>
  </si>
  <si>
    <t>m3</t>
  </si>
  <si>
    <t>surface v</t>
  </si>
  <si>
    <t>surface r</t>
  </si>
  <si>
    <t>width/depth</t>
  </si>
  <si>
    <t>aspect r</t>
  </si>
  <si>
    <t>Root worksheet</t>
  </si>
  <si>
    <t>Use this to calculate VC Weibull curve B and C values from P50 and P98 (BELOW)</t>
  </si>
  <si>
    <t>And to convert root BETA values to maximum rooting depth (RIGHT)</t>
  </si>
  <si>
    <t>clay</t>
  </si>
  <si>
    <t xml:space="preserve">silty clay </t>
  </si>
  <si>
    <t>sandy clay loam</t>
  </si>
  <si>
    <t>silty clay loam</t>
  </si>
  <si>
    <t>clay loam</t>
  </si>
  <si>
    <t>silt loam</t>
  </si>
  <si>
    <t>silt</t>
  </si>
  <si>
    <t>loamy sand</t>
  </si>
  <si>
    <t>sandy loam</t>
  </si>
  <si>
    <t>from Leij, Alves van Genuchten, 1996</t>
  </si>
  <si>
    <t>K/Ks</t>
  </si>
  <si>
    <t>theta/thetasat</t>
  </si>
  <si>
    <t>Y (MPa)</t>
  </si>
  <si>
    <t>Y(cm)</t>
  </si>
  <si>
    <t>alpha</t>
  </si>
  <si>
    <t>theta r</t>
  </si>
  <si>
    <t>theta s</t>
  </si>
  <si>
    <t>van Genuchten functions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</si>
</sst>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1"/>
      <color rgb="FF006100"/>
      <name val="Calibri"/>
      <family val="2"/>
      <scheme val="minor"/>
    </font>
    <font>
      <b/>
      <sz val="11"/>
      <color theme="0"/>
      <name val="Calibri"/>
      <family val="2"/>
      <scheme val="minor"/>
    </font>
    <font>
      <sz val="10"/>
      <name val="Arial"/>
      <family val="2"/>
    </font>
    <font>
      <sz val="10"/>
      <color theme="1"/>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sz val="11"/>
      <color rgb="FF9C0006"/>
      <name val="Calibri"/>
      <family val="2"/>
      <scheme val="minor"/>
    </font>
    <font>
      <sz val="12"/>
      <color indexed="8"/>
      <name val="Calibri"/>
      <family val="2"/>
    </font>
    <font>
      <u/>
      <sz val="10"/>
      <color indexed="12"/>
      <name val="Arial"/>
      <family val="2"/>
    </font>
  </fonts>
  <fills count="9">
    <fill>
      <patternFill patternType="none"/>
    </fill>
    <fill>
      <patternFill patternType="gray125"/>
    </fill>
    <fill>
      <patternFill patternType="solid">
        <fgColor rgb="FFC6EFCE"/>
      </patternFill>
    </fill>
    <fill>
      <patternFill patternType="solid">
        <fgColor rgb="FFF2F2F2"/>
      </patternFill>
    </fill>
    <fill>
      <patternFill patternType="solid">
        <fgColor rgb="FFA5A5A5"/>
      </patternFill>
    </fill>
    <fill>
      <patternFill patternType="solid">
        <fgColor rgb="FFFFFF00"/>
        <bgColor indexed="64"/>
      </patternFill>
    </fill>
    <fill>
      <patternFill patternType="solid">
        <fgColor rgb="FFFFC000"/>
        <bgColor indexed="64"/>
      </patternFill>
    </fill>
    <fill>
      <patternFill patternType="solid">
        <fgColor rgb="FFFFC7CE"/>
      </patternFill>
    </fill>
    <fill>
      <patternFill patternType="solid">
        <fgColor indexed="31"/>
        <bgColor indexed="64"/>
      </patternFill>
    </fill>
  </fills>
  <borders count="5">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1" fillId="2" borderId="0" applyNumberFormat="0" applyBorder="0" applyAlignment="0" applyProtection="0"/>
    <xf numFmtId="0" fontId="2" fillId="4" borderId="2" applyNumberFormat="0" applyAlignment="0" applyProtection="0"/>
    <xf numFmtId="0" fontId="3" fillId="5" borderId="3">
      <alignment horizontal="center"/>
    </xf>
    <xf numFmtId="0" fontId="3" fillId="5" borderId="4"/>
    <xf numFmtId="0" fontId="3" fillId="6" borderId="4"/>
    <xf numFmtId="0" fontId="4" fillId="3" borderId="1" applyAlignment="0" applyProtection="0"/>
    <xf numFmtId="0" fontId="3" fillId="0" borderId="0"/>
    <xf numFmtId="0" fontId="9" fillId="7" borderId="0" applyNumberFormat="0" applyBorder="0" applyAlignment="0" applyProtection="0"/>
    <xf numFmtId="0" fontId="10" fillId="0" borderId="0"/>
    <xf numFmtId="0" fontId="11" fillId="0" borderId="0" applyNumberFormat="0" applyFill="0" applyBorder="0" applyAlignment="0" applyProtection="0">
      <alignment vertical="top"/>
      <protection locked="0"/>
    </xf>
  </cellStyleXfs>
  <cellXfs count="24">
    <xf numFmtId="0" fontId="0" fillId="0" borderId="0" xfId="0"/>
    <xf numFmtId="0" fontId="3" fillId="5" borderId="4" xfId="4"/>
    <xf numFmtId="0" fontId="4" fillId="3" borderId="1" xfId="6"/>
    <xf numFmtId="0" fontId="2" fillId="4" borderId="2" xfId="2"/>
    <xf numFmtId="0" fontId="3" fillId="0" borderId="0" xfId="0" applyFont="1"/>
    <xf numFmtId="0" fontId="0" fillId="0" borderId="0" xfId="0" applyAlignment="1"/>
    <xf numFmtId="0" fontId="0" fillId="0" borderId="0" xfId="0" applyFill="1" applyBorder="1" applyAlignment="1"/>
    <xf numFmtId="0" fontId="2" fillId="4" borderId="2" xfId="2" applyAlignment="1">
      <alignment horizontal="center"/>
    </xf>
    <xf numFmtId="0" fontId="3" fillId="0" borderId="0" xfId="7" applyFill="1"/>
    <xf numFmtId="11" fontId="3" fillId="0" borderId="0" xfId="7" applyNumberFormat="1"/>
    <xf numFmtId="0" fontId="0" fillId="0" borderId="0" xfId="0" applyFill="1"/>
    <xf numFmtId="0" fontId="0" fillId="0" borderId="0" xfId="0" applyFill="1" applyBorder="1"/>
    <xf numFmtId="0" fontId="0" fillId="0" borderId="0" xfId="0" applyFont="1" applyFill="1"/>
    <xf numFmtId="0" fontId="0" fillId="0" borderId="0" xfId="0" applyFont="1"/>
    <xf numFmtId="0" fontId="3" fillId="0" borderId="0" xfId="7"/>
    <xf numFmtId="0" fontId="3" fillId="0" borderId="0" xfId="0" quotePrefix="1" applyFont="1"/>
    <xf numFmtId="0" fontId="0" fillId="0" borderId="0" xfId="0" applyFont="1" applyFill="1" applyBorder="1"/>
    <xf numFmtId="0" fontId="3" fillId="0" borderId="0" xfId="0" applyFont="1" applyFill="1" applyBorder="1"/>
    <xf numFmtId="0" fontId="9" fillId="7" borderId="4" xfId="8" applyBorder="1"/>
    <xf numFmtId="0" fontId="10" fillId="8" borderId="0" xfId="9" applyFill="1"/>
    <xf numFmtId="0" fontId="11" fillId="0" borderId="0" xfId="10" applyAlignment="1" applyProtection="1"/>
    <xf numFmtId="0" fontId="1" fillId="2" borderId="0" xfId="1"/>
    <xf numFmtId="0" fontId="1" fillId="2" borderId="0" xfId="1" applyAlignment="1"/>
    <xf numFmtId="0" fontId="1" fillId="2" borderId="0" xfId="1" applyBorder="1" applyAlignment="1"/>
  </cellXfs>
  <cellStyles count="11">
    <cellStyle name="Bad" xfId="8" builtinId="27"/>
    <cellStyle name="Check Cell" xfId="2" builtinId="23"/>
    <cellStyle name="Good" xfId="1" builtinId="26"/>
    <cellStyle name="Hyperlink" xfId="10" builtinId="8"/>
    <cellStyle name="Normal" xfId="0" builtinId="0"/>
    <cellStyle name="Normal 2 2" xfId="7"/>
    <cellStyle name="Normal_PJ workshop data file" xfId="9"/>
    <cellStyle name="SimInput1" xfId="4"/>
    <cellStyle name="SimInput2" xfId="5"/>
    <cellStyle name="SimInputHeader" xfId="3"/>
    <cellStyle name="SimOutput1"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68300859451392104"/>
          <c:y val="1.9531250000000003E-2"/>
        </c:manualLayout>
      </c:layout>
      <c:overlay val="0"/>
      <c:spPr>
        <a:noFill/>
        <a:ln w="25400">
          <a:noFill/>
        </a:ln>
      </c:spPr>
      <c:txPr>
        <a:bodyPr/>
        <a:lstStyle/>
        <a:p>
          <a:pPr>
            <a:defRPr sz="800" b="0"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20261502570665368"/>
          <c:y val="0.21875041723330924"/>
          <c:w val="0.39869408284212532"/>
          <c:h val="0.53515727073148867"/>
        </c:manualLayout>
      </c:layout>
      <c:scatterChart>
        <c:scatterStyle val="lineMarker"/>
        <c:varyColors val="0"/>
        <c:ser>
          <c:idx val="0"/>
          <c:order val="0"/>
          <c:tx>
            <c:v>vulnerability curve</c:v>
          </c:tx>
          <c:spPr>
            <a:ln w="12700">
              <a:solidFill>
                <a:srgbClr val="000080"/>
              </a:solidFill>
              <a:prstDash val="solid"/>
            </a:ln>
          </c:spPr>
          <c:marker>
            <c:symbol val="diamond"/>
            <c:size val="5"/>
            <c:spPr>
              <a:solidFill>
                <a:srgbClr val="000080"/>
              </a:solidFill>
              <a:ln>
                <a:solidFill>
                  <a:srgbClr val="000080"/>
                </a:solidFill>
                <a:prstDash val="solid"/>
              </a:ln>
            </c:spPr>
          </c:marker>
          <c:xVal>
            <c:numRef>
              <c:f>'root and xylem worksheet'!$I$12:$I$101</c:f>
              <c:numCache>
                <c:formatCode>General</c:formatCode>
                <c:ptCount val="90"/>
                <c:pt idx="0">
                  <c:v>0</c:v>
                </c:pt>
                <c:pt idx="1">
                  <c:v>0.1</c:v>
                </c:pt>
                <c:pt idx="2">
                  <c:v>0.2</c:v>
                </c:pt>
                <c:pt idx="3">
                  <c:v>0.30000000000000004</c:v>
                </c:pt>
                <c:pt idx="4">
                  <c:v>0.4</c:v>
                </c:pt>
                <c:pt idx="5">
                  <c:v>0.5</c:v>
                </c:pt>
                <c:pt idx="6">
                  <c:v>0.6</c:v>
                </c:pt>
                <c:pt idx="7">
                  <c:v>0.7</c:v>
                </c:pt>
                <c:pt idx="8">
                  <c:v>0.79999999999999993</c:v>
                </c:pt>
                <c:pt idx="9">
                  <c:v>0.89999999999999991</c:v>
                </c:pt>
                <c:pt idx="10">
                  <c:v>0.99999999999999989</c:v>
                </c:pt>
                <c:pt idx="11">
                  <c:v>1.0999999999999999</c:v>
                </c:pt>
                <c:pt idx="12">
                  <c:v>1.2</c:v>
                </c:pt>
                <c:pt idx="13">
                  <c:v>1.3</c:v>
                </c:pt>
                <c:pt idx="14">
                  <c:v>1.4000000000000001</c:v>
                </c:pt>
                <c:pt idx="15">
                  <c:v>1.5000000000000002</c:v>
                </c:pt>
                <c:pt idx="16">
                  <c:v>1.6000000000000003</c:v>
                </c:pt>
                <c:pt idx="17">
                  <c:v>1.7000000000000004</c:v>
                </c:pt>
                <c:pt idx="18">
                  <c:v>1.8000000000000005</c:v>
                </c:pt>
                <c:pt idx="19">
                  <c:v>1.9000000000000006</c:v>
                </c:pt>
                <c:pt idx="20">
                  <c:v>2.0000000000000004</c:v>
                </c:pt>
                <c:pt idx="21">
                  <c:v>2.1000000000000005</c:v>
                </c:pt>
                <c:pt idx="22">
                  <c:v>2.2000000000000006</c:v>
                </c:pt>
                <c:pt idx="23">
                  <c:v>2.3000000000000007</c:v>
                </c:pt>
                <c:pt idx="24">
                  <c:v>2.4000000000000008</c:v>
                </c:pt>
                <c:pt idx="25">
                  <c:v>2.5000000000000009</c:v>
                </c:pt>
                <c:pt idx="26">
                  <c:v>2.600000000000001</c:v>
                </c:pt>
                <c:pt idx="27">
                  <c:v>2.7000000000000011</c:v>
                </c:pt>
                <c:pt idx="28">
                  <c:v>2.8000000000000012</c:v>
                </c:pt>
                <c:pt idx="29">
                  <c:v>2.9000000000000012</c:v>
                </c:pt>
                <c:pt idx="30">
                  <c:v>3.0000000000000013</c:v>
                </c:pt>
                <c:pt idx="31">
                  <c:v>3.1000000000000014</c:v>
                </c:pt>
                <c:pt idx="32">
                  <c:v>3.2000000000000015</c:v>
                </c:pt>
                <c:pt idx="33">
                  <c:v>3.3000000000000016</c:v>
                </c:pt>
                <c:pt idx="34">
                  <c:v>3.4000000000000017</c:v>
                </c:pt>
                <c:pt idx="35">
                  <c:v>3.5000000000000018</c:v>
                </c:pt>
                <c:pt idx="36">
                  <c:v>3.6000000000000019</c:v>
                </c:pt>
                <c:pt idx="37">
                  <c:v>3.700000000000002</c:v>
                </c:pt>
                <c:pt idx="38">
                  <c:v>3.800000000000002</c:v>
                </c:pt>
                <c:pt idx="39">
                  <c:v>3.9000000000000021</c:v>
                </c:pt>
                <c:pt idx="40">
                  <c:v>4.0000000000000018</c:v>
                </c:pt>
                <c:pt idx="41">
                  <c:v>4.1000000000000014</c:v>
                </c:pt>
                <c:pt idx="42">
                  <c:v>4.2000000000000011</c:v>
                </c:pt>
                <c:pt idx="43">
                  <c:v>4.3000000000000007</c:v>
                </c:pt>
                <c:pt idx="44">
                  <c:v>4.4000000000000004</c:v>
                </c:pt>
                <c:pt idx="45">
                  <c:v>4.5</c:v>
                </c:pt>
                <c:pt idx="46">
                  <c:v>4.5999999999999996</c:v>
                </c:pt>
                <c:pt idx="47">
                  <c:v>4.6999999999999993</c:v>
                </c:pt>
                <c:pt idx="48">
                  <c:v>4.7999999999999989</c:v>
                </c:pt>
                <c:pt idx="49">
                  <c:v>4.8999999999999986</c:v>
                </c:pt>
                <c:pt idx="50">
                  <c:v>4.9999999999999982</c:v>
                </c:pt>
                <c:pt idx="51">
                  <c:v>5.0999999999999979</c:v>
                </c:pt>
                <c:pt idx="52">
                  <c:v>5.1999999999999975</c:v>
                </c:pt>
                <c:pt idx="53">
                  <c:v>5.2999999999999972</c:v>
                </c:pt>
                <c:pt idx="54">
                  <c:v>5.3999999999999968</c:v>
                </c:pt>
                <c:pt idx="55">
                  <c:v>5.4999999999999964</c:v>
                </c:pt>
                <c:pt idx="56">
                  <c:v>5.5999999999999961</c:v>
                </c:pt>
                <c:pt idx="57">
                  <c:v>5.6999999999999957</c:v>
                </c:pt>
                <c:pt idx="58">
                  <c:v>5.7999999999999954</c:v>
                </c:pt>
                <c:pt idx="59">
                  <c:v>5.899999999999995</c:v>
                </c:pt>
                <c:pt idx="60">
                  <c:v>5.9999999999999947</c:v>
                </c:pt>
                <c:pt idx="61">
                  <c:v>6.0999999999999943</c:v>
                </c:pt>
                <c:pt idx="62">
                  <c:v>6.199999999999994</c:v>
                </c:pt>
                <c:pt idx="63">
                  <c:v>6.2999999999999936</c:v>
                </c:pt>
                <c:pt idx="64">
                  <c:v>6.3999999999999932</c:v>
                </c:pt>
                <c:pt idx="65">
                  <c:v>6.4999999999999929</c:v>
                </c:pt>
                <c:pt idx="66">
                  <c:v>6.5999999999999925</c:v>
                </c:pt>
                <c:pt idx="67">
                  <c:v>6.6999999999999922</c:v>
                </c:pt>
                <c:pt idx="68">
                  <c:v>6.7999999999999918</c:v>
                </c:pt>
                <c:pt idx="69">
                  <c:v>6.8999999999999915</c:v>
                </c:pt>
                <c:pt idx="70">
                  <c:v>6.9999999999999911</c:v>
                </c:pt>
                <c:pt idx="71">
                  <c:v>7.0999999999999908</c:v>
                </c:pt>
                <c:pt idx="72">
                  <c:v>7.1999999999999904</c:v>
                </c:pt>
                <c:pt idx="73">
                  <c:v>7.2999999999999901</c:v>
                </c:pt>
                <c:pt idx="74">
                  <c:v>7.3999999999999897</c:v>
                </c:pt>
                <c:pt idx="75">
                  <c:v>7.4999999999999893</c:v>
                </c:pt>
                <c:pt idx="76">
                  <c:v>7.599999999999989</c:v>
                </c:pt>
                <c:pt idx="77">
                  <c:v>7.6999999999999886</c:v>
                </c:pt>
                <c:pt idx="78">
                  <c:v>7.7999999999999883</c:v>
                </c:pt>
                <c:pt idx="79">
                  <c:v>7.8999999999999879</c:v>
                </c:pt>
                <c:pt idx="80">
                  <c:v>7.9999999999999876</c:v>
                </c:pt>
                <c:pt idx="81">
                  <c:v>8.0999999999999872</c:v>
                </c:pt>
                <c:pt idx="82">
                  <c:v>8.1999999999999869</c:v>
                </c:pt>
                <c:pt idx="83">
                  <c:v>8.2999999999999865</c:v>
                </c:pt>
                <c:pt idx="84">
                  <c:v>8.3999999999999861</c:v>
                </c:pt>
                <c:pt idx="85">
                  <c:v>8.4999999999999858</c:v>
                </c:pt>
                <c:pt idx="86">
                  <c:v>8.5999999999999854</c:v>
                </c:pt>
                <c:pt idx="87">
                  <c:v>8.6999999999999851</c:v>
                </c:pt>
                <c:pt idx="88">
                  <c:v>8.7999999999999847</c:v>
                </c:pt>
                <c:pt idx="89">
                  <c:v>8.8999999999999844</c:v>
                </c:pt>
              </c:numCache>
            </c:numRef>
          </c:xVal>
          <c:yVal>
            <c:numRef>
              <c:f>'root and xylem worksheet'!$J$12:$J$101</c:f>
              <c:numCache>
                <c:formatCode>General</c:formatCode>
                <c:ptCount val="90"/>
                <c:pt idx="0">
                  <c:v>1</c:v>
                </c:pt>
                <c:pt idx="1">
                  <c:v>0.95122942450071402</c:v>
                </c:pt>
                <c:pt idx="2">
                  <c:v>0.90483741803595952</c:v>
                </c:pt>
                <c:pt idx="3">
                  <c:v>0.86070797642505781</c:v>
                </c:pt>
                <c:pt idx="4">
                  <c:v>0.81873075307798182</c:v>
                </c:pt>
                <c:pt idx="5">
                  <c:v>0.77880078307140488</c:v>
                </c:pt>
                <c:pt idx="6">
                  <c:v>0.74081822068171788</c:v>
                </c:pt>
                <c:pt idx="7">
                  <c:v>0.70468808971871344</c:v>
                </c:pt>
                <c:pt idx="8">
                  <c:v>0.67032004603563933</c:v>
                </c:pt>
                <c:pt idx="9">
                  <c:v>0.63762815162177333</c:v>
                </c:pt>
                <c:pt idx="10">
                  <c:v>0.60653065971263342</c:v>
                </c:pt>
                <c:pt idx="11">
                  <c:v>0.57694981038048676</c:v>
                </c:pt>
                <c:pt idx="12">
                  <c:v>0.54881163609402639</c:v>
                </c:pt>
                <c:pt idx="13">
                  <c:v>0.52204577676101604</c:v>
                </c:pt>
                <c:pt idx="14">
                  <c:v>0.49658530379140947</c:v>
                </c:pt>
                <c:pt idx="15">
                  <c:v>0.47236655274101463</c:v>
                </c:pt>
                <c:pt idx="16">
                  <c:v>0.44932896411722151</c:v>
                </c:pt>
                <c:pt idx="17">
                  <c:v>0.4274149319487266</c:v>
                </c:pt>
                <c:pt idx="18">
                  <c:v>0.406569659740599</c:v>
                </c:pt>
                <c:pt idx="19">
                  <c:v>0.38674102345450112</c:v>
                </c:pt>
                <c:pt idx="20">
                  <c:v>0.36787944117144222</c:v>
                </c:pt>
                <c:pt idx="21">
                  <c:v>0.34993774911115527</c:v>
                </c:pt>
                <c:pt idx="22">
                  <c:v>0.33287108369807944</c:v>
                </c:pt>
                <c:pt idx="23">
                  <c:v>0.31663676937905311</c:v>
                </c:pt>
                <c:pt idx="24">
                  <c:v>0.30119421191220197</c:v>
                </c:pt>
                <c:pt idx="25">
                  <c:v>0.28650479686018998</c:v>
                </c:pt>
                <c:pt idx="26">
                  <c:v>0.27253179303401248</c:v>
                </c:pt>
                <c:pt idx="27">
                  <c:v>0.2592402606458914</c:v>
                </c:pt>
                <c:pt idx="28">
                  <c:v>0.24659696394160632</c:v>
                </c:pt>
                <c:pt idx="29">
                  <c:v>0.23457028809379751</c:v>
                </c:pt>
                <c:pt idx="30">
                  <c:v>0.22313016014842968</c:v>
                </c:pt>
                <c:pt idx="31">
                  <c:v>0.2122479738267429</c:v>
                </c:pt>
                <c:pt idx="32">
                  <c:v>0.20189651799465524</c:v>
                </c:pt>
                <c:pt idx="33">
                  <c:v>0.19204990862075397</c:v>
                </c:pt>
                <c:pt idx="34">
                  <c:v>0.1826835240527345</c:v>
                </c:pt>
                <c:pt idx="35">
                  <c:v>0.17377394345044497</c:v>
                </c:pt>
                <c:pt idx="36">
                  <c:v>0.16529888822158639</c:v>
                </c:pt>
                <c:pt idx="37">
                  <c:v>0.15723716631362747</c:v>
                </c:pt>
                <c:pt idx="38">
                  <c:v>0.1495686192226349</c:v>
                </c:pt>
                <c:pt idx="39">
                  <c:v>0.14227407158651342</c:v>
                </c:pt>
                <c:pt idx="40">
                  <c:v>0.13533528323661256</c:v>
                </c:pt>
                <c:pt idx="41">
                  <c:v>0.12873490358780412</c:v>
                </c:pt>
                <c:pt idx="42">
                  <c:v>0.12245642825298185</c:v>
                </c:pt>
                <c:pt idx="43">
                  <c:v>0.11648415777349691</c:v>
                </c:pt>
                <c:pt idx="44">
                  <c:v>0.11080315836233387</c:v>
                </c:pt>
                <c:pt idx="45">
                  <c:v>0.10539922456186433</c:v>
                </c:pt>
                <c:pt idx="46">
                  <c:v>0.10025884372280375</c:v>
                </c:pt>
                <c:pt idx="47">
                  <c:v>9.5369162215549655E-2</c:v>
                </c:pt>
                <c:pt idx="48">
                  <c:v>9.0717953289412553E-2</c:v>
                </c:pt>
                <c:pt idx="49">
                  <c:v>8.6293586499370578E-2</c:v>
                </c:pt>
                <c:pt idx="50">
                  <c:v>8.2084998623898869E-2</c:v>
                </c:pt>
                <c:pt idx="51">
                  <c:v>7.8081666001153238E-2</c:v>
                </c:pt>
                <c:pt idx="52">
                  <c:v>7.4273578214333974E-2</c:v>
                </c:pt>
                <c:pt idx="53">
                  <c:v>7.0651213060429693E-2</c:v>
                </c:pt>
                <c:pt idx="54">
                  <c:v>6.7205512739749868E-2</c:v>
                </c:pt>
                <c:pt idx="55">
                  <c:v>6.3927861206707681E-2</c:v>
                </c:pt>
                <c:pt idx="56">
                  <c:v>6.0810062625218084E-2</c:v>
                </c:pt>
                <c:pt idx="57">
                  <c:v>5.7844320874838588E-2</c:v>
                </c:pt>
                <c:pt idx="58">
                  <c:v>5.5023220056407356E-2</c:v>
                </c:pt>
                <c:pt idx="59">
                  <c:v>5.233970594843252E-2</c:v>
                </c:pt>
                <c:pt idx="60">
                  <c:v>4.9787068367864076E-2</c:v>
                </c:pt>
                <c:pt idx="61">
                  <c:v>4.7358924391141054E-2</c:v>
                </c:pt>
                <c:pt idx="62">
                  <c:v>4.504920239355794E-2</c:v>
                </c:pt>
                <c:pt idx="63">
                  <c:v>4.2852126867040319E-2</c:v>
                </c:pt>
                <c:pt idx="64">
                  <c:v>4.076220397836635E-2</c:v>
                </c:pt>
                <c:pt idx="65">
                  <c:v>3.8774207831722148E-2</c:v>
                </c:pt>
                <c:pt idx="66">
                  <c:v>3.688316740124014E-2</c:v>
                </c:pt>
                <c:pt idx="67">
                  <c:v>3.5084354100845164E-2</c:v>
                </c:pt>
                <c:pt idx="68">
                  <c:v>3.3373269960326218E-2</c:v>
                </c:pt>
                <c:pt idx="69">
                  <c:v>3.1745636378068078E-2</c:v>
                </c:pt>
                <c:pt idx="70">
                  <c:v>3.0197383422318636E-2</c:v>
                </c:pt>
                <c:pt idx="71">
                  <c:v>2.8724639654239562E-2</c:v>
                </c:pt>
                <c:pt idx="72">
                  <c:v>2.7323722447292691E-2</c:v>
                </c:pt>
                <c:pt idx="73">
                  <c:v>2.5991128778755472E-2</c:v>
                </c:pt>
                <c:pt idx="74">
                  <c:v>2.472352647033952E-2</c:v>
                </c:pt>
                <c:pt idx="75">
                  <c:v>2.3517745856009232E-2</c:v>
                </c:pt>
                <c:pt idx="76">
                  <c:v>2.2370771856165719E-2</c:v>
                </c:pt>
                <c:pt idx="77">
                  <c:v>2.127973643837729E-2</c:v>
                </c:pt>
                <c:pt idx="78">
                  <c:v>2.0241911445804506E-2</c:v>
                </c:pt>
                <c:pt idx="79">
                  <c:v>1.9254701775387042E-2</c:v>
                </c:pt>
                <c:pt idx="80">
                  <c:v>1.8315638888734293E-2</c:v>
                </c:pt>
                <c:pt idx="81">
                  <c:v>1.7422374639493622E-2</c:v>
                </c:pt>
                <c:pt idx="82">
                  <c:v>1.6572675401761355E-2</c:v>
                </c:pt>
                <c:pt idx="83">
                  <c:v>1.5764416484854597E-2</c:v>
                </c:pt>
                <c:pt idx="84">
                  <c:v>1.4995576820477811E-2</c:v>
                </c:pt>
                <c:pt idx="85">
                  <c:v>1.4264233908999356E-2</c:v>
                </c:pt>
                <c:pt idx="86">
                  <c:v>1.3568559012201031E-2</c:v>
                </c:pt>
                <c:pt idx="87">
                  <c:v>1.2906812580479965E-2</c:v>
                </c:pt>
                <c:pt idx="88">
                  <c:v>1.2277339903068535E-2</c:v>
                </c:pt>
                <c:pt idx="89">
                  <c:v>1.1678566970395536E-2</c:v>
                </c:pt>
              </c:numCache>
            </c:numRef>
          </c:yVal>
          <c:smooth val="0"/>
          <c:extLst>
            <c:ext xmlns:c16="http://schemas.microsoft.com/office/drawing/2014/chart" uri="{C3380CC4-5D6E-409C-BE32-E72D297353CC}">
              <c16:uniqueId val="{00000000-000D-40A3-95D7-50FE08095BEA}"/>
            </c:ext>
          </c:extLst>
        </c:ser>
        <c:dLbls>
          <c:showLegendKey val="0"/>
          <c:showVal val="0"/>
          <c:showCatName val="0"/>
          <c:showSerName val="0"/>
          <c:showPercent val="0"/>
          <c:showBubbleSize val="0"/>
        </c:dLbls>
        <c:axId val="-1797620608"/>
        <c:axId val="-1797612448"/>
      </c:scatterChart>
      <c:valAx>
        <c:axId val="-1797620608"/>
        <c:scaling>
          <c:orientation val="minMax"/>
          <c:max val="10"/>
        </c:scaling>
        <c:delete val="0"/>
        <c:axPos val="b"/>
        <c:title>
          <c:tx>
            <c:rich>
              <a:bodyPr/>
              <a:lstStyle/>
              <a:p>
                <a:pPr>
                  <a:defRPr sz="800" b="1" i="0" u="none" strike="noStrike" baseline="0">
                    <a:solidFill>
                      <a:srgbClr val="000000"/>
                    </a:solidFill>
                    <a:latin typeface="Arial"/>
                    <a:ea typeface="Arial"/>
                    <a:cs typeface="Arial"/>
                  </a:defRPr>
                </a:pPr>
                <a:r>
                  <a:rPr lang="en-US"/>
                  <a:t>P, MPa</a:t>
                </a:r>
              </a:p>
            </c:rich>
          </c:tx>
          <c:layout>
            <c:manualLayout>
              <c:xMode val="edge"/>
              <c:yMode val="edge"/>
              <c:x val="0.33660233647265853"/>
              <c:y val="0.859376640419947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97612448"/>
        <c:crosses val="autoZero"/>
        <c:crossBetween val="midCat"/>
      </c:valAx>
      <c:valAx>
        <c:axId val="-1797612448"/>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K/Kmax</a:t>
                </a:r>
              </a:p>
            </c:rich>
          </c:tx>
          <c:layout>
            <c:manualLayout>
              <c:xMode val="edge"/>
              <c:yMode val="edge"/>
              <c:x val="5.2287581699346934E-2"/>
              <c:y val="0.398438320209987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97620608"/>
        <c:crosses val="autoZero"/>
        <c:crossBetween val="midCat"/>
      </c:valAx>
      <c:spPr>
        <a:solidFill>
          <a:srgbClr val="C0C0C0"/>
        </a:solidFill>
        <a:ln w="12700">
          <a:solidFill>
            <a:srgbClr val="808080"/>
          </a:solidFill>
          <a:prstDash val="solid"/>
        </a:ln>
      </c:spPr>
    </c:plotArea>
    <c:legend>
      <c:legendPos val="r"/>
      <c:layout>
        <c:manualLayout>
          <c:xMode val="edge"/>
          <c:yMode val="edge"/>
          <c:x val="0.66340075137666621"/>
          <c:y val="0.42187582020998793"/>
          <c:w val="0.31045854562298542"/>
          <c:h val="0.13281291010498686"/>
        </c:manualLayout>
      </c:layout>
      <c:overlay val="0"/>
      <c:spPr>
        <a:solidFill>
          <a:srgbClr val="FFFFFF"/>
        </a:solidFill>
        <a:ln w="3175">
          <a:solidFill>
            <a:srgbClr val="000000"/>
          </a:solidFill>
          <a:prstDash val="solid"/>
        </a:ln>
      </c:spPr>
      <c:txPr>
        <a:bodyPr/>
        <a:lstStyle/>
        <a:p>
          <a:pPr>
            <a:defRPr sz="5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2658959537571"/>
          <c:y val="0.101562693715465"/>
          <c:w val="0.67774566473991271"/>
          <c:h val="0.62890744954576405"/>
        </c:manualLayout>
      </c:layout>
      <c:scatterChart>
        <c:scatterStyle val="lineMarker"/>
        <c:varyColors val="0"/>
        <c:ser>
          <c:idx val="0"/>
          <c:order val="0"/>
          <c:tx>
            <c:v>water content</c:v>
          </c:tx>
          <c:spPr>
            <a:ln w="12700">
              <a:solidFill>
                <a:srgbClr val="000080"/>
              </a:solidFill>
              <a:prstDash val="solid"/>
            </a:ln>
          </c:spPr>
          <c:marker>
            <c:symbol val="diamond"/>
            <c:size val="5"/>
            <c:spPr>
              <a:solidFill>
                <a:srgbClr val="000080"/>
              </a:solidFill>
              <a:ln>
                <a:solidFill>
                  <a:srgbClr val="000080"/>
                </a:solidFill>
                <a:prstDash val="solid"/>
              </a:ln>
            </c:spPr>
          </c:marker>
          <c:xVal>
            <c:numRef>
              <c:f>'van genuchten parameters'!$B$13:$B$35</c:f>
              <c:numCache>
                <c:formatCode>General</c:formatCode>
                <c:ptCount val="23"/>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pt idx="21">
                  <c:v>1.0500000000000003</c:v>
                </c:pt>
                <c:pt idx="22">
                  <c:v>1.1000000000000003</c:v>
                </c:pt>
              </c:numCache>
            </c:numRef>
          </c:xVal>
          <c:yVal>
            <c:numRef>
              <c:f>'van genuchten parameters'!$C$13:$C$35</c:f>
              <c:numCache>
                <c:formatCode>General</c:formatCode>
                <c:ptCount val="23"/>
                <c:pt idx="0">
                  <c:v>1</c:v>
                </c:pt>
                <c:pt idx="1">
                  <c:v>0.67141249416187743</c:v>
                </c:pt>
                <c:pt idx="2">
                  <c:v>0.58007510679339225</c:v>
                </c:pt>
                <c:pt idx="3">
                  <c:v>0.53056068804722711</c:v>
                </c:pt>
                <c:pt idx="4">
                  <c:v>0.49753021429541561</c:v>
                </c:pt>
                <c:pt idx="5">
                  <c:v>0.47314867124598881</c:v>
                </c:pt>
                <c:pt idx="6">
                  <c:v>0.45403014315793516</c:v>
                </c:pt>
                <c:pt idx="7">
                  <c:v>0.43842248042001719</c:v>
                </c:pt>
                <c:pt idx="8">
                  <c:v>0.4253087989765556</c:v>
                </c:pt>
                <c:pt idx="9">
                  <c:v>0.41404979906244177</c:v>
                </c:pt>
                <c:pt idx="10">
                  <c:v>0.40421906792731677</c:v>
                </c:pt>
                <c:pt idx="11">
                  <c:v>0.39551891256660238</c:v>
                </c:pt>
                <c:pt idx="12">
                  <c:v>0.38773382221932151</c:v>
                </c:pt>
                <c:pt idx="13">
                  <c:v>0.3807030966603932</c:v>
                </c:pt>
                <c:pt idx="14">
                  <c:v>0.37430392367498272</c:v>
                </c:pt>
                <c:pt idx="15">
                  <c:v>0.36844047706018374</c:v>
                </c:pt>
                <c:pt idx="16">
                  <c:v>0.36303664612979097</c:v>
                </c:pt>
                <c:pt idx="17">
                  <c:v>0.35803104202218178</c:v>
                </c:pt>
                <c:pt idx="18">
                  <c:v>0.3533734794680285</c:v>
                </c:pt>
                <c:pt idx="19">
                  <c:v>0.34902244248881775</c:v>
                </c:pt>
                <c:pt idx="20">
                  <c:v>0.34494322288231849</c:v>
                </c:pt>
                <c:pt idx="21">
                  <c:v>0.34110652902004879</c:v>
                </c:pt>
                <c:pt idx="22">
                  <c:v>0.33748742993842162</c:v>
                </c:pt>
              </c:numCache>
            </c:numRef>
          </c:yVal>
          <c:smooth val="0"/>
          <c:extLst>
            <c:ext xmlns:c16="http://schemas.microsoft.com/office/drawing/2014/chart" uri="{C3380CC4-5D6E-409C-BE32-E72D297353CC}">
              <c16:uniqueId val="{00000000-D7FF-4585-8AD5-12D263901D44}"/>
            </c:ext>
          </c:extLst>
        </c:ser>
        <c:ser>
          <c:idx val="1"/>
          <c:order val="1"/>
          <c:tx>
            <c:v>Kfunction</c:v>
          </c:tx>
          <c:spPr>
            <a:ln w="12700">
              <a:solidFill>
                <a:srgbClr val="FF00FF"/>
              </a:solidFill>
              <a:prstDash val="solid"/>
            </a:ln>
          </c:spPr>
          <c:marker>
            <c:symbol val="square"/>
            <c:size val="5"/>
            <c:spPr>
              <a:solidFill>
                <a:srgbClr val="FF00FF"/>
              </a:solidFill>
              <a:ln>
                <a:solidFill>
                  <a:srgbClr val="FF00FF"/>
                </a:solidFill>
                <a:prstDash val="solid"/>
              </a:ln>
            </c:spPr>
          </c:marker>
          <c:xVal>
            <c:numRef>
              <c:f>'van genuchten parameters'!$B$13:$B$33</c:f>
              <c:numCache>
                <c:formatCode>General</c:formatCode>
                <c:ptCount val="2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'van genuchten parameters'!$D$13:$D$33</c:f>
              <c:numCache>
                <c:formatCode>General</c:formatCode>
                <c:ptCount val="21"/>
                <c:pt idx="0">
                  <c:v>1</c:v>
                </c:pt>
                <c:pt idx="1">
                  <c:v>4.4747675015980042E-4</c:v>
                </c:pt>
                <c:pt idx="2">
                  <c:v>8.2284373239002327E-5</c:v>
                </c:pt>
                <c:pt idx="3">
                  <c:v>2.9781497581599582E-5</c:v>
                </c:pt>
                <c:pt idx="4">
                  <c:v>1.438358717760865E-5</c:v>
                </c:pt>
                <c:pt idx="5">
                  <c:v>8.157059675817312E-6</c:v>
                </c:pt>
                <c:pt idx="6">
                  <c:v>5.1249776601391234E-6</c:v>
                </c:pt>
                <c:pt idx="7">
                  <c:v>3.4571345403435987E-6</c:v>
                </c:pt>
                <c:pt idx="8">
                  <c:v>2.4570477611417288E-6</c:v>
                </c:pt>
                <c:pt idx="9">
                  <c:v>1.8174923550926962E-6</c:v>
                </c:pt>
                <c:pt idx="10">
                  <c:v>1.3875649644790823E-6</c:v>
                </c:pt>
                <c:pt idx="11">
                  <c:v>1.0868066317602063E-6</c:v>
                </c:pt>
                <c:pt idx="12">
                  <c:v>8.6944652178700708E-7</c:v>
                </c:pt>
                <c:pt idx="13">
                  <c:v>7.0804269491901361E-7</c:v>
                </c:pt>
                <c:pt idx="14">
                  <c:v>5.854112370351662E-7</c:v>
                </c:pt>
                <c:pt idx="15">
                  <c:v>4.9039060053975363E-7</c:v>
                </c:pt>
                <c:pt idx="16">
                  <c:v>4.1550085822406708E-7</c:v>
                </c:pt>
                <c:pt idx="17">
                  <c:v>3.5559215440125333E-7</c:v>
                </c:pt>
                <c:pt idx="18">
                  <c:v>3.0703432358935078E-7</c:v>
                </c:pt>
                <c:pt idx="19">
                  <c:v>2.6721478747609961E-7</c:v>
                </c:pt>
                <c:pt idx="20">
                  <c:v>2.3421836775708164E-7</c:v>
                </c:pt>
              </c:numCache>
            </c:numRef>
          </c:yVal>
          <c:smooth val="0"/>
          <c:extLst>
            <c:ext xmlns:c16="http://schemas.microsoft.com/office/drawing/2014/chart" uri="{C3380CC4-5D6E-409C-BE32-E72D297353CC}">
              <c16:uniqueId val="{00000001-D7FF-4585-8AD5-12D263901D44}"/>
            </c:ext>
          </c:extLst>
        </c:ser>
        <c:dLbls>
          <c:showLegendKey val="0"/>
          <c:showVal val="0"/>
          <c:showCatName val="0"/>
          <c:showSerName val="0"/>
          <c:showPercent val="0"/>
          <c:showBubbleSize val="0"/>
        </c:dLbls>
        <c:axId val="-1797620064"/>
        <c:axId val="-1797611360"/>
      </c:scatterChart>
      <c:valAx>
        <c:axId val="-179762006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soil water pressure</a:t>
                </a:r>
              </a:p>
            </c:rich>
          </c:tx>
          <c:layout>
            <c:manualLayout>
              <c:xMode val="edge"/>
              <c:yMode val="edge"/>
              <c:x val="0.35838150289018211"/>
              <c:y val="0.851564140419935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97611360"/>
        <c:crosses val="autoZero"/>
        <c:crossBetween val="midCat"/>
      </c:valAx>
      <c:valAx>
        <c:axId val="-179761136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relative water content</a:t>
                </a:r>
              </a:p>
            </c:rich>
          </c:tx>
          <c:layout>
            <c:manualLayout>
              <c:xMode val="edge"/>
              <c:yMode val="edge"/>
              <c:x val="2.3121387283236993E-2"/>
              <c:y val="0.140625410104986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797620064"/>
        <c:crosses val="autoZero"/>
        <c:crossBetween val="midCat"/>
      </c:valAx>
      <c:spPr>
        <a:solidFill>
          <a:srgbClr val="C0C0C0"/>
        </a:solidFill>
        <a:ln w="12700">
          <a:solidFill>
            <a:srgbClr val="808080"/>
          </a:solidFill>
          <a:prstDash val="solid"/>
        </a:ln>
      </c:spPr>
    </c:plotArea>
    <c:legend>
      <c:legendPos val="r"/>
      <c:layout>
        <c:manualLayout>
          <c:xMode val="edge"/>
          <c:yMode val="edge"/>
          <c:x val="0.81936416184969063"/>
          <c:y val="0.33203207020998793"/>
          <c:w val="0.16907514450867056"/>
          <c:h val="0.16796916010498691"/>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142875</xdr:colOff>
      <xdr:row>16</xdr:row>
      <xdr:rowOff>38100</xdr:rowOff>
    </xdr:from>
    <xdr:to>
      <xdr:col>16</xdr:col>
      <xdr:colOff>400050</xdr:colOff>
      <xdr:row>31</xdr:row>
      <xdr:rowOff>47625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1428750</xdr:colOff>
      <xdr:row>33</xdr:row>
      <xdr:rowOff>85725</xdr:rowOff>
    </xdr:from>
    <xdr:to>
      <xdr:col>14</xdr:col>
      <xdr:colOff>638175</xdr:colOff>
      <xdr:row>48</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testZone/acclimateController_aspen.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imulation\AppData\Local\Packages\Microsoft.MicrosoftEdge_8wekyb3d8bbwe\TempState\Downloads\SperryModel_SheetsOnly%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GSdata"/>
      <sheetName val="species"/>
    </sheetNames>
    <sheetDataSet>
      <sheetData sheetId="0">
        <row r="17">
          <cell r="G17" t="str">
            <v>y</v>
          </cell>
        </row>
        <row r="18">
          <cell r="G18" t="str">
            <v>y</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Data (FULL)"/>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BB133"/>
  <sheetViews>
    <sheetView tabSelected="1" workbookViewId="0">
      <selection activeCell="E28" sqref="E28"/>
    </sheetView>
  </sheetViews>
  <sheetFormatPr defaultRowHeight="12.75" x14ac:dyDescent="0.2"/>
  <cols>
    <col min="1" max="1" width="20.28515625" customWidth="1"/>
    <col min="2" max="2" width="15" customWidth="1"/>
    <col min="3" max="3" width="19.5703125" customWidth="1"/>
    <col min="4" max="4" width="15.42578125" customWidth="1"/>
    <col min="5" max="5" width="32.42578125" customWidth="1"/>
    <col min="6" max="6" width="22" customWidth="1"/>
    <col min="7" max="7" width="22.85546875" customWidth="1"/>
    <col min="8" max="8" width="20.7109375" customWidth="1"/>
    <col min="14" max="14" width="9" customWidth="1"/>
    <col min="15" max="15" width="23.28515625" customWidth="1"/>
    <col min="17" max="17" width="19.85546875" customWidth="1"/>
    <col min="26" max="26" width="22.28515625" customWidth="1"/>
  </cols>
  <sheetData>
    <row r="1" spans="1:1" x14ac:dyDescent="0.2">
      <c r="A1" t="s">
        <v>0</v>
      </c>
    </row>
    <row r="15" spans="1:1" ht="13.5" thickBot="1" x14ac:dyDescent="0.25"/>
    <row r="16" spans="1:1" ht="16.5" thickTop="1" thickBot="1" x14ac:dyDescent="0.3">
      <c r="A16" s="7" t="s">
        <v>1</v>
      </c>
    </row>
    <row r="17" spans="1:12" ht="13.5" thickTop="1" x14ac:dyDescent="0.2">
      <c r="A17" t="s">
        <v>2</v>
      </c>
      <c r="B17" t="s">
        <v>3</v>
      </c>
      <c r="C17" t="s">
        <v>4</v>
      </c>
      <c r="F17" t="s">
        <v>5</v>
      </c>
      <c r="G17" t="s">
        <v>6</v>
      </c>
    </row>
    <row r="18" spans="1:12" x14ac:dyDescent="0.2">
      <c r="A18" t="s">
        <v>7</v>
      </c>
      <c r="B18" t="s">
        <v>8</v>
      </c>
      <c r="C18" t="s">
        <v>9</v>
      </c>
      <c r="F18" t="s">
        <v>10</v>
      </c>
      <c r="G18" t="s">
        <v>6</v>
      </c>
    </row>
    <row r="19" spans="1:12" x14ac:dyDescent="0.2">
      <c r="A19" t="s">
        <v>11</v>
      </c>
      <c r="B19" t="s">
        <v>173</v>
      </c>
      <c r="C19" t="s">
        <v>12</v>
      </c>
    </row>
    <row r="20" spans="1:12" x14ac:dyDescent="0.2">
      <c r="A20" t="s">
        <v>13</v>
      </c>
      <c r="B20" t="s">
        <v>174</v>
      </c>
      <c r="C20" t="s">
        <v>14</v>
      </c>
    </row>
    <row r="21" spans="1:12" ht="13.5" thickBot="1" x14ac:dyDescent="0.25">
      <c r="A21" t="s">
        <v>15</v>
      </c>
      <c r="B21" t="s">
        <v>174</v>
      </c>
      <c r="C21" t="s">
        <v>14</v>
      </c>
    </row>
    <row r="22" spans="1:12" ht="16.5" thickTop="1" thickBot="1" x14ac:dyDescent="0.3">
      <c r="A22" s="7" t="s">
        <v>16</v>
      </c>
    </row>
    <row r="23" spans="1:12" ht="16.5" thickTop="1" thickBot="1" x14ac:dyDescent="0.3">
      <c r="A23" s="7" t="s">
        <v>17</v>
      </c>
      <c r="B23" t="s">
        <v>18</v>
      </c>
      <c r="C23" t="s">
        <v>19</v>
      </c>
      <c r="D23" t="s">
        <v>20</v>
      </c>
      <c r="H23" s="7" t="s">
        <v>21</v>
      </c>
    </row>
    <row r="24" spans="1:12" ht="13.5" thickTop="1" x14ac:dyDescent="0.2">
      <c r="A24" t="s">
        <v>22</v>
      </c>
      <c r="B24" s="2">
        <v>1244.9999740000001</v>
      </c>
      <c r="C24" s="2">
        <v>2489.9999480000001</v>
      </c>
      <c r="D24" s="2">
        <v>965.8083398</v>
      </c>
      <c r="E24" t="s">
        <v>23</v>
      </c>
      <c r="H24" s="8" t="s">
        <v>24</v>
      </c>
      <c r="I24" s="1">
        <v>0</v>
      </c>
      <c r="J24" s="4" t="s">
        <v>25</v>
      </c>
    </row>
    <row r="25" spans="1:12" x14ac:dyDescent="0.2">
      <c r="E25" t="s">
        <v>23</v>
      </c>
      <c r="H25" s="8" t="s">
        <v>26</v>
      </c>
      <c r="I25" s="1">
        <v>1</v>
      </c>
      <c r="J25" s="4" t="s">
        <v>27</v>
      </c>
    </row>
    <row r="26" spans="1:12" x14ac:dyDescent="0.2">
      <c r="A26" s="4" t="s">
        <v>28</v>
      </c>
      <c r="B26" s="1">
        <v>1.17</v>
      </c>
      <c r="C26" s="1">
        <v>3.21</v>
      </c>
      <c r="D26" s="1">
        <v>3.21</v>
      </c>
      <c r="E26" s="4"/>
      <c r="F26" s="4"/>
      <c r="H26" s="8" t="s">
        <v>29</v>
      </c>
      <c r="I26" s="1" t="s">
        <v>30</v>
      </c>
      <c r="J26" s="4" t="s">
        <v>31</v>
      </c>
    </row>
    <row r="27" spans="1:12" x14ac:dyDescent="0.2">
      <c r="A27" t="s">
        <v>32</v>
      </c>
      <c r="B27" s="1">
        <v>0.96</v>
      </c>
      <c r="C27" s="1">
        <v>1.4</v>
      </c>
      <c r="D27" s="1">
        <v>1.4</v>
      </c>
      <c r="F27" s="4"/>
      <c r="H27" s="8" t="s">
        <v>33</v>
      </c>
      <c r="I27" s="1" t="s">
        <v>6</v>
      </c>
      <c r="J27" s="4" t="s">
        <v>31</v>
      </c>
    </row>
    <row r="28" spans="1:12" x14ac:dyDescent="0.2">
      <c r="A28" t="s">
        <v>34</v>
      </c>
      <c r="B28" s="2">
        <v>35.854173209999999</v>
      </c>
      <c r="C28" s="2">
        <v>17.92708661</v>
      </c>
      <c r="D28" s="1">
        <v>35.053288479999999</v>
      </c>
      <c r="H28" s="8" t="s">
        <v>35</v>
      </c>
      <c r="I28" s="1" t="s">
        <v>6</v>
      </c>
      <c r="J28" s="4" t="s">
        <v>31</v>
      </c>
    </row>
    <row r="29" spans="1:12" x14ac:dyDescent="0.2">
      <c r="A29" t="s">
        <v>36</v>
      </c>
      <c r="C29" s="2">
        <v>15.811</v>
      </c>
      <c r="D29" s="2">
        <v>14.646000000000001</v>
      </c>
      <c r="E29" t="s">
        <v>37</v>
      </c>
      <c r="F29" s="9"/>
      <c r="H29" t="s">
        <v>38</v>
      </c>
      <c r="I29" s="1" t="s">
        <v>30</v>
      </c>
      <c r="J29" t="s">
        <v>39</v>
      </c>
      <c r="L29" s="4"/>
    </row>
    <row r="30" spans="1:12" ht="13.5" thickBot="1" x14ac:dyDescent="0.25">
      <c r="H30" s="8" t="s">
        <v>40</v>
      </c>
      <c r="I30" s="1" t="s">
        <v>6</v>
      </c>
      <c r="J30" s="8" t="s">
        <v>41</v>
      </c>
      <c r="L30" s="4"/>
    </row>
    <row r="31" spans="1:12" ht="16.5" thickTop="1" thickBot="1" x14ac:dyDescent="0.3">
      <c r="A31" s="7" t="s">
        <v>42</v>
      </c>
    </row>
    <row r="32" spans="1:12" ht="13.5" thickTop="1" x14ac:dyDescent="0.2">
      <c r="A32" t="s">
        <v>43</v>
      </c>
      <c r="B32" s="1">
        <v>415.65895369999998</v>
      </c>
      <c r="C32" t="s">
        <v>23</v>
      </c>
    </row>
    <row r="33" spans="1:54" x14ac:dyDescent="0.2">
      <c r="A33" s="4" t="s">
        <v>44</v>
      </c>
      <c r="B33" s="2">
        <v>15.20061682</v>
      </c>
      <c r="C33" s="4" t="s">
        <v>45</v>
      </c>
    </row>
    <row r="34" spans="1:54" x14ac:dyDescent="0.2">
      <c r="A34" s="4" t="s">
        <v>46</v>
      </c>
      <c r="B34" s="1">
        <v>8.7834754309999994</v>
      </c>
      <c r="C34" s="4" t="s">
        <v>47</v>
      </c>
      <c r="H34" s="17" t="s">
        <v>176</v>
      </c>
      <c r="I34" s="1" t="s">
        <v>30</v>
      </c>
      <c r="J34" s="4"/>
    </row>
    <row r="35" spans="1:54" x14ac:dyDescent="0.2">
      <c r="A35" s="4" t="s">
        <v>48</v>
      </c>
      <c r="B35" s="1">
        <v>977.8</v>
      </c>
      <c r="C35" t="s">
        <v>49</v>
      </c>
      <c r="H35" s="4" t="s">
        <v>160</v>
      </c>
      <c r="I35" s="1" t="s">
        <v>6</v>
      </c>
      <c r="T35" s="4"/>
      <c r="X35" s="4"/>
      <c r="AG35" s="4"/>
      <c r="AL35" s="4"/>
      <c r="AX35" s="4"/>
    </row>
    <row r="36" spans="1:54" x14ac:dyDescent="0.2">
      <c r="A36" s="10" t="s">
        <v>50</v>
      </c>
      <c r="B36" s="1">
        <v>4.0960000000000003E-2</v>
      </c>
      <c r="C36" s="4" t="s">
        <v>27</v>
      </c>
      <c r="T36" s="4"/>
      <c r="W36" s="4"/>
      <c r="AC36" s="4"/>
      <c r="AF36" s="4"/>
      <c r="AG36" s="4"/>
      <c r="AH36" s="4"/>
      <c r="AI36" s="4"/>
      <c r="AM36" s="4"/>
      <c r="AN36" s="4"/>
      <c r="AO36" s="4"/>
      <c r="AP36" s="4"/>
      <c r="AQ36" s="4"/>
      <c r="AR36" s="4"/>
      <c r="AS36" s="4"/>
      <c r="AT36" s="4"/>
      <c r="AU36" s="4"/>
      <c r="AV36" s="4"/>
      <c r="AW36" s="4"/>
      <c r="AX36" s="4"/>
      <c r="AY36" s="4"/>
      <c r="AZ36" s="4"/>
      <c r="BA36" s="4"/>
      <c r="BB36" s="4"/>
    </row>
    <row r="37" spans="1:54" x14ac:dyDescent="0.2">
      <c r="A37" t="s">
        <v>51</v>
      </c>
      <c r="B37" s="1">
        <v>50</v>
      </c>
      <c r="C37" t="s">
        <v>52</v>
      </c>
      <c r="U37" s="4"/>
      <c r="W37" s="4"/>
      <c r="AD37" s="4"/>
      <c r="AF37" s="4"/>
      <c r="AG37" s="4"/>
      <c r="AH37" s="4"/>
      <c r="AI37" s="4"/>
      <c r="AM37" s="4"/>
      <c r="AN37" s="4"/>
      <c r="AO37" s="4"/>
      <c r="AP37" s="4"/>
      <c r="AQ37" s="4"/>
      <c r="AR37" s="4"/>
      <c r="AS37" s="4"/>
    </row>
    <row r="38" spans="1:54" x14ac:dyDescent="0.2">
      <c r="A38" t="s">
        <v>53</v>
      </c>
      <c r="B38" s="1">
        <v>1</v>
      </c>
      <c r="C38" t="s">
        <v>54</v>
      </c>
    </row>
    <row r="39" spans="1:54" x14ac:dyDescent="0.2">
      <c r="A39" t="s">
        <v>55</v>
      </c>
      <c r="B39" s="1">
        <v>0.97385623700000001</v>
      </c>
      <c r="C39" t="s">
        <v>56</v>
      </c>
    </row>
    <row r="40" spans="1:54" ht="13.5" thickBot="1" x14ac:dyDescent="0.25"/>
    <row r="41" spans="1:54" ht="16.5" thickTop="1" thickBot="1" x14ac:dyDescent="0.3">
      <c r="A41" s="7" t="s">
        <v>57</v>
      </c>
    </row>
    <row r="42" spans="1:54" ht="13.5" thickTop="1" x14ac:dyDescent="0.2">
      <c r="A42" t="s">
        <v>58</v>
      </c>
      <c r="B42" s="1">
        <v>40.798056000000003</v>
      </c>
      <c r="C42" t="s">
        <v>59</v>
      </c>
    </row>
    <row r="43" spans="1:54" x14ac:dyDescent="0.2">
      <c r="A43" t="s">
        <v>60</v>
      </c>
      <c r="B43" s="1">
        <v>-105.572222</v>
      </c>
      <c r="C43" t="s">
        <v>61</v>
      </c>
    </row>
    <row r="44" spans="1:54" x14ac:dyDescent="0.2">
      <c r="A44" t="s">
        <v>62</v>
      </c>
      <c r="B44" s="1">
        <v>0</v>
      </c>
      <c r="C44" t="s">
        <v>63</v>
      </c>
    </row>
    <row r="45" spans="1:54" x14ac:dyDescent="0.2">
      <c r="A45" t="s">
        <v>64</v>
      </c>
      <c r="B45" s="1">
        <v>270</v>
      </c>
      <c r="C45" t="s">
        <v>65</v>
      </c>
    </row>
    <row r="46" spans="1:54" x14ac:dyDescent="0.2">
      <c r="A46" t="s">
        <v>66</v>
      </c>
      <c r="B46" s="1">
        <v>1</v>
      </c>
      <c r="C46" t="s">
        <v>196</v>
      </c>
    </row>
    <row r="47" spans="1:54" x14ac:dyDescent="0.2">
      <c r="A47" t="s">
        <v>67</v>
      </c>
      <c r="B47" s="1">
        <v>0.37883786800000002</v>
      </c>
    </row>
    <row r="48" spans="1:54" x14ac:dyDescent="0.2">
      <c r="A48" s="12" t="s">
        <v>68</v>
      </c>
      <c r="B48" s="1">
        <v>1</v>
      </c>
      <c r="C48" s="13" t="s">
        <v>27</v>
      </c>
    </row>
    <row r="49" spans="1:11" x14ac:dyDescent="0.2">
      <c r="A49" s="12" t="s">
        <v>69</v>
      </c>
      <c r="B49" s="1">
        <v>2504</v>
      </c>
      <c r="C49" s="13" t="s">
        <v>27</v>
      </c>
    </row>
    <row r="50" spans="1:11" x14ac:dyDescent="0.2">
      <c r="A50" s="12" t="s">
        <v>70</v>
      </c>
      <c r="B50" s="1">
        <v>-0.39031582300000001</v>
      </c>
      <c r="C50" s="13" t="s">
        <v>71</v>
      </c>
    </row>
    <row r="51" spans="1:11" x14ac:dyDescent="0.2">
      <c r="A51" s="14" t="s">
        <v>72</v>
      </c>
      <c r="B51" s="1">
        <v>25</v>
      </c>
      <c r="C51" s="14" t="s">
        <v>73</v>
      </c>
    </row>
    <row r="52" spans="1:11" ht="13.5" thickBot="1" x14ac:dyDescent="0.25"/>
    <row r="53" spans="1:11" ht="16.5" thickTop="1" thickBot="1" x14ac:dyDescent="0.3">
      <c r="A53" s="7" t="s">
        <v>74</v>
      </c>
    </row>
    <row r="54" spans="1:11" ht="13.5" thickTop="1" x14ac:dyDescent="0.2">
      <c r="A54" t="s">
        <v>75</v>
      </c>
      <c r="B54" s="1">
        <v>5</v>
      </c>
      <c r="C54" t="s">
        <v>76</v>
      </c>
    </row>
    <row r="55" spans="1:11" x14ac:dyDescent="0.2">
      <c r="A55" s="4" t="s">
        <v>77</v>
      </c>
      <c r="B55" s="1">
        <v>0.5</v>
      </c>
      <c r="C55" s="4" t="s">
        <v>197</v>
      </c>
    </row>
    <row r="56" spans="1:11" x14ac:dyDescent="0.2">
      <c r="A56" s="14" t="s">
        <v>78</v>
      </c>
      <c r="B56" s="1">
        <v>100</v>
      </c>
      <c r="C56" s="14" t="s">
        <v>79</v>
      </c>
    </row>
    <row r="57" spans="1:11" x14ac:dyDescent="0.2">
      <c r="A57" s="8" t="s">
        <v>80</v>
      </c>
      <c r="B57" s="1">
        <v>0</v>
      </c>
      <c r="C57" s="15" t="s">
        <v>81</v>
      </c>
    </row>
    <row r="58" spans="1:11" x14ac:dyDescent="0.2">
      <c r="A58" s="12" t="s">
        <v>82</v>
      </c>
      <c r="B58" s="1">
        <v>0.94</v>
      </c>
      <c r="C58" s="13" t="s">
        <v>83</v>
      </c>
    </row>
    <row r="59" spans="1:11" ht="13.5" thickBot="1" x14ac:dyDescent="0.25"/>
    <row r="60" spans="1:11" ht="16.5" thickTop="1" thickBot="1" x14ac:dyDescent="0.3">
      <c r="A60" s="7" t="s">
        <v>84</v>
      </c>
      <c r="B60" t="s">
        <v>85</v>
      </c>
      <c r="C60" t="s">
        <v>86</v>
      </c>
      <c r="D60" t="s">
        <v>87</v>
      </c>
      <c r="E60" s="4" t="s">
        <v>88</v>
      </c>
      <c r="F60" s="4" t="s">
        <v>89</v>
      </c>
      <c r="G60" t="s">
        <v>90</v>
      </c>
      <c r="I60" t="s">
        <v>91</v>
      </c>
      <c r="J60" t="s">
        <v>92</v>
      </c>
      <c r="K60" t="s">
        <v>93</v>
      </c>
    </row>
    <row r="61" spans="1:11" ht="13.5" thickTop="1" x14ac:dyDescent="0.2">
      <c r="A61">
        <v>1</v>
      </c>
      <c r="B61" s="2"/>
      <c r="C61" s="1">
        <v>765.3075</v>
      </c>
      <c r="D61" s="1">
        <v>1.89</v>
      </c>
      <c r="E61" s="1">
        <v>4510.1679999999997</v>
      </c>
      <c r="F61" s="1">
        <v>0.41</v>
      </c>
      <c r="G61" s="2"/>
      <c r="H61" s="2">
        <v>8.9860000000000007</v>
      </c>
      <c r="I61" s="2"/>
      <c r="J61" s="2">
        <v>8.6539999999999999</v>
      </c>
      <c r="K61" s="2"/>
    </row>
    <row r="62" spans="1:11" x14ac:dyDescent="0.2">
      <c r="A62">
        <v>2</v>
      </c>
      <c r="B62" s="2"/>
      <c r="C62" s="1">
        <v>765.3075</v>
      </c>
      <c r="D62" s="1">
        <v>1.89</v>
      </c>
      <c r="E62" s="1">
        <v>4510.1679999999997</v>
      </c>
      <c r="F62" s="1">
        <v>0.41</v>
      </c>
      <c r="G62" s="2"/>
      <c r="H62" s="2">
        <v>8.9860000000000007</v>
      </c>
      <c r="I62" s="2"/>
      <c r="J62" s="2">
        <v>8.75</v>
      </c>
      <c r="K62" s="2"/>
    </row>
    <row r="63" spans="1:11" x14ac:dyDescent="0.2">
      <c r="A63">
        <v>3</v>
      </c>
      <c r="B63" s="2"/>
      <c r="C63" s="1">
        <v>765.3075</v>
      </c>
      <c r="D63" s="1">
        <v>1.89</v>
      </c>
      <c r="E63" s="1">
        <v>4510.1679999999997</v>
      </c>
      <c r="F63" s="1">
        <v>0.41</v>
      </c>
      <c r="G63" s="2"/>
      <c r="H63" s="2">
        <v>8.9860000000000007</v>
      </c>
      <c r="I63" s="2"/>
      <c r="J63" s="2">
        <v>8.859</v>
      </c>
      <c r="K63" s="2"/>
    </row>
    <row r="64" spans="1:11" x14ac:dyDescent="0.2">
      <c r="A64">
        <v>4</v>
      </c>
      <c r="B64" s="2"/>
      <c r="C64" s="1">
        <v>765.3075</v>
      </c>
      <c r="D64" s="1">
        <v>1.89</v>
      </c>
      <c r="E64" s="1">
        <v>4510.1679999999997</v>
      </c>
      <c r="F64" s="1">
        <v>0.41</v>
      </c>
      <c r="G64" s="2"/>
      <c r="H64" s="2">
        <v>8.9860000000000007</v>
      </c>
      <c r="I64" s="2"/>
      <c r="J64" s="2">
        <v>8.9819999999999993</v>
      </c>
      <c r="K64" s="2"/>
    </row>
    <row r="65" spans="1:11" x14ac:dyDescent="0.2">
      <c r="A65">
        <v>5</v>
      </c>
      <c r="B65" s="2"/>
      <c r="C65" s="1">
        <v>765.3075</v>
      </c>
      <c r="D65" s="1">
        <v>1.89</v>
      </c>
      <c r="E65" s="1">
        <v>4510.1679999999997</v>
      </c>
      <c r="F65" s="1">
        <v>0.41</v>
      </c>
      <c r="G65" s="2"/>
      <c r="H65" s="2">
        <v>8.9860000000000007</v>
      </c>
      <c r="I65" s="2"/>
      <c r="J65" s="2">
        <v>9.2080000000000002</v>
      </c>
      <c r="K65" s="2"/>
    </row>
    <row r="66" spans="1:11" x14ac:dyDescent="0.2">
      <c r="A66" s="4"/>
      <c r="C66" t="s">
        <v>94</v>
      </c>
    </row>
    <row r="68" spans="1:11" x14ac:dyDescent="0.2">
      <c r="A68" s="17" t="s">
        <v>170</v>
      </c>
      <c r="B68">
        <v>3.82</v>
      </c>
    </row>
    <row r="69" spans="1:11" x14ac:dyDescent="0.2">
      <c r="A69" s="17" t="s">
        <v>171</v>
      </c>
      <c r="B69" s="1">
        <v>7.5000000000000002E-4</v>
      </c>
      <c r="C69" t="s">
        <v>195</v>
      </c>
    </row>
    <row r="73" spans="1:11" ht="13.5" thickBot="1" x14ac:dyDescent="0.25"/>
    <row r="74" spans="1:11" ht="16.5" thickTop="1" thickBot="1" x14ac:dyDescent="0.3">
      <c r="A74" s="7" t="s">
        <v>95</v>
      </c>
    </row>
    <row r="75" spans="1:11" ht="13.5" thickTop="1" x14ac:dyDescent="0.2">
      <c r="A75" s="4" t="s">
        <v>96</v>
      </c>
      <c r="B75" s="2">
        <v>28.173099560000001</v>
      </c>
      <c r="C75" s="4" t="s">
        <v>97</v>
      </c>
    </row>
    <row r="76" spans="1:11" x14ac:dyDescent="0.2">
      <c r="A76" t="s">
        <v>96</v>
      </c>
      <c r="B76" s="1">
        <v>354.8</v>
      </c>
      <c r="C76" s="4" t="s">
        <v>98</v>
      </c>
    </row>
    <row r="77" spans="1:11" x14ac:dyDescent="0.2">
      <c r="A77" t="s">
        <v>99</v>
      </c>
      <c r="B77" s="1">
        <v>0.3</v>
      </c>
      <c r="C77" t="s">
        <v>100</v>
      </c>
    </row>
    <row r="78" spans="1:11" x14ac:dyDescent="0.2">
      <c r="A78" t="s">
        <v>101</v>
      </c>
      <c r="B78" s="1">
        <v>56.715000000000003</v>
      </c>
      <c r="C78" t="s">
        <v>102</v>
      </c>
    </row>
    <row r="79" spans="1:11" x14ac:dyDescent="0.2">
      <c r="A79" s="4" t="s">
        <v>103</v>
      </c>
      <c r="B79" s="1">
        <v>94.71405</v>
      </c>
      <c r="C79" t="s">
        <v>104</v>
      </c>
    </row>
    <row r="80" spans="1:11" x14ac:dyDescent="0.2">
      <c r="A80" t="s">
        <v>105</v>
      </c>
      <c r="B80" s="1">
        <v>4.0479999999999997E-4</v>
      </c>
      <c r="C80" s="4" t="s">
        <v>106</v>
      </c>
    </row>
    <row r="81" spans="1:3" x14ac:dyDescent="0.2">
      <c r="A81" t="s">
        <v>107</v>
      </c>
      <c r="B81" s="1">
        <v>0.27833131</v>
      </c>
      <c r="C81" s="4" t="s">
        <v>106</v>
      </c>
    </row>
    <row r="82" spans="1:3" x14ac:dyDescent="0.2">
      <c r="A82" s="4" t="s">
        <v>108</v>
      </c>
      <c r="B82" s="1">
        <v>4.2750000000000002E-5</v>
      </c>
      <c r="C82" s="4" t="s">
        <v>109</v>
      </c>
    </row>
    <row r="83" spans="1:3" x14ac:dyDescent="0.2">
      <c r="A83" t="s">
        <v>110</v>
      </c>
      <c r="B83" s="1">
        <v>0.98</v>
      </c>
      <c r="C83" t="s">
        <v>111</v>
      </c>
    </row>
    <row r="84" spans="1:3" x14ac:dyDescent="0.2">
      <c r="A84" t="s">
        <v>112</v>
      </c>
      <c r="B84" s="1">
        <v>73637</v>
      </c>
    </row>
    <row r="85" spans="1:3" x14ac:dyDescent="0.2">
      <c r="A85" t="s">
        <v>113</v>
      </c>
      <c r="B85" s="1">
        <v>149252</v>
      </c>
    </row>
    <row r="86" spans="1:3" x14ac:dyDescent="0.2">
      <c r="A86" t="s">
        <v>114</v>
      </c>
      <c r="B86" s="1">
        <v>486</v>
      </c>
    </row>
    <row r="87" spans="1:3" x14ac:dyDescent="0.2">
      <c r="A87" s="4" t="s">
        <v>115</v>
      </c>
      <c r="B87" s="1">
        <v>0.9</v>
      </c>
    </row>
    <row r="88" spans="1:3" x14ac:dyDescent="0.2">
      <c r="A88" s="4" t="s">
        <v>116</v>
      </c>
      <c r="B88" s="1">
        <v>30</v>
      </c>
      <c r="C88" s="13" t="s">
        <v>117</v>
      </c>
    </row>
    <row r="89" spans="1:3" x14ac:dyDescent="0.2">
      <c r="A89" t="s">
        <v>118</v>
      </c>
      <c r="B89" s="1">
        <v>50300</v>
      </c>
      <c r="C89" t="s">
        <v>119</v>
      </c>
    </row>
    <row r="90" spans="1:3" x14ac:dyDescent="0.2">
      <c r="A90" t="s">
        <v>120</v>
      </c>
      <c r="B90" s="1">
        <v>152044</v>
      </c>
      <c r="C90" t="s">
        <v>121</v>
      </c>
    </row>
    <row r="91" spans="1:3" x14ac:dyDescent="0.2">
      <c r="A91" t="s">
        <v>122</v>
      </c>
      <c r="B91" s="1">
        <v>495</v>
      </c>
      <c r="C91" t="s">
        <v>123</v>
      </c>
    </row>
    <row r="92" spans="1:3" ht="13.5" thickBot="1" x14ac:dyDescent="0.25"/>
    <row r="93" spans="1:3" ht="16.5" thickTop="1" thickBot="1" x14ac:dyDescent="0.3">
      <c r="A93" s="7" t="s">
        <v>124</v>
      </c>
    </row>
    <row r="94" spans="1:3" ht="13.5" thickTop="1" x14ac:dyDescent="0.2">
      <c r="A94" t="s">
        <v>125</v>
      </c>
      <c r="B94" s="2">
        <v>79.405579360000004</v>
      </c>
      <c r="C94" s="4" t="s">
        <v>126</v>
      </c>
    </row>
    <row r="95" spans="1:3" x14ac:dyDescent="0.2">
      <c r="A95" t="s">
        <v>127</v>
      </c>
      <c r="B95" s="1">
        <v>0.97</v>
      </c>
      <c r="C95" t="s">
        <v>128</v>
      </c>
    </row>
    <row r="96" spans="1:3" x14ac:dyDescent="0.2">
      <c r="A96" t="s">
        <v>129</v>
      </c>
      <c r="B96" s="1">
        <v>0.698620142</v>
      </c>
      <c r="C96" t="s">
        <v>198</v>
      </c>
    </row>
    <row r="98" spans="1:3" x14ac:dyDescent="0.2">
      <c r="A98" t="s">
        <v>130</v>
      </c>
      <c r="B98" s="1">
        <v>0.21</v>
      </c>
    </row>
    <row r="99" spans="1:3" ht="13.5" thickBot="1" x14ac:dyDescent="0.25"/>
    <row r="100" spans="1:3" ht="16.5" thickTop="1" thickBot="1" x14ac:dyDescent="0.3">
      <c r="A100" s="7" t="s">
        <v>131</v>
      </c>
      <c r="B100" s="18" t="s">
        <v>175</v>
      </c>
    </row>
    <row r="101" spans="1:3" ht="13.5" thickTop="1" x14ac:dyDescent="0.2">
      <c r="A101" t="s">
        <v>132</v>
      </c>
      <c r="B101" t="s">
        <v>30</v>
      </c>
      <c r="C101" t="s">
        <v>133</v>
      </c>
    </row>
    <row r="103" spans="1:3" x14ac:dyDescent="0.2">
      <c r="A103" s="11" t="s">
        <v>134</v>
      </c>
      <c r="B103" t="s">
        <v>30</v>
      </c>
      <c r="C103" t="s">
        <v>135</v>
      </c>
    </row>
    <row r="104" spans="1:3" x14ac:dyDescent="0.2">
      <c r="A104" s="11" t="s">
        <v>136</v>
      </c>
      <c r="B104" t="s">
        <v>30</v>
      </c>
    </row>
    <row r="105" spans="1:3" x14ac:dyDescent="0.2">
      <c r="A105" s="11" t="s">
        <v>137</v>
      </c>
      <c r="B105" t="s">
        <v>30</v>
      </c>
    </row>
    <row r="106" spans="1:3" x14ac:dyDescent="0.2">
      <c r="A106" s="11" t="s">
        <v>138</v>
      </c>
      <c r="B106" t="s">
        <v>30</v>
      </c>
      <c r="C106" t="s">
        <v>139</v>
      </c>
    </row>
    <row r="107" spans="1:3" x14ac:dyDescent="0.2">
      <c r="A107" s="11" t="s">
        <v>140</v>
      </c>
      <c r="B107" t="s">
        <v>30</v>
      </c>
      <c r="C107" t="s">
        <v>141</v>
      </c>
    </row>
    <row r="108" spans="1:3" x14ac:dyDescent="0.2">
      <c r="C108" t="s">
        <v>142</v>
      </c>
    </row>
    <row r="109" spans="1:3" x14ac:dyDescent="0.2">
      <c r="A109" s="11" t="s">
        <v>143</v>
      </c>
      <c r="B109" t="s">
        <v>30</v>
      </c>
      <c r="C109" s="11" t="s">
        <v>144</v>
      </c>
    </row>
    <row r="110" spans="1:3" x14ac:dyDescent="0.2">
      <c r="A110" s="11" t="s">
        <v>145</v>
      </c>
      <c r="B110" t="s">
        <v>30</v>
      </c>
      <c r="C110" s="11" t="s">
        <v>144</v>
      </c>
    </row>
    <row r="111" spans="1:3" x14ac:dyDescent="0.2">
      <c r="A111" s="11" t="s">
        <v>146</v>
      </c>
      <c r="B111">
        <v>2</v>
      </c>
      <c r="C111" s="11" t="s">
        <v>147</v>
      </c>
    </row>
    <row r="112" spans="1:3" x14ac:dyDescent="0.2">
      <c r="A112" s="11" t="s">
        <v>148</v>
      </c>
      <c r="B112">
        <v>5</v>
      </c>
      <c r="C112" s="14" t="s">
        <v>73</v>
      </c>
    </row>
    <row r="113" spans="1:3" x14ac:dyDescent="0.2">
      <c r="A113" s="11" t="s">
        <v>149</v>
      </c>
      <c r="B113">
        <v>150</v>
      </c>
    </row>
    <row r="114" spans="1:3" x14ac:dyDescent="0.2">
      <c r="A114" s="11" t="s">
        <v>150</v>
      </c>
      <c r="B114">
        <v>5</v>
      </c>
    </row>
    <row r="115" spans="1:3" x14ac:dyDescent="0.2">
      <c r="A115" s="11" t="s">
        <v>151</v>
      </c>
      <c r="B115">
        <v>0.9</v>
      </c>
      <c r="C115" t="s">
        <v>152</v>
      </c>
    </row>
    <row r="116" spans="1:3" x14ac:dyDescent="0.2">
      <c r="A116" s="11" t="s">
        <v>153</v>
      </c>
      <c r="B116">
        <v>-1.2</v>
      </c>
    </row>
    <row r="117" spans="1:3" x14ac:dyDescent="0.2">
      <c r="A117" s="11" t="s">
        <v>154</v>
      </c>
      <c r="B117">
        <v>12</v>
      </c>
    </row>
    <row r="118" spans="1:3" x14ac:dyDescent="0.2">
      <c r="A118" s="16" t="s">
        <v>155</v>
      </c>
      <c r="B118">
        <v>4</v>
      </c>
    </row>
    <row r="119" spans="1:3" x14ac:dyDescent="0.2">
      <c r="A119" s="16" t="s">
        <v>156</v>
      </c>
      <c r="C119" s="4" t="s">
        <v>157</v>
      </c>
    </row>
    <row r="120" spans="1:3" x14ac:dyDescent="0.2">
      <c r="A120" t="s">
        <v>158</v>
      </c>
      <c r="C120" t="s">
        <v>159</v>
      </c>
    </row>
    <row r="121" spans="1:3" x14ac:dyDescent="0.2">
      <c r="C121" t="s">
        <v>161</v>
      </c>
    </row>
    <row r="122" spans="1:3" x14ac:dyDescent="0.2">
      <c r="A122" s="4" t="s">
        <v>162</v>
      </c>
      <c r="B122" t="s">
        <v>30</v>
      </c>
      <c r="C122" s="13" t="s">
        <v>163</v>
      </c>
    </row>
    <row r="123" spans="1:3" x14ac:dyDescent="0.2">
      <c r="A123" t="s">
        <v>164</v>
      </c>
      <c r="B123">
        <v>0.1</v>
      </c>
      <c r="C123" t="s">
        <v>165</v>
      </c>
    </row>
    <row r="124" spans="1:3" x14ac:dyDescent="0.2">
      <c r="A124" t="s">
        <v>166</v>
      </c>
      <c r="B124">
        <v>1</v>
      </c>
    </row>
    <row r="125" spans="1:3" x14ac:dyDescent="0.2">
      <c r="A125" t="s">
        <v>167</v>
      </c>
      <c r="B125">
        <v>0.2</v>
      </c>
    </row>
    <row r="127" spans="1:3" x14ac:dyDescent="0.2">
      <c r="A127" s="16" t="s">
        <v>168</v>
      </c>
      <c r="B127" t="s">
        <v>6</v>
      </c>
    </row>
    <row r="128" spans="1:3" x14ac:dyDescent="0.2">
      <c r="A128" s="16" t="s">
        <v>169</v>
      </c>
      <c r="B128">
        <v>0.7</v>
      </c>
    </row>
    <row r="129" spans="1:2" x14ac:dyDescent="0.2">
      <c r="A129" s="17"/>
    </row>
    <row r="133" spans="1:2" x14ac:dyDescent="0.2">
      <c r="A133" s="17" t="s">
        <v>172</v>
      </c>
      <c r="B133" t="s">
        <v>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3"/>
  <sheetViews>
    <sheetView workbookViewId="0">
      <selection activeCell="B20" sqref="B20"/>
    </sheetView>
  </sheetViews>
  <sheetFormatPr defaultRowHeight="12.75" x14ac:dyDescent="0.2"/>
  <cols>
    <col min="1" max="1" width="24.5703125" customWidth="1"/>
    <col min="2" max="2" width="19.42578125" customWidth="1"/>
    <col min="3" max="3" width="17.5703125" customWidth="1"/>
    <col min="4" max="4" width="20.140625" customWidth="1"/>
    <col min="5" max="5" width="11.85546875" customWidth="1"/>
  </cols>
  <sheetData>
    <row r="1" spans="1:8" ht="16.5" thickTop="1" thickBot="1" x14ac:dyDescent="0.3">
      <c r="A1" s="3" t="s">
        <v>194</v>
      </c>
      <c r="B1" t="s">
        <v>193</v>
      </c>
      <c r="C1" t="s">
        <v>192</v>
      </c>
      <c r="D1" t="s">
        <v>30</v>
      </c>
      <c r="E1" t="s">
        <v>191</v>
      </c>
      <c r="F1" t="s">
        <v>190</v>
      </c>
      <c r="G1" t="s">
        <v>189</v>
      </c>
      <c r="H1" t="s">
        <v>188</v>
      </c>
    </row>
    <row r="2" spans="1:8" ht="13.5" thickTop="1" x14ac:dyDescent="0.2">
      <c r="A2" t="s">
        <v>187</v>
      </c>
      <c r="B2">
        <v>0.14499999999999999</v>
      </c>
      <c r="C2">
        <f t="shared" ref="C2:C13" si="0">10204.1*B2</f>
        <v>1479.5944999999999</v>
      </c>
      <c r="D2">
        <v>2.68</v>
      </c>
      <c r="E2">
        <v>29.7</v>
      </c>
      <c r="F2">
        <v>0.43</v>
      </c>
      <c r="G2">
        <v>4.4999999999999998E-2</v>
      </c>
      <c r="H2">
        <v>30305.88</v>
      </c>
    </row>
    <row r="3" spans="1:8" x14ac:dyDescent="0.2">
      <c r="A3" t="s">
        <v>186</v>
      </c>
      <c r="B3">
        <v>0.124</v>
      </c>
      <c r="C3">
        <f t="shared" si="0"/>
        <v>1265.3084000000001</v>
      </c>
      <c r="D3">
        <v>2.2799999999999998</v>
      </c>
      <c r="E3">
        <v>14.6</v>
      </c>
      <c r="F3">
        <v>0.41</v>
      </c>
      <c r="G3">
        <v>5.7000000000000002E-2</v>
      </c>
      <c r="H3">
        <v>14897.84</v>
      </c>
    </row>
    <row r="4" spans="1:8" x14ac:dyDescent="0.2">
      <c r="A4" t="s">
        <v>185</v>
      </c>
      <c r="B4">
        <v>7.4999999999999997E-2</v>
      </c>
      <c r="C4">
        <f t="shared" si="0"/>
        <v>765.3075</v>
      </c>
      <c r="D4">
        <v>1.89</v>
      </c>
      <c r="E4">
        <v>4.42</v>
      </c>
      <c r="F4">
        <v>0.41</v>
      </c>
      <c r="G4">
        <v>6.5000000000000002E-2</v>
      </c>
      <c r="H4">
        <v>4510.1679999999997</v>
      </c>
    </row>
    <row r="5" spans="1:8" x14ac:dyDescent="0.2">
      <c r="A5" t="s">
        <v>184</v>
      </c>
      <c r="B5">
        <v>3.5999999999999997E-2</v>
      </c>
      <c r="C5">
        <f t="shared" si="0"/>
        <v>367.3476</v>
      </c>
      <c r="D5">
        <v>1.56</v>
      </c>
      <c r="E5">
        <v>1.04</v>
      </c>
      <c r="F5">
        <v>0.43</v>
      </c>
      <c r="G5">
        <v>7.8E-2</v>
      </c>
      <c r="H5">
        <v>1061.2160000000001</v>
      </c>
    </row>
    <row r="6" spans="1:8" x14ac:dyDescent="0.2">
      <c r="A6" t="s">
        <v>183</v>
      </c>
      <c r="B6">
        <v>1.6E-2</v>
      </c>
      <c r="C6">
        <f t="shared" si="0"/>
        <v>163.26560000000001</v>
      </c>
      <c r="D6">
        <v>1.37</v>
      </c>
      <c r="E6">
        <v>0.25</v>
      </c>
      <c r="F6">
        <v>0.46</v>
      </c>
      <c r="G6">
        <v>3.4000000000000002E-2</v>
      </c>
      <c r="H6">
        <v>255.1</v>
      </c>
    </row>
    <row r="7" spans="1:8" x14ac:dyDescent="0.2">
      <c r="A7" t="s">
        <v>182</v>
      </c>
      <c r="B7">
        <v>0.02</v>
      </c>
      <c r="C7">
        <f t="shared" si="0"/>
        <v>204.08200000000002</v>
      </c>
      <c r="D7">
        <v>1.41</v>
      </c>
      <c r="E7">
        <v>0.45</v>
      </c>
      <c r="F7">
        <v>0.45</v>
      </c>
      <c r="G7">
        <v>6.7000000000000004E-2</v>
      </c>
      <c r="H7">
        <v>459.18</v>
      </c>
    </row>
    <row r="8" spans="1:8" x14ac:dyDescent="0.2">
      <c r="A8" t="s">
        <v>179</v>
      </c>
      <c r="B8">
        <v>5.8999999999999997E-2</v>
      </c>
      <c r="C8">
        <f t="shared" si="0"/>
        <v>602.04189999999994</v>
      </c>
      <c r="D8">
        <v>1.48</v>
      </c>
      <c r="E8">
        <v>1.31</v>
      </c>
      <c r="F8">
        <v>0.39</v>
      </c>
      <c r="G8">
        <v>0.1</v>
      </c>
      <c r="H8">
        <v>1336.7239999999999</v>
      </c>
    </row>
    <row r="9" spans="1:8" x14ac:dyDescent="0.2">
      <c r="A9" t="s">
        <v>181</v>
      </c>
      <c r="B9">
        <v>1.9E-2</v>
      </c>
      <c r="C9">
        <f t="shared" si="0"/>
        <v>193.87790000000001</v>
      </c>
      <c r="D9">
        <v>1.31</v>
      </c>
      <c r="E9">
        <v>0.26</v>
      </c>
      <c r="F9">
        <v>0.41</v>
      </c>
      <c r="G9">
        <v>9.5000000000000001E-2</v>
      </c>
      <c r="H9">
        <v>265.30400000000003</v>
      </c>
    </row>
    <row r="10" spans="1:8" x14ac:dyDescent="0.2">
      <c r="A10" t="s">
        <v>180</v>
      </c>
      <c r="B10">
        <v>0.01</v>
      </c>
      <c r="C10">
        <f t="shared" si="0"/>
        <v>102.04100000000001</v>
      </c>
      <c r="D10">
        <v>1.23</v>
      </c>
      <c r="E10">
        <v>7.0000000000000007E-2</v>
      </c>
      <c r="F10">
        <v>0.43</v>
      </c>
      <c r="G10">
        <v>8.8999999999999996E-2</v>
      </c>
      <c r="H10">
        <v>71.428000000000011</v>
      </c>
    </row>
    <row r="11" spans="1:8" x14ac:dyDescent="0.2">
      <c r="A11" t="s">
        <v>179</v>
      </c>
      <c r="B11">
        <v>2.7E-2</v>
      </c>
      <c r="C11">
        <f t="shared" si="0"/>
        <v>275.51069999999999</v>
      </c>
      <c r="D11">
        <v>1.23</v>
      </c>
      <c r="E11">
        <v>0.12</v>
      </c>
      <c r="F11">
        <v>0.38</v>
      </c>
      <c r="G11">
        <v>0.1</v>
      </c>
      <c r="H11">
        <v>122.44799999999999</v>
      </c>
    </row>
    <row r="12" spans="1:8" x14ac:dyDescent="0.2">
      <c r="A12" t="s">
        <v>178</v>
      </c>
      <c r="B12">
        <v>5.0000000000000001E-3</v>
      </c>
      <c r="C12">
        <f t="shared" si="0"/>
        <v>51.020500000000006</v>
      </c>
      <c r="D12">
        <v>1.0900000000000001</v>
      </c>
      <c r="E12">
        <v>0.02</v>
      </c>
      <c r="F12">
        <v>0.36</v>
      </c>
      <c r="G12">
        <v>7.0000000000000007E-2</v>
      </c>
      <c r="H12">
        <v>20.408000000000001</v>
      </c>
    </row>
    <row r="13" spans="1:8" x14ac:dyDescent="0.2">
      <c r="A13" t="s">
        <v>177</v>
      </c>
      <c r="B13">
        <v>8.0000000000000002E-3</v>
      </c>
      <c r="C13">
        <f t="shared" si="0"/>
        <v>81.632800000000003</v>
      </c>
      <c r="D13">
        <v>1.0900000000000001</v>
      </c>
      <c r="E13">
        <v>0.2</v>
      </c>
      <c r="F13">
        <v>0.38</v>
      </c>
      <c r="G13">
        <v>6.8000000000000005E-2</v>
      </c>
      <c r="H13">
        <v>204.08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P227"/>
  <sheetViews>
    <sheetView workbookViewId="0">
      <selection activeCell="N5" sqref="N5"/>
    </sheetView>
  </sheetViews>
  <sheetFormatPr defaultRowHeight="12.75" x14ac:dyDescent="0.2"/>
  <cols>
    <col min="13" max="13" width="12.42578125" bestFit="1" customWidth="1"/>
  </cols>
  <sheetData>
    <row r="1" spans="1:42" ht="15" x14ac:dyDescent="0.25">
      <c r="A1" s="21" t="s">
        <v>232</v>
      </c>
      <c r="B1" s="21"/>
      <c r="C1" s="21"/>
      <c r="D1" s="21"/>
      <c r="E1" s="21"/>
      <c r="F1" s="21"/>
      <c r="G1" s="21"/>
      <c r="H1" s="21"/>
      <c r="P1" t="s">
        <v>231</v>
      </c>
      <c r="Q1" s="6"/>
      <c r="R1" s="5"/>
      <c r="S1" s="6"/>
      <c r="T1" s="6"/>
      <c r="U1" s="5"/>
      <c r="V1" s="6"/>
      <c r="W1" s="6"/>
      <c r="X1" s="5"/>
    </row>
    <row r="2" spans="1:42" ht="15" x14ac:dyDescent="0.25">
      <c r="A2" s="21" t="s">
        <v>233</v>
      </c>
      <c r="B2" s="21"/>
      <c r="C2" s="21"/>
      <c r="D2" s="21"/>
      <c r="E2" s="21"/>
      <c r="F2" s="21"/>
      <c r="G2" s="21"/>
      <c r="H2" s="21"/>
      <c r="Q2" t="s">
        <v>230</v>
      </c>
      <c r="R2">
        <v>0.5</v>
      </c>
      <c r="S2" t="s">
        <v>229</v>
      </c>
    </row>
    <row r="3" spans="1:42" x14ac:dyDescent="0.2">
      <c r="Q3" t="s">
        <v>228</v>
      </c>
      <c r="R3">
        <f>(0.01*S6)*R2</f>
        <v>1.0056032353217514</v>
      </c>
      <c r="S3" t="s">
        <v>27</v>
      </c>
    </row>
    <row r="4" spans="1:42" x14ac:dyDescent="0.2">
      <c r="C4" s="5"/>
      <c r="D4" s="6"/>
      <c r="E4" s="6"/>
      <c r="H4" s="6"/>
      <c r="I4" s="5"/>
      <c r="J4" s="6"/>
      <c r="K4" s="6"/>
      <c r="L4" s="5"/>
      <c r="Q4" t="s">
        <v>227</v>
      </c>
      <c r="R4">
        <f>T9*3.142*R3^2</f>
        <v>0.26762359612566017</v>
      </c>
      <c r="S4" t="s">
        <v>226</v>
      </c>
      <c r="Y4" s="5"/>
      <c r="AJ4" s="6"/>
      <c r="AK4" s="5"/>
      <c r="AL4" s="6"/>
      <c r="AM4" s="6"/>
      <c r="AN4" s="5"/>
      <c r="AO4" s="6"/>
      <c r="AP4" s="6"/>
    </row>
    <row r="5" spans="1:42" ht="15" x14ac:dyDescent="0.25">
      <c r="Q5" t="s">
        <v>225</v>
      </c>
      <c r="R5" s="22">
        <v>0.97399999999999998</v>
      </c>
      <c r="S5" t="s">
        <v>224</v>
      </c>
    </row>
    <row r="6" spans="1:42" ht="15" x14ac:dyDescent="0.25">
      <c r="Q6" s="5" t="s">
        <v>223</v>
      </c>
      <c r="R6" s="23">
        <v>5</v>
      </c>
      <c r="S6" s="2">
        <f>LN(0.005)/LN(R5)</f>
        <v>201.12064706435027</v>
      </c>
      <c r="T6" t="s">
        <v>222</v>
      </c>
    </row>
    <row r="7" spans="1:42" x14ac:dyDescent="0.2">
      <c r="R7" t="s">
        <v>221</v>
      </c>
      <c r="S7" t="s">
        <v>220</v>
      </c>
      <c r="T7" t="s">
        <v>219</v>
      </c>
      <c r="U7" t="s">
        <v>218</v>
      </c>
      <c r="V7" t="s">
        <v>217</v>
      </c>
      <c r="W7" t="s">
        <v>216</v>
      </c>
      <c r="X7" t="s">
        <v>215</v>
      </c>
    </row>
    <row r="8" spans="1:42" x14ac:dyDescent="0.2">
      <c r="D8" s="5"/>
      <c r="I8" s="6"/>
      <c r="Q8" t="s">
        <v>214</v>
      </c>
    </row>
    <row r="9" spans="1:42" x14ac:dyDescent="0.2">
      <c r="C9" s="5"/>
      <c r="D9" s="6"/>
      <c r="Q9">
        <v>1</v>
      </c>
      <c r="R9">
        <f>0.01*LN(1-Q9*0.995/$R$6)/LN($R$5)</f>
        <v>8.4229630894093618E-2</v>
      </c>
      <c r="S9">
        <f>0.995/$R$6</f>
        <v>0.19900000000000001</v>
      </c>
      <c r="T9">
        <f>(R9-R8)</f>
        <v>8.4229630894093618E-2</v>
      </c>
      <c r="U9">
        <f>SQRT($R$4/(T9*3.142))</f>
        <v>1.0056032353217514</v>
      </c>
      <c r="V9">
        <f>0.01*LN(1-Q9*0.995/($R$6*2))/LN($R$5)</f>
        <v>3.9783333006912003E-2</v>
      </c>
      <c r="W9">
        <f>U9+V9</f>
        <v>1.0453865683286634</v>
      </c>
      <c r="X9">
        <f>W9/$W$9</f>
        <v>1</v>
      </c>
    </row>
    <row r="10" spans="1:42" x14ac:dyDescent="0.2">
      <c r="J10" t="s">
        <v>213</v>
      </c>
      <c r="K10">
        <v>16</v>
      </c>
      <c r="Q10">
        <v>2</v>
      </c>
      <c r="R10">
        <f>0.01*LN(1-Q10*0.995/$R$6)/LN($R$5)</f>
        <v>0.19264284419155689</v>
      </c>
      <c r="S10">
        <f>0.995/$R$6</f>
        <v>0.19900000000000001</v>
      </c>
      <c r="T10">
        <f>(R10-R9)</f>
        <v>0.10841321329746327</v>
      </c>
      <c r="U10">
        <f>SQRT($R$4/(T10*3.142))</f>
        <v>0.88637602847762453</v>
      </c>
      <c r="V10">
        <f>0.01*LN(1-3*0.995/($R$6*2))/LN($R$5)</f>
        <v>0.13457892169624919</v>
      </c>
      <c r="W10">
        <f>U10+V10</f>
        <v>1.0209549501738737</v>
      </c>
      <c r="X10">
        <f>W10/$W$9</f>
        <v>0.97662910649995216</v>
      </c>
    </row>
    <row r="11" spans="1:42" x14ac:dyDescent="0.2">
      <c r="I11" t="s">
        <v>212</v>
      </c>
      <c r="J11" t="s">
        <v>211</v>
      </c>
      <c r="K11" t="s">
        <v>210</v>
      </c>
      <c r="Q11">
        <v>3</v>
      </c>
      <c r="R11">
        <f>0.01*LN(1-Q11*0.995/$R$6)/LN($R$5)</f>
        <v>0.34498161546228701</v>
      </c>
      <c r="S11">
        <f>0.995/$R$6</f>
        <v>0.19900000000000001</v>
      </c>
      <c r="T11">
        <f>(R11-R10)</f>
        <v>0.15233877127073012</v>
      </c>
      <c r="U11">
        <f>SQRT($R$4/(T11*3.142))</f>
        <v>0.74774563506738123</v>
      </c>
      <c r="V11">
        <f>0.01*LN(1-5*0.995/($R$6*2))/LN($R$5)</f>
        <v>0.26122087884527428</v>
      </c>
      <c r="W11">
        <f>U11+V11</f>
        <v>1.0089665139126556</v>
      </c>
      <c r="X11">
        <f>W11/$W$9</f>
        <v>0.96516116093376325</v>
      </c>
    </row>
    <row r="12" spans="1:42" x14ac:dyDescent="0.2">
      <c r="H12">
        <f>LN(J12)</f>
        <v>0</v>
      </c>
      <c r="I12">
        <v>0</v>
      </c>
      <c r="J12">
        <f>EXP(-((I12/$C$26)^$C$27))</f>
        <v>1</v>
      </c>
      <c r="K12">
        <f>J12*$K$10</f>
        <v>16</v>
      </c>
      <c r="L12" t="s">
        <v>209</v>
      </c>
      <c r="Q12">
        <v>4</v>
      </c>
      <c r="R12">
        <f>0.01*LN(1-Q12*0.995/$R$6)/LN($R$5)</f>
        <v>0.6034151128088393</v>
      </c>
      <c r="S12">
        <f>0.995/$R$6</f>
        <v>0.19900000000000001</v>
      </c>
      <c r="T12">
        <f>(R12-R11)</f>
        <v>0.2584334973465523</v>
      </c>
      <c r="U12">
        <f>SQRT($R$4/(T12*3.142))</f>
        <v>0.574096247637774</v>
      </c>
      <c r="V12">
        <f>0.01*LN(1-7*0.995/($R$6*2))/LN($R$5)</f>
        <v>0.45261721251694709</v>
      </c>
      <c r="W12">
        <f>U12+V12</f>
        <v>1.026713460154721</v>
      </c>
      <c r="X12">
        <f>W12/$W$9</f>
        <v>0.98213760465298838</v>
      </c>
    </row>
    <row r="13" spans="1:42" x14ac:dyDescent="0.2">
      <c r="G13">
        <f>-((I13/C26)^C27)</f>
        <v>-0.05</v>
      </c>
      <c r="H13">
        <f>LN(J13)</f>
        <v>-4.9999999999999996E-2</v>
      </c>
      <c r="I13">
        <f>I12+0.1</f>
        <v>0.1</v>
      </c>
      <c r="J13">
        <f>EXP(-((I13/$C$26)^$C$27))</f>
        <v>0.95122942450071402</v>
      </c>
      <c r="K13">
        <f>J13*$K$10</f>
        <v>15.219670792011424</v>
      </c>
      <c r="L13">
        <f>(J12-J13)*(I12+I13)/2</f>
        <v>2.4385287749642995E-3</v>
      </c>
      <c r="Q13">
        <v>5</v>
      </c>
      <c r="R13">
        <f>0.01*LN(1-Q13*0.995/$R$6)/LN($R$5)</f>
        <v>2.011206470643494</v>
      </c>
      <c r="S13">
        <f>0.995/$R$6</f>
        <v>0.19900000000000001</v>
      </c>
      <c r="T13">
        <f>(R13-R12)</f>
        <v>1.4077913578346548</v>
      </c>
      <c r="U13">
        <f>SQRT($R$4/(T13*3.142))</f>
        <v>0.24597443025669657</v>
      </c>
      <c r="V13">
        <f>0.01*LN(1-9*0.995/($R$6*2))/LN($R$5)</f>
        <v>0.85733765631872738</v>
      </c>
      <c r="W13">
        <f>U13+V13</f>
        <v>1.103312086575424</v>
      </c>
      <c r="X13">
        <f>W13/$W$9</f>
        <v>1.0554106203405411</v>
      </c>
    </row>
    <row r="14" spans="1:42" x14ac:dyDescent="0.2">
      <c r="H14">
        <f>LN(J14)</f>
        <v>-0.10000000000000006</v>
      </c>
      <c r="I14">
        <f>I13+0.1</f>
        <v>0.2</v>
      </c>
      <c r="J14">
        <f>EXP(-((I14/$C$26)^$C$27))</f>
        <v>0.90483741803595952</v>
      </c>
      <c r="K14">
        <f>J14*$K$10</f>
        <v>14.477398688575352</v>
      </c>
      <c r="L14">
        <f>(J13-J14)*(I13+I14)/2</f>
        <v>6.9588009697131754E-3</v>
      </c>
    </row>
    <row r="15" spans="1:42" x14ac:dyDescent="0.2">
      <c r="I15">
        <f>I14+0.1</f>
        <v>0.30000000000000004</v>
      </c>
      <c r="J15">
        <f>EXP(-((I15/$C$26)^$C$27))</f>
        <v>0.86070797642505781</v>
      </c>
      <c r="K15">
        <f>J15*$K$10</f>
        <v>13.771327622800925</v>
      </c>
      <c r="L15">
        <f>(J14-J15)*(I14+I15)/2</f>
        <v>1.1032360402725427E-2</v>
      </c>
    </row>
    <row r="16" spans="1:42" x14ac:dyDescent="0.2">
      <c r="I16">
        <f>I15+0.1</f>
        <v>0.4</v>
      </c>
      <c r="J16">
        <f>EXP(-((I16/$C$26)^$C$27))</f>
        <v>0.81873075307798182</v>
      </c>
      <c r="K16">
        <f>J16*$K$10</f>
        <v>13.099692049247709</v>
      </c>
      <c r="L16">
        <f>(J15-J16)*(I15+I16)/2</f>
        <v>1.4692028171476596E-2</v>
      </c>
    </row>
    <row r="17" spans="2:23" x14ac:dyDescent="0.2">
      <c r="I17">
        <f>I16+0.1</f>
        <v>0.5</v>
      </c>
      <c r="J17">
        <f>EXP(-((I17/$C$26)^$C$27))</f>
        <v>0.77880078307140488</v>
      </c>
      <c r="K17">
        <f>J17*$K$10</f>
        <v>12.460812529142478</v>
      </c>
      <c r="L17">
        <f>(J16-J17)*(I16+I17)/2</f>
        <v>1.7968486502959624E-2</v>
      </c>
    </row>
    <row r="18" spans="2:23" x14ac:dyDescent="0.2">
      <c r="I18">
        <f>I17+0.1</f>
        <v>0.6</v>
      </c>
      <c r="J18">
        <f>EXP(-((I18/$C$26)^$C$27))</f>
        <v>0.74081822068171788</v>
      </c>
      <c r="K18">
        <f>J18*$K$10</f>
        <v>11.853091530907486</v>
      </c>
      <c r="L18">
        <f>(J17-J18)*(I17+I18)/2</f>
        <v>2.0890409314327854E-2</v>
      </c>
      <c r="R18" s="6"/>
    </row>
    <row r="19" spans="2:23" x14ac:dyDescent="0.2">
      <c r="I19">
        <f>I18+0.1</f>
        <v>0.7</v>
      </c>
      <c r="J19">
        <f>EXP(-((I19/$C$26)^$C$27))</f>
        <v>0.70468808971871344</v>
      </c>
      <c r="K19">
        <f>J19*$K$10</f>
        <v>11.275009435499415</v>
      </c>
      <c r="L19">
        <f>(J18-J19)*(I18+I19)/2</f>
        <v>2.3484585125952879E-2</v>
      </c>
      <c r="R19" s="6"/>
      <c r="W19" s="6"/>
    </row>
    <row r="20" spans="2:23" x14ac:dyDescent="0.2">
      <c r="I20">
        <f>I19+0.1</f>
        <v>0.79999999999999993</v>
      </c>
      <c r="J20">
        <f>EXP(-((I20/$C$26)^$C$27))</f>
        <v>0.67032004603563933</v>
      </c>
      <c r="K20">
        <f>J20*$K$10</f>
        <v>10.725120736570229</v>
      </c>
      <c r="L20">
        <f>(J19-J20)*(I19+I20)/2</f>
        <v>2.5776032762305584E-2</v>
      </c>
      <c r="R20" s="6"/>
    </row>
    <row r="21" spans="2:23" x14ac:dyDescent="0.2">
      <c r="I21">
        <f>I20+0.1</f>
        <v>0.89999999999999991</v>
      </c>
      <c r="J21">
        <f>EXP(-((I21/$C$26)^$C$27))</f>
        <v>0.63762815162177333</v>
      </c>
      <c r="K21">
        <f>J21*$K$10</f>
        <v>10.202050425948373</v>
      </c>
      <c r="L21">
        <f>(J20-J21)*(I20+I21)/2</f>
        <v>2.7788110251786093E-2</v>
      </c>
    </row>
    <row r="22" spans="2:23" x14ac:dyDescent="0.2">
      <c r="I22">
        <f>I21+0.1</f>
        <v>0.99999999999999989</v>
      </c>
      <c r="J22">
        <f>EXP(-((I22/$C$26)^$C$27))</f>
        <v>0.60653065971263342</v>
      </c>
      <c r="K22">
        <f>J22*$K$10</f>
        <v>9.7044905554021348</v>
      </c>
      <c r="L22">
        <f>(J21-J22)*(I21+I22)/2</f>
        <v>2.954261731368291E-2</v>
      </c>
    </row>
    <row r="23" spans="2:23" x14ac:dyDescent="0.2">
      <c r="D23" s="5"/>
      <c r="E23" s="6"/>
      <c r="F23" s="6"/>
      <c r="I23">
        <f>I22+0.1</f>
        <v>1.0999999999999999</v>
      </c>
      <c r="J23">
        <f>EXP(-((I23/$C$26)^$C$27))</f>
        <v>0.57694981038048676</v>
      </c>
      <c r="K23">
        <f>J23*$K$10</f>
        <v>9.2311969660877882</v>
      </c>
      <c r="L23">
        <f>(J22-J23)*(I22+I23)/2</f>
        <v>3.1059891798753993E-2</v>
      </c>
    </row>
    <row r="24" spans="2:23" x14ac:dyDescent="0.2">
      <c r="B24" t="s">
        <v>208</v>
      </c>
      <c r="I24">
        <f>I23+0.1</f>
        <v>1.2</v>
      </c>
      <c r="J24">
        <f>EXP(-((I24/$C$26)^$C$27))</f>
        <v>0.54881163609402639</v>
      </c>
      <c r="K24">
        <f>J24*$K$10</f>
        <v>8.7809861775044222</v>
      </c>
      <c r="L24">
        <f>(J23-J24)*(I23+I24)/2</f>
        <v>3.2358900429429426E-2</v>
      </c>
    </row>
    <row r="25" spans="2:23" x14ac:dyDescent="0.2">
      <c r="B25" t="s">
        <v>207</v>
      </c>
      <c r="D25" t="s">
        <v>206</v>
      </c>
      <c r="E25" t="s">
        <v>205</v>
      </c>
      <c r="I25">
        <f>I24+0.1</f>
        <v>1.3</v>
      </c>
      <c r="J25">
        <f>EXP(-((I25/$C$26)^$C$27))</f>
        <v>0.52204577676101604</v>
      </c>
      <c r="K25">
        <f>J25*$K$10</f>
        <v>8.3527324281762567</v>
      </c>
      <c r="L25">
        <f>(J24-J25)*(I24+I25)/2</f>
        <v>3.3457324166262931E-2</v>
      </c>
    </row>
    <row r="26" spans="2:23" ht="15" x14ac:dyDescent="0.25">
      <c r="B26" t="s">
        <v>204</v>
      </c>
      <c r="C26" s="21">
        <v>2</v>
      </c>
      <c r="I26">
        <f>I25+0.1</f>
        <v>1.4000000000000001</v>
      </c>
      <c r="J26">
        <f>EXP(-((I26/$C$26)^$C$27))</f>
        <v>0.49658530379140947</v>
      </c>
      <c r="K26">
        <f>J26*$K$10</f>
        <v>7.9453648606625515</v>
      </c>
      <c r="L26">
        <f>(J25-J26)*(I25+I26)/2</f>
        <v>3.4371638508968877E-2</v>
      </c>
    </row>
    <row r="27" spans="2:23" ht="15" x14ac:dyDescent="0.25">
      <c r="B27" t="s">
        <v>202</v>
      </c>
      <c r="C27" s="21">
        <v>1</v>
      </c>
      <c r="E27" t="s">
        <v>203</v>
      </c>
      <c r="F27" s="21">
        <v>4</v>
      </c>
      <c r="G27" t="s">
        <v>204</v>
      </c>
      <c r="H27" s="2">
        <f>F28/(-LN(0.02))^(1/H28)</f>
        <v>4.3582126740554994</v>
      </c>
      <c r="I27">
        <f>I26+0.1</f>
        <v>1.5000000000000002</v>
      </c>
      <c r="J27">
        <f>EXP(-((I27/$C$26)^$C$27))</f>
        <v>0.47236655274101463</v>
      </c>
      <c r="K27">
        <f>J27*$K$10</f>
        <v>7.5578648438562341</v>
      </c>
      <c r="L27">
        <f>(J26-J27)*(I26+I27)/2</f>
        <v>3.5117189023072516E-2</v>
      </c>
    </row>
    <row r="28" spans="2:23" ht="15" x14ac:dyDescent="0.25">
      <c r="B28" t="s">
        <v>203</v>
      </c>
      <c r="C28" s="2">
        <f>$C$26*(-LN(0.5))^(1/$C$27)</f>
        <v>1.3862943611198906</v>
      </c>
      <c r="E28" t="s">
        <v>201</v>
      </c>
      <c r="F28" s="21">
        <v>6</v>
      </c>
      <c r="G28" t="s">
        <v>202</v>
      </c>
      <c r="H28" s="2">
        <f>1.73/(LN(F28/F27))</f>
        <v>4.2667049899112266</v>
      </c>
      <c r="I28">
        <f>I27+0.1</f>
        <v>1.6000000000000003</v>
      </c>
      <c r="J28">
        <f>EXP(-((I28/$C$26)^$C$27))</f>
        <v>0.44932896411722151</v>
      </c>
      <c r="K28">
        <f>J28*$K$10</f>
        <v>7.1892634258755441</v>
      </c>
      <c r="L28">
        <f>(J27-J28)*(I27+I28)/2</f>
        <v>3.5708262366879351E-2</v>
      </c>
    </row>
    <row r="29" spans="2:23" x14ac:dyDescent="0.2">
      <c r="B29" t="s">
        <v>201</v>
      </c>
      <c r="C29" s="2">
        <f>$C$26*(-LN(0.02))^(1/$C$27)</f>
        <v>7.8240460108562919</v>
      </c>
      <c r="I29">
        <f>I28+0.1</f>
        <v>1.7000000000000004</v>
      </c>
      <c r="J29">
        <f>EXP(-((I29/$C$26)^$C$27))</f>
        <v>0.4274149319487266</v>
      </c>
      <c r="K29">
        <f>J29*$K$10</f>
        <v>6.8386389111796255</v>
      </c>
      <c r="L29">
        <f>(J28-J29)*(I28+I29)/2</f>
        <v>3.6158153078016612E-2</v>
      </c>
    </row>
    <row r="30" spans="2:23" x14ac:dyDescent="0.2">
      <c r="B30" t="s">
        <v>200</v>
      </c>
      <c r="C30" s="2">
        <f>SUM(L13:L128)</f>
        <v>1.9592406433408935</v>
      </c>
      <c r="F30" t="s">
        <v>199</v>
      </c>
      <c r="I30">
        <f>I29+0.1</f>
        <v>1.8000000000000005</v>
      </c>
      <c r="J30">
        <f>EXP(-((I30/$C$26)^$C$27))</f>
        <v>0.406569659740599</v>
      </c>
      <c r="K30">
        <f>J30*$K$10</f>
        <v>6.505114555849584</v>
      </c>
      <c r="L30">
        <f>(J29-J30)*(I29+I30)/2</f>
        <v>3.6479226364223301E-2</v>
      </c>
    </row>
    <row r="31" spans="2:23" x14ac:dyDescent="0.2">
      <c r="C31" s="20"/>
      <c r="I31">
        <f>I30+0.1</f>
        <v>1.9000000000000006</v>
      </c>
      <c r="J31">
        <f>EXP(-((I31/$C$26)^$C$27))</f>
        <v>0.38674102345450112</v>
      </c>
      <c r="K31">
        <f>J31*$K$10</f>
        <v>6.1878563752720179</v>
      </c>
      <c r="L31">
        <f>(J30-J31)*(I30+I31)/2</f>
        <v>3.6682977129281084E-2</v>
      </c>
    </row>
    <row r="32" spans="2:23" x14ac:dyDescent="0.2">
      <c r="I32">
        <f>I31+0.1</f>
        <v>2.0000000000000004</v>
      </c>
      <c r="J32">
        <f>EXP(-((I32/$C$26)^$C$27))</f>
        <v>0.36787944117144222</v>
      </c>
      <c r="K32">
        <f>J32*$K$10</f>
        <v>5.8860710587430756</v>
      </c>
      <c r="L32">
        <f>(J31-J32)*(I31+I32)/2</f>
        <v>3.6780085451964858E-2</v>
      </c>
    </row>
    <row r="33" spans="9:12" x14ac:dyDescent="0.2">
      <c r="I33">
        <f>I32+0.1</f>
        <v>2.1000000000000005</v>
      </c>
      <c r="J33">
        <f>EXP(-((I33/$C$26)^$C$27))</f>
        <v>0.34993774911115527</v>
      </c>
      <c r="K33">
        <f>J33*$K$10</f>
        <v>5.5990039857784843</v>
      </c>
      <c r="L33">
        <f>(J32-J33)*(I32+I33)/2</f>
        <v>3.6780468723588262E-2</v>
      </c>
    </row>
    <row r="34" spans="9:12" x14ac:dyDescent="0.2">
      <c r="I34">
        <f>I33+0.1</f>
        <v>2.2000000000000006</v>
      </c>
      <c r="J34">
        <f>EXP(-((I34/$C$26)^$C$27))</f>
        <v>0.33287108369807944</v>
      </c>
      <c r="K34">
        <f>J34*$K$10</f>
        <v>5.325937339169271</v>
      </c>
      <c r="L34">
        <f>(J33-J34)*(I33+I34)/2</f>
        <v>3.6693330638113045E-2</v>
      </c>
    </row>
    <row r="35" spans="9:12" x14ac:dyDescent="0.2">
      <c r="I35">
        <f>I34+0.1</f>
        <v>2.3000000000000007</v>
      </c>
      <c r="J35">
        <f>EXP(-((I35/$C$26)^$C$27))</f>
        <v>0.31663676937905311</v>
      </c>
      <c r="K35">
        <f>J35*$K$10</f>
        <v>5.0661883100648497</v>
      </c>
      <c r="L35">
        <f>(J34-J35)*(I34+I35)/2</f>
        <v>3.6527207217809263E-2</v>
      </c>
    </row>
    <row r="36" spans="9:12" x14ac:dyDescent="0.2">
      <c r="I36">
        <f>I35+0.1</f>
        <v>2.4000000000000008</v>
      </c>
      <c r="J36">
        <f>EXP(-((I36/$C$26)^$C$27))</f>
        <v>0.30119421191220197</v>
      </c>
      <c r="K36">
        <f>J36*$K$10</f>
        <v>4.8191073905952315</v>
      </c>
      <c r="L36">
        <f>(J35-J36)*(I35+I36)/2</f>
        <v>3.6290010047100182E-2</v>
      </c>
    </row>
    <row r="37" spans="9:12" x14ac:dyDescent="0.2">
      <c r="I37">
        <f>I36+0.1</f>
        <v>2.5000000000000009</v>
      </c>
      <c r="J37">
        <f>EXP(-((I37/$C$26)^$C$27))</f>
        <v>0.28650479686018998</v>
      </c>
      <c r="K37">
        <f>J37*$K$10</f>
        <v>4.5840767497630397</v>
      </c>
      <c r="L37">
        <f>(J36-J37)*(I36+I37)/2</f>
        <v>3.5989066877429386E-2</v>
      </c>
    </row>
    <row r="38" spans="9:12" x14ac:dyDescent="0.2">
      <c r="I38">
        <f>I37+0.1</f>
        <v>2.600000000000001</v>
      </c>
      <c r="J38">
        <f>EXP(-((I38/$C$26)^$C$27))</f>
        <v>0.27253179303401248</v>
      </c>
      <c r="K38">
        <f>J38*$K$10</f>
        <v>4.3605086885441997</v>
      </c>
      <c r="L38">
        <f>(J37-J38)*(I37+I38)/2</f>
        <v>3.5631159756752635E-2</v>
      </c>
    </row>
    <row r="39" spans="9:12" x14ac:dyDescent="0.2">
      <c r="I39">
        <f>I38+0.1</f>
        <v>2.7000000000000011</v>
      </c>
      <c r="J39">
        <f>EXP(-((I39/$C$26)^$C$27))</f>
        <v>0.2592402606458914</v>
      </c>
      <c r="K39">
        <f>J39*$K$10</f>
        <v>4.1478441703342623</v>
      </c>
      <c r="L39">
        <f>(J38-J39)*(I38+I39)/2</f>
        <v>3.5222560828520891E-2</v>
      </c>
    </row>
    <row r="40" spans="9:12" x14ac:dyDescent="0.2">
      <c r="I40">
        <f>I39+0.1</f>
        <v>2.8000000000000012</v>
      </c>
      <c r="J40">
        <f>EXP(-((I40/$C$26)^$C$27))</f>
        <v>0.24659696394160632</v>
      </c>
      <c r="K40">
        <f>J40*$K$10</f>
        <v>3.9455514230657012</v>
      </c>
      <c r="L40">
        <f>(J39-J40)*(I39+I40)/2</f>
        <v>3.4769065936783965E-2</v>
      </c>
    </row>
    <row r="41" spans="9:12" x14ac:dyDescent="0.2">
      <c r="I41">
        <f>I40+0.1</f>
        <v>2.9000000000000012</v>
      </c>
      <c r="J41">
        <f>EXP(-((I41/$C$26)^$C$27))</f>
        <v>0.23457028809379751</v>
      </c>
      <c r="K41">
        <f>J41*$K$10</f>
        <v>3.7531246095007602</v>
      </c>
      <c r="L41">
        <f>(J40-J41)*(I40+I41)/2</f>
        <v>3.4276026166255122E-2</v>
      </c>
    </row>
    <row r="42" spans="9:12" x14ac:dyDescent="0.2">
      <c r="I42">
        <f>I41+0.1</f>
        <v>3.0000000000000013</v>
      </c>
      <c r="J42">
        <f>EXP(-((I42/$C$26)^$C$27))</f>
        <v>0.22313016014842968</v>
      </c>
      <c r="K42">
        <f>J42*$K$10</f>
        <v>3.5700825623748749</v>
      </c>
      <c r="L42">
        <f>(J41-J42)*(I41+I42)/2</f>
        <v>3.3748377438835124E-2</v>
      </c>
    </row>
    <row r="43" spans="9:12" x14ac:dyDescent="0.2">
      <c r="I43">
        <f>I42+0.1</f>
        <v>3.1000000000000014</v>
      </c>
      <c r="J43">
        <f>EXP(-((I43/$C$26)^$C$27))</f>
        <v>0.2122479738267429</v>
      </c>
      <c r="K43">
        <f>J43*$K$10</f>
        <v>3.3959675812278864</v>
      </c>
      <c r="L43">
        <f>(J42-J43)*(I42+I43)/2</f>
        <v>3.3190668281144683E-2</v>
      </c>
    </row>
    <row r="44" spans="9:12" x14ac:dyDescent="0.2">
      <c r="I44">
        <f>I43+0.1</f>
        <v>3.2000000000000015</v>
      </c>
      <c r="J44">
        <f>EXP(-((I44/$C$26)^$C$27))</f>
        <v>0.20189651799465524</v>
      </c>
      <c r="K44">
        <f>J44*$K$10</f>
        <v>3.2303442879144839</v>
      </c>
      <c r="L44">
        <f>(J43-J44)*(I43+I44)/2</f>
        <v>3.2607085871076136E-2</v>
      </c>
    </row>
    <row r="45" spans="9:12" x14ac:dyDescent="0.2">
      <c r="I45">
        <f>I44+0.1</f>
        <v>3.3000000000000016</v>
      </c>
      <c r="J45">
        <f>EXP(-((I45/$C$26)^$C$27))</f>
        <v>0.19204990862075397</v>
      </c>
      <c r="K45">
        <f>J45*$K$10</f>
        <v>3.0727985379320635</v>
      </c>
      <c r="L45">
        <f>(J44-J45)*(I44+I45)/2</f>
        <v>3.2001480465179172E-2</v>
      </c>
    </row>
    <row r="46" spans="9:12" x14ac:dyDescent="0.2">
      <c r="I46">
        <f>I45+0.1</f>
        <v>3.4000000000000017</v>
      </c>
      <c r="J46">
        <f>EXP(-((I46/$C$26)^$C$27))</f>
        <v>0.1826835240527345</v>
      </c>
      <c r="K46">
        <f>J46*$K$10</f>
        <v>2.922936384843752</v>
      </c>
      <c r="L46">
        <f>(J45-J46)*(I45+I46)/2</f>
        <v>3.1377388302865239E-2</v>
      </c>
    </row>
    <row r="47" spans="9:12" x14ac:dyDescent="0.2">
      <c r="I47">
        <f>I46+0.1</f>
        <v>3.5000000000000018</v>
      </c>
      <c r="J47">
        <f>EXP(-((I47/$C$26)^$C$27))</f>
        <v>0.17377394345044497</v>
      </c>
      <c r="K47">
        <f>J47*$K$10</f>
        <v>2.7803830952071196</v>
      </c>
      <c r="L47">
        <f>(J46-J47)*(I46+I47)/2</f>
        <v>3.0738053077898876E-2</v>
      </c>
    </row>
    <row r="48" spans="9:12" x14ac:dyDescent="0.2">
      <c r="I48">
        <f>I47+0.1</f>
        <v>3.6000000000000019</v>
      </c>
      <c r="J48">
        <f>EXP(-((I48/$C$26)^$C$27))</f>
        <v>0.16529888822158639</v>
      </c>
      <c r="K48">
        <f>J48*$K$10</f>
        <v>2.6447822115453823</v>
      </c>
      <c r="L48">
        <f>(J47-J48)*(I47+I48)/2</f>
        <v>3.0086446062447973E-2</v>
      </c>
    </row>
    <row r="49" spans="9:12" x14ac:dyDescent="0.2">
      <c r="I49">
        <f>I48+0.1</f>
        <v>3.700000000000002</v>
      </c>
      <c r="J49">
        <f>EXP(-((I49/$C$26)^$C$27))</f>
        <v>0.15723716631362747</v>
      </c>
      <c r="K49">
        <f>J49*$K$10</f>
        <v>2.5157946610180395</v>
      </c>
      <c r="L49">
        <f>(J48-J49)*(I48+I49)/2</f>
        <v>2.9425284964050089E-2</v>
      </c>
    </row>
    <row r="50" spans="9:12" x14ac:dyDescent="0.2">
      <c r="I50">
        <f>I49+0.1</f>
        <v>3.800000000000002</v>
      </c>
      <c r="J50">
        <f>EXP(-((I50/$C$26)^$C$27))</f>
        <v>0.1495686192226349</v>
      </c>
      <c r="K50">
        <f>J50*$K$10</f>
        <v>2.3930979075621583</v>
      </c>
      <c r="L50">
        <f>(J49-J50)*(I49+I50)/2</f>
        <v>2.875705159122216E-2</v>
      </c>
    </row>
    <row r="51" spans="9:12" x14ac:dyDescent="0.2">
      <c r="I51">
        <f>I50+0.1</f>
        <v>3.9000000000000021</v>
      </c>
      <c r="J51">
        <f>EXP(-((I51/$C$26)^$C$27))</f>
        <v>0.14227407158651342</v>
      </c>
      <c r="K51">
        <f>J51*$K$10</f>
        <v>2.2763851453842148</v>
      </c>
      <c r="L51">
        <f>(J50-J51)*(I50+I51)/2</f>
        <v>2.8084008399067689E-2</v>
      </c>
    </row>
    <row r="52" spans="9:12" x14ac:dyDescent="0.2">
      <c r="I52">
        <f>I51+0.1</f>
        <v>4.0000000000000018</v>
      </c>
      <c r="J52">
        <f>EXP(-((I52/$C$26)^$C$27))</f>
        <v>0.13533528323661256</v>
      </c>
      <c r="K52">
        <f>J52*$K$10</f>
        <v>2.165364531785801</v>
      </c>
      <c r="L52">
        <f>(J51-J52)*(I51+I52)/2</f>
        <v>2.7408213982108409E-2</v>
      </c>
    </row>
    <row r="53" spans="9:12" x14ac:dyDescent="0.2">
      <c r="I53">
        <f>I52+0.1</f>
        <v>4.1000000000000014</v>
      </c>
      <c r="J53">
        <f>EXP(-((I53/$C$26)^$C$27))</f>
        <v>0.12873490358780412</v>
      </c>
      <c r="K53">
        <f>J53*$K$10</f>
        <v>2.059758457404866</v>
      </c>
      <c r="L53">
        <f>(J52-J53)*(I52+I53)/2</f>
        <v>2.6731537577674196E-2</v>
      </c>
    </row>
    <row r="54" spans="9:12" x14ac:dyDescent="0.2">
      <c r="I54">
        <f>I53+0.1</f>
        <v>4.2000000000000011</v>
      </c>
      <c r="J54">
        <f>EXP(-((I54/$C$26)^$C$27))</f>
        <v>0.12245642825298185</v>
      </c>
      <c r="K54">
        <f>J54*$K$10</f>
        <v>1.9593028520477096</v>
      </c>
      <c r="L54">
        <f>(J53-J54)*(I53+I54)/2</f>
        <v>2.6055672639512438E-2</v>
      </c>
    </row>
    <row r="55" spans="9:12" x14ac:dyDescent="0.2">
      <c r="I55">
        <f>I54+0.1</f>
        <v>4.3000000000000007</v>
      </c>
      <c r="J55">
        <f>EXP(-((I55/$C$26)^$C$27))</f>
        <v>0.11648415777349691</v>
      </c>
      <c r="K55">
        <f>J55*$K$10</f>
        <v>1.8637465243759506</v>
      </c>
      <c r="L55">
        <f>(J54-J55)*(I54+I55)/2</f>
        <v>2.5382149537811E-2</v>
      </c>
    </row>
    <row r="56" spans="9:12" x14ac:dyDescent="0.2">
      <c r="I56">
        <f>I55+0.1</f>
        <v>4.4000000000000004</v>
      </c>
      <c r="J56">
        <f>EXP(-((I56/$C$26)^$C$27))</f>
        <v>0.11080315836233387</v>
      </c>
      <c r="K56">
        <f>J56*$K$10</f>
        <v>1.7728505337973419</v>
      </c>
      <c r="L56">
        <f>(J55-J56)*(I55+I56)/2</f>
        <v>2.4712347438559226E-2</v>
      </c>
    </row>
    <row r="57" spans="9:12" x14ac:dyDescent="0.2">
      <c r="I57">
        <f>I56+0.1</f>
        <v>4.5</v>
      </c>
      <c r="J57">
        <f>EXP(-((I57/$C$26)^$C$27))</f>
        <v>0.10539922456186433</v>
      </c>
      <c r="K57">
        <f>J57*$K$10</f>
        <v>1.6863875929898293</v>
      </c>
      <c r="L57">
        <f>(J56-J57)*(I56+I57)/2</f>
        <v>2.4047505412089443E-2</v>
      </c>
    </row>
    <row r="58" spans="9:12" x14ac:dyDescent="0.2">
      <c r="I58">
        <f>I57+0.1</f>
        <v>4.5999999999999996</v>
      </c>
      <c r="J58">
        <f>EXP(-((I58/$C$26)^$C$27))</f>
        <v>0.10025884372280375</v>
      </c>
      <c r="K58">
        <f>J58*$K$10</f>
        <v>1.60414149956486</v>
      </c>
      <c r="L58">
        <f>(J57-J58)*(I57+I58)/2</f>
        <v>2.338873281772566E-2</v>
      </c>
    </row>
    <row r="59" spans="9:12" x14ac:dyDescent="0.2">
      <c r="I59">
        <f>I58+0.1</f>
        <v>4.6999999999999993</v>
      </c>
      <c r="J59">
        <f>EXP(-((I59/$C$26)^$C$27))</f>
        <v>9.5369162215549655E-2</v>
      </c>
      <c r="K59">
        <f>J59*$K$10</f>
        <v>1.5259065954487945</v>
      </c>
      <c r="L59">
        <f>(J58-J59)*(I58+I59)/2</f>
        <v>2.273701900873153E-2</v>
      </c>
    </row>
    <row r="60" spans="9:12" x14ac:dyDescent="0.2">
      <c r="I60">
        <f>I59+0.1</f>
        <v>4.7999999999999989</v>
      </c>
      <c r="J60">
        <f>EXP(-((I60/$C$26)^$C$27))</f>
        <v>9.0717953289412553E-2</v>
      </c>
      <c r="K60">
        <f>J60*$K$10</f>
        <v>1.4514872526306009</v>
      </c>
      <c r="L60">
        <f>(J59-J60)*(I59+I60)/2</f>
        <v>2.2093242399151228E-2</v>
      </c>
    </row>
    <row r="61" spans="9:12" x14ac:dyDescent="0.2">
      <c r="I61">
        <f>I60+0.1</f>
        <v>4.8999999999999986</v>
      </c>
      <c r="J61">
        <f>EXP(-((I61/$C$26)^$C$27))</f>
        <v>8.6293586499370578E-2</v>
      </c>
      <c r="K61">
        <f>J61*$K$10</f>
        <v>1.3806973839899292</v>
      </c>
      <c r="L61">
        <f>(J60-J61)*(I60+I61)/2</f>
        <v>2.1458178931703573E-2</v>
      </c>
    </row>
    <row r="62" spans="9:12" x14ac:dyDescent="0.2">
      <c r="I62">
        <f>I61+0.1</f>
        <v>4.9999999999999982</v>
      </c>
      <c r="J62">
        <f>EXP(-((I62/$C$26)^$C$27))</f>
        <v>8.2084998623898869E-2</v>
      </c>
      <c r="K62">
        <f>J62*$K$10</f>
        <v>1.3133599779823819</v>
      </c>
      <c r="L62">
        <f>(J61-J62)*(I61+I62)/2</f>
        <v>2.0832509983584952E-2</v>
      </c>
    </row>
    <row r="63" spans="9:12" x14ac:dyDescent="0.2">
      <c r="I63">
        <f>I62+0.1</f>
        <v>5.0999999999999979</v>
      </c>
      <c r="J63">
        <f>EXP(-((I63/$C$26)^$C$27))</f>
        <v>7.8081666001153238E-2</v>
      </c>
      <c r="K63">
        <f>J63*$K$10</f>
        <v>1.2493066560184518</v>
      </c>
      <c r="L63">
        <f>(J62-J63)*(I62+I63)/2</f>
        <v>2.0216829744865428E-2</v>
      </c>
    </row>
    <row r="64" spans="9:12" x14ac:dyDescent="0.2">
      <c r="I64">
        <f>I63+0.1</f>
        <v>5.1999999999999975</v>
      </c>
      <c r="J64">
        <f>EXP(-((I64/$C$26)^$C$27))</f>
        <v>7.4273578214333974E-2</v>
      </c>
      <c r="K64">
        <f>J64*$K$10</f>
        <v>1.1883772514293436</v>
      </c>
      <c r="L64">
        <f>(J63-J64)*(I63+I64)/2</f>
        <v>1.9611652102119202E-2</v>
      </c>
    </row>
    <row r="65" spans="9:12" x14ac:dyDescent="0.2">
      <c r="I65">
        <f>I64+0.1</f>
        <v>5.2999999999999972</v>
      </c>
      <c r="J65">
        <f>EXP(-((I65/$C$26)^$C$27))</f>
        <v>7.0651213060429693E-2</v>
      </c>
      <c r="K65">
        <f>J65*$K$10</f>
        <v>1.1304194089668751</v>
      </c>
      <c r="L65">
        <f>(J64-J65)*(I64+I65)/2</f>
        <v>1.9017417057997463E-2</v>
      </c>
    </row>
    <row r="66" spans="9:12" x14ac:dyDescent="0.2">
      <c r="I66">
        <f>I65+0.1</f>
        <v>5.3999999999999968</v>
      </c>
      <c r="J66">
        <f>EXP(-((I66/$C$26)^$C$27))</f>
        <v>6.7205512739749868E-2</v>
      </c>
      <c r="K66">
        <f>J66*$K$10</f>
        <v>1.0752882038359979</v>
      </c>
      <c r="L66">
        <f>(J65-J66)*(I65+I66)/2</f>
        <v>1.8434496715637058E-2</v>
      </c>
    </row>
    <row r="67" spans="9:12" x14ac:dyDescent="0.2">
      <c r="I67">
        <f>I66+0.1</f>
        <v>5.4999999999999964</v>
      </c>
      <c r="J67">
        <f>EXP(-((I67/$C$26)^$C$27))</f>
        <v>6.3927861206707681E-2</v>
      </c>
      <c r="K67">
        <f>J67*$K$10</f>
        <v>1.0228457793073229</v>
      </c>
      <c r="L67">
        <f>(J66-J67)*(I66+I67)/2</f>
        <v>1.7863200855079905E-2</v>
      </c>
    </row>
    <row r="68" spans="9:12" x14ac:dyDescent="0.2">
      <c r="I68">
        <f>I67+0.1</f>
        <v>5.5999999999999961</v>
      </c>
      <c r="J68">
        <f>EXP(-((I68/$C$26)^$C$27))</f>
        <v>6.0810062625218084E-2</v>
      </c>
      <c r="K68">
        <f>J68*$K$10</f>
        <v>0.97296100200348934</v>
      </c>
      <c r="L68">
        <f>(J67-J68)*(I67+I68)/2</f>
        <v>1.7303782127267256E-2</v>
      </c>
    </row>
    <row r="69" spans="9:12" x14ac:dyDescent="0.2">
      <c r="I69">
        <f>I68+0.1</f>
        <v>5.6999999999999957</v>
      </c>
      <c r="J69">
        <f>EXP(-((I69/$C$26)^$C$27))</f>
        <v>5.7844320874838588E-2</v>
      </c>
      <c r="K69">
        <f>J69*$K$10</f>
        <v>0.92550913399741741</v>
      </c>
      <c r="L69">
        <f>(J68-J69)*(I68+I69)/2</f>
        <v>1.6756440889644137E-2</v>
      </c>
    </row>
    <row r="70" spans="9:12" x14ac:dyDescent="0.2">
      <c r="I70">
        <f>I69+0.1</f>
        <v>5.7999999999999954</v>
      </c>
      <c r="J70">
        <f>EXP(-((I70/$C$26)^$C$27))</f>
        <v>5.5023220056407356E-2</v>
      </c>
      <c r="K70">
        <f>J70*$K$10</f>
        <v>0.88037152090251769</v>
      </c>
      <c r="L70">
        <f>(J69-J70)*(I69+I70)/2</f>
        <v>1.6221329705979573E-2</v>
      </c>
    </row>
    <row r="71" spans="9:12" x14ac:dyDescent="0.2">
      <c r="I71">
        <f>I70+0.1</f>
        <v>5.899999999999995</v>
      </c>
      <c r="J71">
        <f>EXP(-((I71/$C$26)^$C$27))</f>
        <v>5.233970594843252E-2</v>
      </c>
      <c r="K71">
        <f>J71*$K$10</f>
        <v>0.83743529517492032</v>
      </c>
      <c r="L71">
        <f>(J70-J71)*(I70+I71)/2</f>
        <v>1.5698557531652772E-2</v>
      </c>
    </row>
    <row r="72" spans="9:12" x14ac:dyDescent="0.2">
      <c r="I72">
        <f>I71+0.1</f>
        <v>5.9999999999999947</v>
      </c>
      <c r="J72">
        <f>EXP(-((I72/$C$26)^$C$27))</f>
        <v>4.9787068367864076E-2</v>
      </c>
      <c r="K72">
        <f>J72*$K$10</f>
        <v>0.79659309388582522</v>
      </c>
      <c r="L72">
        <f>(J71-J72)*(I71+I72)/2</f>
        <v>1.5188193604382229E-2</v>
      </c>
    </row>
    <row r="73" spans="9:12" x14ac:dyDescent="0.2">
      <c r="I73">
        <f>I72+0.1</f>
        <v>6.0999999999999943</v>
      </c>
      <c r="J73">
        <f>EXP(-((I73/$C$26)^$C$27))</f>
        <v>4.7358924391141054E-2</v>
      </c>
      <c r="K73">
        <f>J73*$K$10</f>
        <v>0.75774279025825686</v>
      </c>
      <c r="L73">
        <f>(J72-J73)*(I72+I73)/2</f>
        <v>1.4690271059174273E-2</v>
      </c>
    </row>
    <row r="74" spans="9:12" x14ac:dyDescent="0.2">
      <c r="I74">
        <f>I73+0.1</f>
        <v>6.199999999999994</v>
      </c>
      <c r="J74">
        <f>EXP(-((I74/$C$26)^$C$27))</f>
        <v>4.504920239355794E-2</v>
      </c>
      <c r="K74">
        <f>J74*$K$10</f>
        <v>0.72078723829692704</v>
      </c>
      <c r="L74">
        <f>(J73-J74)*(I73+I74)/2</f>
        <v>1.4204790285136137E-2</v>
      </c>
    </row>
    <row r="75" spans="9:12" x14ac:dyDescent="0.2">
      <c r="I75">
        <f>I74+0.1</f>
        <v>6.2999999999999936</v>
      </c>
      <c r="J75">
        <f>EXP(-((I75/$C$26)^$C$27))</f>
        <v>4.2852126867040319E-2</v>
      </c>
      <c r="K75">
        <f>J75*$K$10</f>
        <v>0.6856340298726451</v>
      </c>
      <c r="L75">
        <f>(J74-J75)*(I74+I75)/2</f>
        <v>1.3731722040735117E-2</v>
      </c>
    </row>
    <row r="76" spans="9:12" x14ac:dyDescent="0.2">
      <c r="I76">
        <f>I75+0.1</f>
        <v>6.3999999999999932</v>
      </c>
      <c r="J76">
        <f>EXP(-((I76/$C$26)^$C$27))</f>
        <v>4.076220397836635E-2</v>
      </c>
      <c r="K76">
        <f>J76*$K$10</f>
        <v>0.6521952636538616</v>
      </c>
      <c r="L76">
        <f>(J75-J76)*(I75+I76)/2</f>
        <v>1.3271010343079688E-2</v>
      </c>
    </row>
    <row r="77" spans="9:12" x14ac:dyDescent="0.2">
      <c r="I77">
        <f>I76+0.1</f>
        <v>6.4999999999999929</v>
      </c>
      <c r="J77">
        <f>EXP(-((I77/$C$26)^$C$27))</f>
        <v>3.8774207831722148E-2</v>
      </c>
      <c r="K77">
        <f>J77*$K$10</f>
        <v>0.62038732530755436</v>
      </c>
      <c r="L77">
        <f>(J76-J77)*(I76+I77)/2</f>
        <v>1.2822575145855093E-2</v>
      </c>
    </row>
    <row r="78" spans="9:12" x14ac:dyDescent="0.2">
      <c r="I78">
        <f>I77+0.1</f>
        <v>6.5999999999999925</v>
      </c>
      <c r="J78">
        <f>EXP(-((I78/$C$26)^$C$27))</f>
        <v>3.688316740124014E-2</v>
      </c>
      <c r="K78">
        <f>J78*$K$10</f>
        <v>0.59013067841984224</v>
      </c>
      <c r="L78">
        <f>(J77-J78)*(I77+I78)/2</f>
        <v>1.2386314819657136E-2</v>
      </c>
    </row>
    <row r="79" spans="9:12" x14ac:dyDescent="0.2">
      <c r="I79">
        <f>I78+0.1</f>
        <v>6.6999999999999922</v>
      </c>
      <c r="J79">
        <f>EXP(-((I79/$C$26)^$C$27))</f>
        <v>3.5084354100845164E-2</v>
      </c>
      <c r="K79">
        <f>J79*$K$10</f>
        <v>0.56134966561352262</v>
      </c>
      <c r="L79">
        <f>(J78-J79)*(I78+I79)/2</f>
        <v>1.1962108447626577E-2</v>
      </c>
    </row>
    <row r="80" spans="9:12" x14ac:dyDescent="0.2">
      <c r="I80">
        <f>I79+0.1</f>
        <v>6.7999999999999918</v>
      </c>
      <c r="J80">
        <f>EXP(-((I80/$C$26)^$C$27))</f>
        <v>3.3373269960326218E-2</v>
      </c>
      <c r="K80">
        <f>J80*$K$10</f>
        <v>0.53397231936521949</v>
      </c>
      <c r="L80">
        <f>(J79-J80)*(I79+I80)/2</f>
        <v>1.1549817948502867E-2</v>
      </c>
    </row>
    <row r="81" spans="9:12" x14ac:dyDescent="0.2">
      <c r="I81">
        <f>I80+0.1</f>
        <v>6.8999999999999915</v>
      </c>
      <c r="J81">
        <f>EXP(-((I81/$C$26)^$C$27))</f>
        <v>3.1745636378068078E-2</v>
      </c>
      <c r="K81">
        <f>J81*$K$10</f>
        <v>0.50793018204908924</v>
      </c>
      <c r="L81">
        <f>(J80-J81)*(I80+I81)/2</f>
        <v>1.1149290038468252E-2</v>
      </c>
    </row>
    <row r="82" spans="9:12" x14ac:dyDescent="0.2">
      <c r="I82">
        <f>I81+0.1</f>
        <v>6.9999999999999911</v>
      </c>
      <c r="J82">
        <f>EXP(-((I82/$C$26)^$C$27))</f>
        <v>3.0197383422318636E-2</v>
      </c>
      <c r="K82">
        <f>J82*$K$10</f>
        <v>0.48315813475709818</v>
      </c>
      <c r="L82">
        <f>(J81-J82)*(I81+I82)/2</f>
        <v>1.0760358042458604E-2</v>
      </c>
    </row>
    <row r="83" spans="9:12" x14ac:dyDescent="0.2">
      <c r="I83">
        <f>I82+0.1</f>
        <v>7.0999999999999908</v>
      </c>
      <c r="J83">
        <f>EXP(-((I83/$C$26)^$C$27))</f>
        <v>2.8724639654239562E-2</v>
      </c>
      <c r="K83">
        <f>J83*$K$10</f>
        <v>0.45959423446783298</v>
      </c>
      <c r="L83">
        <f>(J82-J83)*(I82+I83)/2</f>
        <v>1.0382843564957462E-2</v>
      </c>
    </row>
    <row r="84" spans="9:12" x14ac:dyDescent="0.2">
      <c r="I84">
        <f>I83+0.1</f>
        <v>7.1999999999999904</v>
      </c>
      <c r="J84">
        <f>EXP(-((I84/$C$26)^$C$27))</f>
        <v>2.7323722447292691E-2</v>
      </c>
      <c r="K84">
        <f>J84*$K$10</f>
        <v>0.43717955915668305</v>
      </c>
      <c r="L84">
        <f>(J83-J84)*(I83+I84)/2</f>
        <v>1.0016558029670114E-2</v>
      </c>
    </row>
    <row r="85" spans="9:12" x14ac:dyDescent="0.2">
      <c r="I85">
        <f>I84+0.1</f>
        <v>7.2999999999999901</v>
      </c>
      <c r="J85">
        <f>EXP(-((I85/$C$26)^$C$27))</f>
        <v>2.5991128778755472E-2</v>
      </c>
      <c r="K85">
        <f>J85*$K$10</f>
        <v>0.41585806046008755</v>
      </c>
      <c r="L85">
        <f>(J84-J85)*(I84+I85)/2</f>
        <v>9.6613040968948211E-3</v>
      </c>
    </row>
    <row r="86" spans="9:12" x14ac:dyDescent="0.2">
      <c r="I86">
        <f>I85+0.1</f>
        <v>7.3999999999999897</v>
      </c>
      <c r="J86">
        <f>EXP(-((I86/$C$26)^$C$27))</f>
        <v>2.472352647033952E-2</v>
      </c>
      <c r="K86">
        <f>J86*$K$10</f>
        <v>0.39557642352543232</v>
      </c>
      <c r="L86">
        <f>(J85-J86)*(I85+I86)/2</f>
        <v>9.3168769668572349E-3</v>
      </c>
    </row>
    <row r="87" spans="9:12" x14ac:dyDescent="0.2">
      <c r="I87">
        <f>I86+0.1</f>
        <v>7.4999999999999893</v>
      </c>
      <c r="J87">
        <f>EXP(-((I87/$C$26)^$C$27))</f>
        <v>2.3517745856009232E-2</v>
      </c>
      <c r="K87">
        <f>J87*$K$10</f>
        <v>0.37628393369614771</v>
      </c>
      <c r="L87">
        <f>(J86-J87)*(I86+I87)/2</f>
        <v>8.9830655767606342E-3</v>
      </c>
    </row>
    <row r="88" spans="9:12" x14ac:dyDescent="0.2">
      <c r="I88">
        <f>I87+0.1</f>
        <v>7.599999999999989</v>
      </c>
      <c r="J88">
        <f>EXP(-((I88/$C$26)^$C$27))</f>
        <v>2.2370771856165719E-2</v>
      </c>
      <c r="K88">
        <f>J88*$K$10</f>
        <v>0.35793234969865151</v>
      </c>
      <c r="L88">
        <f>(J87-J88)*(I87+I88)/2</f>
        <v>8.6596536988185081E-3</v>
      </c>
    </row>
    <row r="89" spans="9:12" x14ac:dyDescent="0.2">
      <c r="I89">
        <f>I88+0.1</f>
        <v>7.6999999999999886</v>
      </c>
      <c r="J89">
        <f>EXP(-((I89/$C$26)^$C$27))</f>
        <v>2.127973643837729E-2</v>
      </c>
      <c r="K89">
        <f>J89*$K$10</f>
        <v>0.34047578301403664</v>
      </c>
      <c r="L89">
        <f>(J88-J89)*(I88+I89)/2</f>
        <v>8.3464209460814738E-3</v>
      </c>
    </row>
    <row r="90" spans="9:12" x14ac:dyDescent="0.2">
      <c r="I90">
        <f>I89+0.1</f>
        <v>7.7999999999999883</v>
      </c>
      <c r="J90">
        <f>EXP(-((I90/$C$26)^$C$27))</f>
        <v>2.0241911445804506E-2</v>
      </c>
      <c r="K90">
        <f>J90*$K$10</f>
        <v>0.32387058313287209</v>
      </c>
      <c r="L90">
        <f>(J89-J90)*(I89+I90)/2</f>
        <v>8.0431436924390653E-3</v>
      </c>
    </row>
    <row r="91" spans="9:12" x14ac:dyDescent="0.2">
      <c r="I91">
        <f>I90+0.1</f>
        <v>7.8999999999999879</v>
      </c>
      <c r="J91">
        <f>EXP(-((I91/$C$26)^$C$27))</f>
        <v>1.9254701775387042E-2</v>
      </c>
      <c r="K91">
        <f>J91*$K$10</f>
        <v>0.30807522840619267</v>
      </c>
      <c r="L91">
        <f>(J90-J91)*(I90+I91)/2</f>
        <v>7.7495959127770802E-3</v>
      </c>
    </row>
    <row r="92" spans="9:12" x14ac:dyDescent="0.2">
      <c r="I92">
        <f>I91+0.1</f>
        <v>7.9999999999999876</v>
      </c>
      <c r="J92">
        <f>EXP(-((I92/$C$26)^$C$27))</f>
        <v>1.8315638888734293E-2</v>
      </c>
      <c r="K92">
        <f>J92*$K$10</f>
        <v>0.29305022221974869</v>
      </c>
      <c r="L92">
        <f>(J91-J92)*(I91+I92)/2</f>
        <v>7.4655499488893405E-3</v>
      </c>
    </row>
    <row r="93" spans="9:12" x14ac:dyDescent="0.2">
      <c r="I93">
        <f>I92+0.1</f>
        <v>8.0999999999999872</v>
      </c>
      <c r="J93">
        <f>EXP(-((I93/$C$26)^$C$27))</f>
        <v>1.7422374639493622E-2</v>
      </c>
      <c r="K93">
        <f>J93*$K$10</f>
        <v>0.27875799423189795</v>
      </c>
      <c r="L93">
        <f>(J92-J93)*(I92+I93)/2</f>
        <v>7.1907772063873896E-3</v>
      </c>
    </row>
    <row r="94" spans="9:12" x14ac:dyDescent="0.2">
      <c r="I94">
        <f>I93+0.1</f>
        <v>8.1999999999999869</v>
      </c>
      <c r="J94">
        <f>EXP(-((I94/$C$26)^$C$27))</f>
        <v>1.6572675401761355E-2</v>
      </c>
      <c r="K94">
        <f>J94*$K$10</f>
        <v>0.26516280642818169</v>
      </c>
      <c r="L94">
        <f>(J93-J94)*(I93+I94)/2</f>
        <v>6.9250487875179645E-3</v>
      </c>
    </row>
    <row r="95" spans="9:12" x14ac:dyDescent="0.2">
      <c r="I95">
        <f>I94+0.1</f>
        <v>8.2999999999999865</v>
      </c>
      <c r="J95">
        <f>EXP(-((I95/$C$26)^$C$27))</f>
        <v>1.5764416484854597E-2</v>
      </c>
      <c r="K95">
        <f>J95*$K$10</f>
        <v>0.25223066375767356</v>
      </c>
      <c r="L95">
        <f>(J94-J95)*(I94+I95)/2</f>
        <v>6.6681360644807426E-3</v>
      </c>
    </row>
    <row r="96" spans="9:12" x14ac:dyDescent="0.2">
      <c r="I96">
        <f>I95+0.1</f>
        <v>8.3999999999999861</v>
      </c>
      <c r="J96">
        <f>EXP(-((I96/$C$26)^$C$27))</f>
        <v>1.4995576820477811E-2</v>
      </c>
      <c r="K96">
        <f>J96*$K$10</f>
        <v>0.23992922912764497</v>
      </c>
      <c r="L96">
        <f>(J95-J96)*(I95+I96)/2</f>
        <v>6.4198111975461575E-3</v>
      </c>
    </row>
    <row r="97" spans="9:12" x14ac:dyDescent="0.2">
      <c r="I97">
        <f>I96+0.1</f>
        <v>8.4999999999999858</v>
      </c>
      <c r="J97">
        <f>EXP(-((I97/$C$26)^$C$27))</f>
        <v>1.4264233908999356E-2</v>
      </c>
      <c r="K97">
        <f>J97*$K$10</f>
        <v>0.2282277425439897</v>
      </c>
      <c r="L97">
        <f>(J96-J97)*(I96+I97)/2</f>
        <v>6.1798476019929308E-3</v>
      </c>
    </row>
    <row r="98" spans="9:12" x14ac:dyDescent="0.2">
      <c r="I98">
        <f>I97+0.1</f>
        <v>8.5999999999999854</v>
      </c>
      <c r="J98">
        <f>EXP(-((I98/$C$26)^$C$27))</f>
        <v>1.3568559012201031E-2</v>
      </c>
      <c r="K98">
        <f>J98*$K$10</f>
        <v>0.2170969441952165</v>
      </c>
      <c r="L98">
        <f>(J97-J98)*(I97+I98)/2</f>
        <v>5.9480203676256704E-3</v>
      </c>
    </row>
    <row r="99" spans="9:12" x14ac:dyDescent="0.2">
      <c r="I99">
        <f>I98+0.1</f>
        <v>8.6999999999999851</v>
      </c>
      <c r="J99">
        <f>EXP(-((I99/$C$26)^$C$27))</f>
        <v>1.2906812580479965E-2</v>
      </c>
      <c r="K99">
        <f>J99*$K$10</f>
        <v>0.20650900128767943</v>
      </c>
      <c r="L99">
        <f>(J98-J99)*(I98+I99)/2</f>
        <v>5.7241066343872143E-3</v>
      </c>
    </row>
    <row r="100" spans="9:12" x14ac:dyDescent="0.2">
      <c r="I100">
        <f>I99+0.1</f>
        <v>8.7999999999999847</v>
      </c>
      <c r="J100">
        <f>EXP(-((I100/$C$26)^$C$27))</f>
        <v>1.2277339903068535E-2</v>
      </c>
      <c r="K100">
        <f>J100*$K$10</f>
        <v>0.19643743844909656</v>
      </c>
      <c r="L100">
        <f>(J99-J100)*(I99+I100)/2</f>
        <v>5.5078859273500012E-3</v>
      </c>
    </row>
    <row r="101" spans="9:12" x14ac:dyDescent="0.2">
      <c r="I101">
        <f>I100+0.1</f>
        <v>8.8999999999999844</v>
      </c>
      <c r="J101">
        <f>EXP(-((I101/$C$26)^$C$27))</f>
        <v>1.1678566970395536E-2</v>
      </c>
      <c r="K101">
        <f>J101*$K$10</f>
        <v>0.18685707152632858</v>
      </c>
      <c r="L101">
        <f>(J100-J101)*(I100+I101)/2</f>
        <v>5.2991404541560296E-3</v>
      </c>
    </row>
    <row r="102" spans="9:12" x14ac:dyDescent="0.2">
      <c r="I102">
        <f>I101+0.1</f>
        <v>8.999999999999984</v>
      </c>
      <c r="J102">
        <f>EXP(-((I102/$C$26)^$C$27))</f>
        <v>1.1108996538242395E-2</v>
      </c>
      <c r="K102">
        <f>J102*$K$10</f>
        <v>0.17774394461187831</v>
      </c>
      <c r="L102">
        <f>(J101-J102)*(I101+I102)/2</f>
        <v>5.0976553677706087E-3</v>
      </c>
    </row>
    <row r="103" spans="9:12" x14ac:dyDescent="0.2">
      <c r="I103">
        <f>I102+0.1</f>
        <v>9.0999999999999837</v>
      </c>
      <c r="J103">
        <f>EXP(-((I103/$C$26)^$C$27))</f>
        <v>1.056720438385274E-2</v>
      </c>
      <c r="K103">
        <f>J103*$K$10</f>
        <v>0.16907527014164384</v>
      </c>
      <c r="L103">
        <f>(J102-J103)*(I102+I103)/2</f>
        <v>4.9032189972263674E-3</v>
      </c>
    </row>
    <row r="104" spans="9:12" x14ac:dyDescent="0.2">
      <c r="I104">
        <f>I103+0.1</f>
        <v>9.1999999999999833</v>
      </c>
      <c r="J104">
        <f>EXP(-((I104/$C$26)^$C$27))</f>
        <v>1.0051835744633666E-2</v>
      </c>
      <c r="K104">
        <f>J104*$K$10</f>
        <v>0.16082937191413865</v>
      </c>
      <c r="L104">
        <f>(J103-J104)*(I103+I104)/2</f>
        <v>4.715623048854518E-3</v>
      </c>
    </row>
    <row r="105" spans="9:12" x14ac:dyDescent="0.2">
      <c r="I105">
        <f>I104+0.1</f>
        <v>9.2999999999999829</v>
      </c>
      <c r="J105">
        <f>EXP(-((I105/$C$26)^$C$27))</f>
        <v>9.5616019305435895E-3</v>
      </c>
      <c r="K105">
        <f>J105*$K$10</f>
        <v>0.15298563088869743</v>
      </c>
      <c r="L105">
        <f>(J104-J105)*(I104+I105)/2</f>
        <v>4.5346627803331966E-3</v>
      </c>
    </row>
    <row r="106" spans="9:12" x14ac:dyDescent="0.2">
      <c r="I106">
        <f>I105+0.1</f>
        <v>9.3999999999999826</v>
      </c>
      <c r="J106">
        <f>EXP(-((I106/$C$26)^$C$27))</f>
        <v>9.0952771016958971E-3</v>
      </c>
      <c r="K106">
        <f>J106*$K$10</f>
        <v>0.14552443362713435</v>
      </c>
      <c r="L106">
        <f>(J105-J106)*(I105+I106)/2</f>
        <v>4.3601371497259166E-3</v>
      </c>
    </row>
    <row r="107" spans="9:12" x14ac:dyDescent="0.2">
      <c r="I107">
        <f>I106+0.1</f>
        <v>9.4999999999999822</v>
      </c>
      <c r="J107">
        <f>EXP(-((I107/$C$26)^$C$27))</f>
        <v>8.6516952031207104E-3</v>
      </c>
      <c r="K107">
        <f>J107*$K$10</f>
        <v>0.13842712324993137</v>
      </c>
      <c r="L107">
        <f>(J106-J107)*(I106+I107)/2</f>
        <v>4.1918489415355056E-3</v>
      </c>
    </row>
    <row r="108" spans="9:12" x14ac:dyDescent="0.2">
      <c r="I108">
        <f>I107+0.1</f>
        <v>9.5999999999999819</v>
      </c>
      <c r="J108">
        <f>EXP(-((I108/$C$26)^$C$27))</f>
        <v>8.229747049020103E-3</v>
      </c>
      <c r="K108">
        <f>J108*$K$10</f>
        <v>0.13167595278432165</v>
      </c>
      <c r="L108">
        <f>(J107-J108)*(I107+I108)/2</f>
        <v>4.029604871660793E-3</v>
      </c>
    </row>
    <row r="109" spans="9:12" x14ac:dyDescent="0.2">
      <c r="I109">
        <f>I108+0.1</f>
        <v>9.6999999999999815</v>
      </c>
      <c r="J109">
        <f>EXP(-((I109/$C$26)^$C$27))</f>
        <v>7.8283775492258446E-3</v>
      </c>
      <c r="K109">
        <f>J109*$K$10</f>
        <v>0.12525404078761351</v>
      </c>
      <c r="L109">
        <f>(J108-J109)*(I108+I109)/2</f>
        <v>3.8732156730145861E-3</v>
      </c>
    </row>
    <row r="110" spans="9:12" x14ac:dyDescent="0.2">
      <c r="I110">
        <f>I109+0.1</f>
        <v>9.7999999999999812</v>
      </c>
      <c r="J110">
        <f>EXP(-((I110/$C$26)^$C$27))</f>
        <v>7.446583070924411E-3</v>
      </c>
      <c r="K110">
        <f>J110*$K$10</f>
        <v>0.11914532913479058</v>
      </c>
      <c r="L110">
        <f>(J109-J110)*(I109+I110)/2</f>
        <v>3.7224961634389707E-3</v>
      </c>
    </row>
    <row r="111" spans="9:12" x14ac:dyDescent="0.2">
      <c r="I111">
        <f>I110+0.1</f>
        <v>9.8999999999999808</v>
      </c>
      <c r="J111">
        <f>EXP(-((I111/$C$26)^$C$27))</f>
        <v>7.0834089290521879E-3</v>
      </c>
      <c r="K111">
        <f>J111*$K$10</f>
        <v>0.11333454286483501</v>
      </c>
      <c r="L111">
        <f>(J110-J111)*(I110+I111)/2</f>
        <v>3.5772652974413906E-3</v>
      </c>
    </row>
    <row r="112" spans="9:12" x14ac:dyDescent="0.2">
      <c r="I112">
        <f>I111+0.1</f>
        <v>9.9999999999999805</v>
      </c>
      <c r="J112">
        <f>EXP(-((I112/$C$26)^$C$27))</f>
        <v>6.7379469990855329E-3</v>
      </c>
      <c r="K112">
        <f>J112*$K$10</f>
        <v>0.10780715198536853</v>
      </c>
      <c r="L112">
        <f>(J111-J112)*(I111+I112)/2</f>
        <v>3.4373462031682101E-3</v>
      </c>
    </row>
    <row r="113" spans="9:12" x14ac:dyDescent="0.2">
      <c r="I113">
        <f>I112+0.1</f>
        <v>10.09999999999998</v>
      </c>
      <c r="J113">
        <f>EXP(-((I113/$C$26)^$C$27))</f>
        <v>6.4093334462564456E-3</v>
      </c>
      <c r="K113">
        <f>J113*$K$10</f>
        <v>0.10254933514010313</v>
      </c>
      <c r="L113">
        <f>(J112-J113)*(I112+I113)/2</f>
        <v>3.3025662059323214E-3</v>
      </c>
    </row>
    <row r="114" spans="9:12" x14ac:dyDescent="0.2">
      <c r="I114">
        <f>I113+0.1</f>
        <v>10.19999999999998</v>
      </c>
      <c r="J114">
        <f>EXP(-((I114/$C$26)^$C$27))</f>
        <v>6.0967465655156977E-3</v>
      </c>
      <c r="K114">
        <f>J114*$K$10</f>
        <v>9.7547945048251164E-2</v>
      </c>
      <c r="L114">
        <f>(J113-J114)*(I113+I114)/2</f>
        <v>3.1727568395185841E-3</v>
      </c>
    </row>
    <row r="115" spans="9:12" x14ac:dyDescent="0.2">
      <c r="I115">
        <f>I114+0.1</f>
        <v>10.299999999999979</v>
      </c>
      <c r="J115">
        <f>EXP(-((I115/$C$26)^$C$27))</f>
        <v>5.7994047268422029E-3</v>
      </c>
      <c r="K115">
        <f>J115*$K$10</f>
        <v>9.2790475629475247E-2</v>
      </c>
      <c r="L115">
        <f>(J114-J115)*(I114+I115)/2</f>
        <v>3.0477538464033153E-3</v>
      </c>
    </row>
    <row r="116" spans="9:12" x14ac:dyDescent="0.2">
      <c r="I116">
        <f>I115+0.1</f>
        <v>10.399999999999979</v>
      </c>
      <c r="J116">
        <f>EXP(-((I116/$C$26)^$C$27))</f>
        <v>5.5165644207608305E-3</v>
      </c>
      <c r="K116">
        <f>J116*$K$10</f>
        <v>8.8265030732173289E-2</v>
      </c>
      <c r="L116">
        <f>(J115-J116)*(I115+I116)/2</f>
        <v>2.9273971679421988E-3</v>
      </c>
    </row>
    <row r="117" spans="9:12" x14ac:dyDescent="0.2">
      <c r="I117">
        <f>I116+0.1</f>
        <v>10.499999999999979</v>
      </c>
      <c r="J117">
        <f>EXP(-((I117/$C$26)^$C$27))</f>
        <v>5.2475183991814401E-3</v>
      </c>
      <c r="K117">
        <f>J117*$K$10</f>
        <v>8.3960294386903042E-2</v>
      </c>
      <c r="L117">
        <f>(J116-J117)*(I116+I117)/2</f>
        <v>2.8115309255046239E-3</v>
      </c>
    </row>
    <row r="118" spans="9:12" x14ac:dyDescent="0.2">
      <c r="I118">
        <f>I117+0.1</f>
        <v>10.599999999999978</v>
      </c>
      <c r="J118">
        <f>EXP(-((I118/$C$26)^$C$27))</f>
        <v>4.9915939069102699E-3</v>
      </c>
      <c r="K118">
        <f>J118*$K$10</f>
        <v>7.9865502510564318E-2</v>
      </c>
      <c r="L118">
        <f>(J117-J118)*(I117+I118)/2</f>
        <v>2.700003393460841E-3</v>
      </c>
    </row>
    <row r="119" spans="9:12" x14ac:dyDescent="0.2">
      <c r="I119">
        <f>I118+0.1</f>
        <v>10.699999999999978</v>
      </c>
      <c r="J119">
        <f>EXP(-((I119/$C$26)^$C$27))</f>
        <v>4.748150999411528E-3</v>
      </c>
      <c r="K119">
        <f>J119*$K$10</f>
        <v>7.5970415990584447E-2</v>
      </c>
      <c r="L119">
        <f>(J118-J119)*(I118+I119)/2</f>
        <v>2.592666964861596E-3</v>
      </c>
    </row>
    <row r="120" spans="9:12" x14ac:dyDescent="0.2">
      <c r="I120">
        <f>I119+0.1</f>
        <v>10.799999999999978</v>
      </c>
      <c r="J120">
        <f>EXP(-((I120/$C$26)^$C$27))</f>
        <v>4.5165809426127189E-3</v>
      </c>
      <c r="K120">
        <f>J120*$K$10</f>
        <v>7.2265295081803502E-2</v>
      </c>
      <c r="L120">
        <f>(J119-J120)*(I119+I120)/2</f>
        <v>2.489378110587193E-3</v>
      </c>
    </row>
    <row r="121" spans="9:12" x14ac:dyDescent="0.2">
      <c r="I121">
        <f>I120+0.1</f>
        <v>10.899999999999977</v>
      </c>
      <c r="J121">
        <f>EXP(-((I121/$C$26)^$C$27))</f>
        <v>4.2963046907523892E-3</v>
      </c>
      <c r="K121">
        <f>J121*$K$10</f>
        <v>6.8740875052038228E-2</v>
      </c>
      <c r="L121">
        <f>(J120-J121)*(I120+I121)/2</f>
        <v>2.3899973326845713E-3</v>
      </c>
    </row>
    <row r="122" spans="9:12" x14ac:dyDescent="0.2">
      <c r="I122">
        <f>I121+0.1</f>
        <v>10.999999999999977</v>
      </c>
      <c r="J122">
        <f>EXP(-((I122/$C$26)^$C$27))</f>
        <v>4.0867714384641143E-3</v>
      </c>
      <c r="K122">
        <f>J122*$K$10</f>
        <v>6.5388343015425829E-2</v>
      </c>
      <c r="L122">
        <f>(J121-J122)*(I121+I122)/2</f>
        <v>2.2943891125566059E-3</v>
      </c>
    </row>
    <row r="123" spans="9:12" x14ac:dyDescent="0.2">
      <c r="I123">
        <f>I122+0.1</f>
        <v>11.099999999999977</v>
      </c>
      <c r="J123">
        <f>EXP(-((I123/$C$26)^$C$27))</f>
        <v>3.887457243476175E-3</v>
      </c>
      <c r="K123">
        <f>J123*$K$10</f>
        <v>6.2199315895618799E-2</v>
      </c>
      <c r="L123">
        <f>(J122-J123)*(I122+I123)/2</f>
        <v>2.202421854616725E-3</v>
      </c>
    </row>
    <row r="124" spans="9:12" x14ac:dyDescent="0.2">
      <c r="I124">
        <f>I123+0.1</f>
        <v>11.199999999999976</v>
      </c>
      <c r="J124">
        <f>EXP(-((I124/$C$26)^$C$27))</f>
        <v>3.697863716482975E-3</v>
      </c>
      <c r="K124">
        <f>J124*$K$10</f>
        <v>5.9165819463727599E-2</v>
      </c>
      <c r="L124">
        <f>(J123-J124)*(I123+I124)/2</f>
        <v>2.1139678259741758E-3</v>
      </c>
    </row>
    <row r="125" spans="9:12" x14ac:dyDescent="0.2">
      <c r="I125">
        <f>I124+0.1</f>
        <v>11.299999999999976</v>
      </c>
      <c r="J125">
        <f>EXP(-((I125/$C$26)^$C$27))</f>
        <v>3.5175167749121722E-3</v>
      </c>
      <c r="K125">
        <f>J125*$K$10</f>
        <v>5.6280268398594756E-2</v>
      </c>
      <c r="L125">
        <f>(J124-J125)*(I124+I125)/2</f>
        <v>2.0289030926715261E-3</v>
      </c>
    </row>
    <row r="126" spans="9:12" x14ac:dyDescent="0.2">
      <c r="I126">
        <f>I125+0.1</f>
        <v>11.399999999999975</v>
      </c>
      <c r="J126">
        <f>EXP(-((I126/$C$26)^$C$27))</f>
        <v>3.3459654574713137E-3</v>
      </c>
      <c r="K126">
        <f>J126*$K$10</f>
        <v>5.3535447319541019E-2</v>
      </c>
      <c r="L126">
        <f>(J125-J126)*(I125+I126)/2</f>
        <v>1.9471074529537409E-3</v>
      </c>
    </row>
    <row r="127" spans="9:12" x14ac:dyDescent="0.2">
      <c r="I127">
        <f>I126+0.1</f>
        <v>11.499999999999975</v>
      </c>
      <c r="J127">
        <f>EXP(-((I127/$C$26)^$C$27))</f>
        <v>3.1827807965097068E-3</v>
      </c>
      <c r="K127">
        <f>J127*$K$10</f>
        <v>5.0924492744155309E-2</v>
      </c>
      <c r="L127">
        <f>(J126-J127)*(I126+I127)/2</f>
        <v>1.8684643680103945E-3</v>
      </c>
    </row>
    <row r="128" spans="9:12" x14ac:dyDescent="0.2">
      <c r="I128">
        <f>I127+0.1</f>
        <v>11.599999999999975</v>
      </c>
      <c r="J128">
        <f>EXP(-((I128/$C$26)^$C$27))</f>
        <v>3.0275547453758531E-3</v>
      </c>
      <c r="K128">
        <f>J128*$K$10</f>
        <v>4.8440875926013649E-2</v>
      </c>
      <c r="L128">
        <f>(J127-J128)*(I127+I128)/2</f>
        <v>1.7928608905960067E-3</v>
      </c>
    </row>
    <row r="178" spans="7:7" ht="15.75" x14ac:dyDescent="0.25">
      <c r="G178" s="19"/>
    </row>
    <row r="179" spans="7:7" ht="15.75" x14ac:dyDescent="0.25">
      <c r="G179" s="19"/>
    </row>
    <row r="180" spans="7:7" ht="15.75" x14ac:dyDescent="0.25">
      <c r="G180" s="19"/>
    </row>
    <row r="181" spans="7:7" ht="15.75" x14ac:dyDescent="0.25">
      <c r="G181" s="19"/>
    </row>
    <row r="182" spans="7:7" ht="15.75" x14ac:dyDescent="0.25">
      <c r="G182" s="19"/>
    </row>
    <row r="183" spans="7:7" ht="15.75" x14ac:dyDescent="0.25">
      <c r="G183" s="19"/>
    </row>
    <row r="184" spans="7:7" ht="15.75" x14ac:dyDescent="0.25">
      <c r="G184" s="19"/>
    </row>
    <row r="185" spans="7:7" ht="15.75" x14ac:dyDescent="0.25">
      <c r="G185" s="19"/>
    </row>
    <row r="186" spans="7:7" ht="15.75" x14ac:dyDescent="0.25">
      <c r="G186" s="19"/>
    </row>
    <row r="187" spans="7:7" ht="15.75" x14ac:dyDescent="0.25">
      <c r="G187" s="19"/>
    </row>
    <row r="188" spans="7:7" ht="15.75" x14ac:dyDescent="0.25">
      <c r="G188" s="19"/>
    </row>
    <row r="189" spans="7:7" ht="15.75" x14ac:dyDescent="0.25">
      <c r="G189" s="19"/>
    </row>
    <row r="190" spans="7:7" ht="15.75" x14ac:dyDescent="0.25">
      <c r="G190" s="19"/>
    </row>
    <row r="191" spans="7:7" ht="15.75" x14ac:dyDescent="0.25">
      <c r="G191" s="19"/>
    </row>
    <row r="192" spans="7:7" ht="15.75" x14ac:dyDescent="0.25">
      <c r="G192" s="19"/>
    </row>
    <row r="193" spans="7:7" ht="15.75" x14ac:dyDescent="0.25">
      <c r="G193" s="19"/>
    </row>
    <row r="194" spans="7:7" ht="15.75" x14ac:dyDescent="0.25">
      <c r="G194" s="19"/>
    </row>
    <row r="195" spans="7:7" ht="15.75" x14ac:dyDescent="0.25">
      <c r="G195" s="19"/>
    </row>
    <row r="196" spans="7:7" ht="15.75" x14ac:dyDescent="0.25">
      <c r="G196" s="19"/>
    </row>
    <row r="197" spans="7:7" ht="15.75" x14ac:dyDescent="0.25">
      <c r="G197" s="19"/>
    </row>
    <row r="198" spans="7:7" ht="15.75" x14ac:dyDescent="0.25">
      <c r="G198" s="19"/>
    </row>
    <row r="199" spans="7:7" ht="15.75" x14ac:dyDescent="0.25">
      <c r="G199" s="19"/>
    </row>
    <row r="200" spans="7:7" ht="15.75" x14ac:dyDescent="0.25">
      <c r="G200" s="19"/>
    </row>
    <row r="201" spans="7:7" ht="15.75" x14ac:dyDescent="0.25">
      <c r="G201" s="19"/>
    </row>
    <row r="202" spans="7:7" ht="15.75" x14ac:dyDescent="0.25">
      <c r="G202" s="19"/>
    </row>
    <row r="203" spans="7:7" ht="15.75" x14ac:dyDescent="0.25">
      <c r="G203" s="19"/>
    </row>
    <row r="204" spans="7:7" ht="15.75" x14ac:dyDescent="0.25">
      <c r="G204" s="19"/>
    </row>
    <row r="205" spans="7:7" ht="15.75" x14ac:dyDescent="0.25">
      <c r="G205" s="19"/>
    </row>
    <row r="206" spans="7:7" ht="15.75" x14ac:dyDescent="0.25">
      <c r="G206" s="19"/>
    </row>
    <row r="207" spans="7:7" ht="15.75" x14ac:dyDescent="0.25">
      <c r="G207" s="19"/>
    </row>
    <row r="208" spans="7:7" ht="15.75" x14ac:dyDescent="0.25">
      <c r="G208" s="19"/>
    </row>
    <row r="209" spans="7:7" ht="15.75" x14ac:dyDescent="0.25">
      <c r="G209" s="19"/>
    </row>
    <row r="210" spans="7:7" ht="15.75" x14ac:dyDescent="0.25">
      <c r="G210" s="19"/>
    </row>
    <row r="211" spans="7:7" ht="15.75" x14ac:dyDescent="0.25">
      <c r="G211" s="19"/>
    </row>
    <row r="212" spans="7:7" ht="15.75" x14ac:dyDescent="0.25">
      <c r="G212" s="19"/>
    </row>
    <row r="213" spans="7:7" ht="15.75" x14ac:dyDescent="0.25">
      <c r="G213" s="19"/>
    </row>
    <row r="214" spans="7:7" ht="15.75" x14ac:dyDescent="0.25">
      <c r="G214" s="19"/>
    </row>
    <row r="215" spans="7:7" ht="15.75" x14ac:dyDescent="0.25">
      <c r="G215" s="19"/>
    </row>
    <row r="216" spans="7:7" ht="15.75" x14ac:dyDescent="0.25">
      <c r="G216" s="19"/>
    </row>
    <row r="217" spans="7:7" ht="15.75" x14ac:dyDescent="0.25">
      <c r="G217" s="19"/>
    </row>
    <row r="218" spans="7:7" ht="15.75" x14ac:dyDescent="0.25">
      <c r="G218" s="19"/>
    </row>
    <row r="219" spans="7:7" ht="15.75" x14ac:dyDescent="0.25">
      <c r="G219" s="19"/>
    </row>
    <row r="220" spans="7:7" ht="15.75" x14ac:dyDescent="0.25">
      <c r="G220" s="19"/>
    </row>
    <row r="221" spans="7:7" ht="15.75" x14ac:dyDescent="0.25">
      <c r="G221" s="19"/>
    </row>
    <row r="222" spans="7:7" ht="15.75" x14ac:dyDescent="0.25">
      <c r="G222" s="19"/>
    </row>
    <row r="223" spans="7:7" ht="15.75" x14ac:dyDescent="0.25">
      <c r="G223" s="19"/>
    </row>
    <row r="224" spans="7:7" ht="15.75" x14ac:dyDescent="0.25">
      <c r="G224" s="19"/>
    </row>
    <row r="225" spans="7:7" ht="15.75" x14ac:dyDescent="0.25">
      <c r="G225" s="19"/>
    </row>
    <row r="226" spans="7:7" ht="15.75" x14ac:dyDescent="0.25">
      <c r="G226" s="19"/>
    </row>
    <row r="227" spans="7:7" ht="15.75" x14ac:dyDescent="0.25">
      <c r="G227" s="19"/>
    </row>
  </sheetData>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266"/>
  <sheetViews>
    <sheetView workbookViewId="0">
      <selection activeCell="N16" sqref="N16"/>
    </sheetView>
  </sheetViews>
  <sheetFormatPr defaultRowHeight="12.75" x14ac:dyDescent="0.2"/>
  <cols>
    <col min="4" max="4" width="12.42578125" bestFit="1" customWidth="1"/>
    <col min="7" max="7" width="12" bestFit="1" customWidth="1"/>
    <col min="8" max="8" width="21.7109375" customWidth="1"/>
    <col min="9" max="9" width="10" customWidth="1"/>
    <col min="10" max="10" width="25.7109375" customWidth="1"/>
    <col min="11" max="11" width="18.42578125" customWidth="1"/>
    <col min="12" max="12" width="19.140625" customWidth="1"/>
    <col min="13" max="13" width="11" customWidth="1"/>
    <col min="14" max="14" width="12.28515625" customWidth="1"/>
    <col min="15" max="15" width="21.42578125" customWidth="1"/>
  </cols>
  <sheetData>
    <row r="1" spans="1:15" ht="16.5" thickTop="1" thickBot="1" x14ac:dyDescent="0.3">
      <c r="H1" s="3" t="s">
        <v>194</v>
      </c>
      <c r="I1" t="s">
        <v>193</v>
      </c>
      <c r="J1" t="s">
        <v>192</v>
      </c>
      <c r="K1" t="s">
        <v>30</v>
      </c>
      <c r="L1" t="s">
        <v>191</v>
      </c>
      <c r="M1" t="s">
        <v>190</v>
      </c>
      <c r="N1" t="s">
        <v>189</v>
      </c>
      <c r="O1" t="s">
        <v>188</v>
      </c>
    </row>
    <row r="2" spans="1:15" ht="13.5" thickTop="1" x14ac:dyDescent="0.2">
      <c r="B2" t="s">
        <v>251</v>
      </c>
      <c r="H2" t="s">
        <v>187</v>
      </c>
      <c r="I2">
        <v>0.14499999999999999</v>
      </c>
      <c r="J2">
        <f>10204.1*I2</f>
        <v>1479.5944999999999</v>
      </c>
      <c r="K2">
        <v>2.68</v>
      </c>
      <c r="L2">
        <v>29.7</v>
      </c>
      <c r="M2">
        <v>0.43</v>
      </c>
      <c r="N2">
        <v>4.4999999999999998E-2</v>
      </c>
      <c r="O2">
        <v>30305.88</v>
      </c>
    </row>
    <row r="3" spans="1:15" x14ac:dyDescent="0.2">
      <c r="H3" t="s">
        <v>241</v>
      </c>
      <c r="I3">
        <v>0.124</v>
      </c>
      <c r="J3">
        <f>10204.1*I3</f>
        <v>1265.3084000000001</v>
      </c>
      <c r="K3">
        <v>2.2799999999999998</v>
      </c>
      <c r="L3">
        <v>14.6</v>
      </c>
      <c r="M3">
        <v>0.41</v>
      </c>
      <c r="N3">
        <v>5.7000000000000002E-2</v>
      </c>
      <c r="O3">
        <v>14897.84</v>
      </c>
    </row>
    <row r="4" spans="1:15" x14ac:dyDescent="0.2">
      <c r="B4" t="s">
        <v>250</v>
      </c>
      <c r="C4">
        <v>0.43</v>
      </c>
      <c r="H4" t="s">
        <v>242</v>
      </c>
      <c r="I4">
        <v>7.4999999999999997E-2</v>
      </c>
      <c r="J4">
        <f>10204.1*I4</f>
        <v>765.3075</v>
      </c>
      <c r="K4">
        <v>1.89</v>
      </c>
      <c r="L4">
        <v>4.42</v>
      </c>
      <c r="M4">
        <v>0.41</v>
      </c>
      <c r="N4">
        <v>6.5000000000000002E-2</v>
      </c>
      <c r="O4">
        <v>4510.1679999999997</v>
      </c>
    </row>
    <row r="5" spans="1:15" x14ac:dyDescent="0.2">
      <c r="B5" t="s">
        <v>249</v>
      </c>
      <c r="C5">
        <v>8.8999999999999996E-2</v>
      </c>
      <c r="H5" t="s">
        <v>241</v>
      </c>
      <c r="I5">
        <v>3.5999999999999997E-2</v>
      </c>
      <c r="J5">
        <f>10204.1*I5</f>
        <v>367.3476</v>
      </c>
      <c r="K5">
        <v>1.56</v>
      </c>
      <c r="L5">
        <v>1.04</v>
      </c>
      <c r="M5">
        <v>0.43</v>
      </c>
      <c r="N5">
        <v>7.8E-2</v>
      </c>
      <c r="O5">
        <v>1061.2160000000001</v>
      </c>
    </row>
    <row r="6" spans="1:15" x14ac:dyDescent="0.2">
      <c r="B6" t="s">
        <v>30</v>
      </c>
      <c r="C6">
        <v>1.23</v>
      </c>
      <c r="H6" t="s">
        <v>240</v>
      </c>
      <c r="I6">
        <v>1.6E-2</v>
      </c>
      <c r="J6">
        <f>10204.1*I6</f>
        <v>163.26560000000001</v>
      </c>
      <c r="K6">
        <v>1.37</v>
      </c>
      <c r="L6">
        <v>0.25</v>
      </c>
      <c r="M6">
        <v>0.46</v>
      </c>
      <c r="N6">
        <v>3.4000000000000002E-2</v>
      </c>
      <c r="O6">
        <v>255.1</v>
      </c>
    </row>
    <row r="7" spans="1:15" x14ac:dyDescent="0.2">
      <c r="B7" t="s">
        <v>248</v>
      </c>
      <c r="C7">
        <v>102</v>
      </c>
      <c r="D7">
        <v>0.124</v>
      </c>
      <c r="H7" t="s">
        <v>239</v>
      </c>
      <c r="I7">
        <v>0.02</v>
      </c>
      <c r="J7">
        <f>10204.1*I7</f>
        <v>204.08200000000002</v>
      </c>
      <c r="K7">
        <v>1.41</v>
      </c>
      <c r="L7">
        <v>0.45</v>
      </c>
      <c r="M7">
        <v>0.45</v>
      </c>
      <c r="N7">
        <v>6.7000000000000004E-2</v>
      </c>
      <c r="O7">
        <v>459.18</v>
      </c>
    </row>
    <row r="8" spans="1:15" x14ac:dyDescent="0.2">
      <c r="B8" t="s">
        <v>27</v>
      </c>
      <c r="C8">
        <f>1-1/C6</f>
        <v>0.18699186991869921</v>
      </c>
      <c r="H8" t="s">
        <v>236</v>
      </c>
      <c r="I8">
        <v>5.8999999999999997E-2</v>
      </c>
      <c r="J8">
        <f>10204.1*I8</f>
        <v>602.04189999999994</v>
      </c>
      <c r="K8">
        <v>1.48</v>
      </c>
      <c r="L8">
        <v>1.31</v>
      </c>
      <c r="M8">
        <v>0.39</v>
      </c>
      <c r="N8">
        <v>0.1</v>
      </c>
      <c r="O8">
        <v>1336.7239999999999</v>
      </c>
    </row>
    <row r="9" spans="1:15" x14ac:dyDescent="0.2">
      <c r="H9" t="s">
        <v>238</v>
      </c>
      <c r="I9">
        <v>1.9E-2</v>
      </c>
      <c r="J9">
        <f>10204.1*I9</f>
        <v>193.87790000000001</v>
      </c>
      <c r="K9">
        <v>1.31</v>
      </c>
      <c r="L9">
        <v>0.26</v>
      </c>
      <c r="M9">
        <v>0.41</v>
      </c>
      <c r="N9">
        <v>9.5000000000000001E-2</v>
      </c>
      <c r="O9">
        <v>265.30400000000003</v>
      </c>
    </row>
    <row r="10" spans="1:15" x14ac:dyDescent="0.2">
      <c r="C10" t="s">
        <v>213</v>
      </c>
      <c r="D10">
        <v>599108703581.82397</v>
      </c>
      <c r="E10">
        <v>1035259929446.1439</v>
      </c>
      <c r="H10" t="s">
        <v>237</v>
      </c>
      <c r="I10">
        <v>0.01</v>
      </c>
      <c r="J10">
        <f>10204.1*I10</f>
        <v>102.04100000000001</v>
      </c>
      <c r="K10">
        <v>1.23</v>
      </c>
      <c r="L10">
        <v>7.0000000000000007E-2</v>
      </c>
      <c r="M10">
        <v>0.43</v>
      </c>
      <c r="N10">
        <v>8.8999999999999996E-2</v>
      </c>
      <c r="O10">
        <v>71.428000000000011</v>
      </c>
    </row>
    <row r="11" spans="1:15" x14ac:dyDescent="0.2">
      <c r="H11" t="s">
        <v>236</v>
      </c>
      <c r="I11">
        <v>2.7E-2</v>
      </c>
      <c r="J11">
        <f>10204.1*I11</f>
        <v>275.51069999999999</v>
      </c>
      <c r="K11">
        <v>1.23</v>
      </c>
      <c r="L11">
        <v>0.12</v>
      </c>
      <c r="M11">
        <v>0.38</v>
      </c>
      <c r="N11">
        <v>0.1</v>
      </c>
      <c r="O11">
        <v>122.44799999999999</v>
      </c>
    </row>
    <row r="12" spans="1:15" x14ac:dyDescent="0.2">
      <c r="A12" t="s">
        <v>247</v>
      </c>
      <c r="B12" t="s">
        <v>246</v>
      </c>
      <c r="C12" s="4" t="s">
        <v>245</v>
      </c>
      <c r="D12" t="s">
        <v>244</v>
      </c>
      <c r="G12" t="s">
        <v>211</v>
      </c>
      <c r="H12" t="s">
        <v>235</v>
      </c>
      <c r="I12">
        <v>5.0000000000000001E-3</v>
      </c>
      <c r="J12">
        <f>10204.1*I12</f>
        <v>51.020500000000006</v>
      </c>
      <c r="K12">
        <v>1.0900000000000001</v>
      </c>
      <c r="L12">
        <v>0.02</v>
      </c>
      <c r="M12">
        <v>0.36</v>
      </c>
      <c r="N12">
        <v>7.0000000000000007E-2</v>
      </c>
      <c r="O12">
        <v>20.408000000000001</v>
      </c>
    </row>
    <row r="13" spans="1:15" x14ac:dyDescent="0.2">
      <c r="A13">
        <v>100</v>
      </c>
      <c r="B13">
        <v>0</v>
      </c>
      <c r="C13">
        <f>(1/(1+($C$7*B13)^$C$6))^(1-1/$C$6)</f>
        <v>1</v>
      </c>
      <c r="D13">
        <f>C13^0.5*(1-(1-C13^(1/$C$8))^$C$8)^2</f>
        <v>1</v>
      </c>
      <c r="E13">
        <f>(1/(1+($D$7*A13)^$C$6))^(1-1/$C$6)</f>
        <v>0.55580603927804972</v>
      </c>
      <c r="F13">
        <f>((C13^(1/$C$8)+1)^(1/$C$6))/(C13^(1/($C$8*$C$6))*$C$7)</f>
        <v>1.7224223892338037E-2</v>
      </c>
      <c r="G13">
        <f>$D$10*D13</f>
        <v>599108703581.82397</v>
      </c>
      <c r="H13" t="s">
        <v>234</v>
      </c>
      <c r="I13">
        <v>8.0000000000000002E-3</v>
      </c>
      <c r="J13">
        <f>10204.1*I13</f>
        <v>81.632800000000003</v>
      </c>
      <c r="K13">
        <v>1.0900000000000001</v>
      </c>
      <c r="L13">
        <v>0.2</v>
      </c>
      <c r="M13">
        <v>0.38</v>
      </c>
      <c r="N13">
        <v>6.8000000000000005E-2</v>
      </c>
      <c r="O13">
        <v>204.08</v>
      </c>
    </row>
    <row r="14" spans="1:15" x14ac:dyDescent="0.2">
      <c r="A14">
        <v>500</v>
      </c>
      <c r="B14">
        <v>0.05</v>
      </c>
      <c r="C14">
        <f>(1/(1+($C$7*B14)^$C$6))^(1-1/$C$6)</f>
        <v>0.67141249416187743</v>
      </c>
      <c r="D14">
        <f>C14^0.5*(1-(1-C14^(1/$C$8))^$C$8)^2</f>
        <v>4.4747675015980042E-4</v>
      </c>
      <c r="E14">
        <f>(1/(1+($D$7*A14)^$C$6))^(1-1/$C$6)</f>
        <v>0.38658458892789727</v>
      </c>
      <c r="F14">
        <f>((C14^(1/$C$8)+1)^(1/$C$6))/(C14^(1/($C$8*$C$6))*$C$7)</f>
        <v>6.0708826680218098E-2</v>
      </c>
      <c r="G14">
        <f>$D$10*D14</f>
        <v>268087215.67124578</v>
      </c>
      <c r="I14" t="s">
        <v>243</v>
      </c>
    </row>
    <row r="15" spans="1:15" x14ac:dyDescent="0.2">
      <c r="A15">
        <v>1000</v>
      </c>
      <c r="B15">
        <f>B14+0.05</f>
        <v>0.1</v>
      </c>
      <c r="C15">
        <f>(1/(1+($C$7*B15)^$C$6))^(1-1/$C$6)</f>
        <v>0.58007510679339225</v>
      </c>
      <c r="D15">
        <f>C15^0.5*(1-(1-C15^(1/$C$8))^$C$8)^2</f>
        <v>8.2284373239002327E-5</v>
      </c>
      <c r="E15">
        <f>(1/(1+($D$7*A15)^$C$6))^(1-1/$C$6)</f>
        <v>0.32983533375675489</v>
      </c>
      <c r="F15">
        <f>((C15^(1/$C$8)+1)^(1/$C$6))/(C15^(1/($C$8*$C$6))*$C$7)</f>
        <v>0.10924818342733912</v>
      </c>
      <c r="G15">
        <f>$D$10*D15</f>
        <v>49297284.176261611</v>
      </c>
      <c r="I15" t="s">
        <v>188</v>
      </c>
      <c r="J15" t="s">
        <v>86</v>
      </c>
      <c r="K15" t="s">
        <v>87</v>
      </c>
    </row>
    <row r="16" spans="1:15" x14ac:dyDescent="0.2">
      <c r="B16">
        <f>B15+0.05</f>
        <v>0.15000000000000002</v>
      </c>
      <c r="C16">
        <f>(1/(1+($C$7*B16)^$C$6))^(1-1/$C$6)</f>
        <v>0.53056068804722711</v>
      </c>
      <c r="D16">
        <f>C16^0.5*(1-(1-C16^(1/$C$8))^$C$8)^2</f>
        <v>2.9781497581599582E-5</v>
      </c>
      <c r="E16">
        <f>(1/(1+($D$7*A16)^$C$6))^(1-1/$C$6)</f>
        <v>1</v>
      </c>
      <c r="F16">
        <f>((C16^(1/$C$8)+1)^(1/$C$6))/(C16^(1/($C$8*$C$6))*$C$7)</f>
        <v>0.15845820210483247</v>
      </c>
      <c r="G16">
        <f>$D$10*D16</f>
        <v>17842354.406837352</v>
      </c>
      <c r="H16" t="s">
        <v>187</v>
      </c>
      <c r="I16">
        <v>30305.88</v>
      </c>
      <c r="J16">
        <v>1479.5944999999999</v>
      </c>
      <c r="K16">
        <v>2.68</v>
      </c>
    </row>
    <row r="17" spans="2:11" x14ac:dyDescent="0.2">
      <c r="B17">
        <f>B16+0.05</f>
        <v>0.2</v>
      </c>
      <c r="C17">
        <f>(1/(1+($C$7*B17)^$C$6))^(1-1/$C$6)</f>
        <v>0.49753021429541561</v>
      </c>
      <c r="D17">
        <f>C17^0.5*(1-(1-C17^(1/$C$8))^$C$8)^2</f>
        <v>1.438358717760865E-5</v>
      </c>
      <c r="E17">
        <f>(1/(1+($D$7*A17)^$C$6))^(1-1/$C$6)</f>
        <v>1</v>
      </c>
      <c r="F17">
        <f>((C17^(1/$C$8)+1)^(1/$C$6))/(C17^(1/($C$8*$C$6))*$C$7)</f>
        <v>0.20793146407565119</v>
      </c>
      <c r="G17">
        <f>$D$10*D17</f>
        <v>8617332.2668332644</v>
      </c>
      <c r="H17" t="s">
        <v>241</v>
      </c>
      <c r="I17">
        <v>14897.84</v>
      </c>
      <c r="J17">
        <v>1265.3084000000001</v>
      </c>
      <c r="K17">
        <v>2.2799999999999998</v>
      </c>
    </row>
    <row r="18" spans="2:11" x14ac:dyDescent="0.2">
      <c r="B18">
        <f>B17+0.05</f>
        <v>0.25</v>
      </c>
      <c r="C18">
        <f>(1/(1+($C$7*B18)^$C$6))^(1-1/$C$6)</f>
        <v>0.47314867124598881</v>
      </c>
      <c r="D18">
        <f>C18^0.5*(1-(1-C18^(1/$C$8))^$C$8)^2</f>
        <v>8.157059675817312E-6</v>
      </c>
      <c r="F18">
        <f>((C18^(1/$C$8)+1)^(1/$C$6))/(C18^(1/($C$8*$C$6))*$C$7)</f>
        <v>0.25754271512654592</v>
      </c>
      <c r="G18">
        <f>$D$10*D18</f>
        <v>4886965.447418483</v>
      </c>
      <c r="H18" t="s">
        <v>242</v>
      </c>
      <c r="I18">
        <v>4510.1679999999997</v>
      </c>
      <c r="J18" s="10">
        <v>765.3075</v>
      </c>
      <c r="K18" s="10">
        <v>1.89</v>
      </c>
    </row>
    <row r="19" spans="2:11" x14ac:dyDescent="0.2">
      <c r="B19">
        <f>B18+0.05</f>
        <v>0.3</v>
      </c>
      <c r="C19">
        <f>(1/(1+($C$7*B19)^$C$6))^(1-1/$C$6)</f>
        <v>0.45403014315793516</v>
      </c>
      <c r="D19">
        <f>C19^0.5*(1-(1-C19^(1/$C$8))^$C$8)^2</f>
        <v>5.1249776601391234E-6</v>
      </c>
      <c r="F19">
        <f>((C19^(1/$C$8)+1)^(1/$C$6))/(C19^(1/($C$8*$C$6))*$C$7)</f>
        <v>0.30723790456522737</v>
      </c>
      <c r="G19">
        <f>$D$10*D19</f>
        <v>3070418.7218517601</v>
      </c>
      <c r="H19" t="s">
        <v>241</v>
      </c>
      <c r="I19">
        <v>1061.2160000000001</v>
      </c>
      <c r="J19">
        <v>367.3476</v>
      </c>
      <c r="K19">
        <v>1.56</v>
      </c>
    </row>
    <row r="20" spans="2:11" x14ac:dyDescent="0.2">
      <c r="B20">
        <f>B19+0.05</f>
        <v>0.35</v>
      </c>
      <c r="C20">
        <f>(1/(1+($C$7*B20)^$C$6))^(1-1/$C$6)</f>
        <v>0.43842248042001719</v>
      </c>
      <c r="D20">
        <f>C20^0.5*(1-(1-C20^(1/$C$8))^$C$8)^2</f>
        <v>3.4571345403435987E-6</v>
      </c>
      <c r="F20">
        <f>((C20^(1/$C$8)+1)^(1/$C$6))/(C20^(1/($C$8*$C$6))*$C$7)</f>
        <v>0.35698907824636195</v>
      </c>
      <c r="G20">
        <f>$D$10*D20</f>
        <v>2071199.3925731983</v>
      </c>
      <c r="H20" t="s">
        <v>240</v>
      </c>
      <c r="I20">
        <v>255.1</v>
      </c>
      <c r="J20">
        <v>163.26560000000001</v>
      </c>
      <c r="K20">
        <v>1.37</v>
      </c>
    </row>
    <row r="21" spans="2:11" x14ac:dyDescent="0.2">
      <c r="B21">
        <f>B20+0.05</f>
        <v>0.39999999999999997</v>
      </c>
      <c r="C21">
        <f>(1/(1+($C$7*B21)^$C$6))^(1-1/$C$6)</f>
        <v>0.4253087989765556</v>
      </c>
      <c r="D21">
        <f>C21^0.5*(1-(1-C21^(1/$C$8))^$C$8)^2</f>
        <v>2.4570477611417288E-6</v>
      </c>
      <c r="G21">
        <f>$D$10*D21</f>
        <v>1472038.6988162443</v>
      </c>
      <c r="H21" t="s">
        <v>239</v>
      </c>
      <c r="I21">
        <v>459.18</v>
      </c>
      <c r="J21">
        <v>204.08200000000002</v>
      </c>
      <c r="K21">
        <v>1.41</v>
      </c>
    </row>
    <row r="22" spans="2:11" x14ac:dyDescent="0.2">
      <c r="B22">
        <f>B21+0.05</f>
        <v>0.44999999999999996</v>
      </c>
      <c r="C22">
        <f>(1/(1+($C$7*B22)^$C$6))^(1-1/$C$6)</f>
        <v>0.41404979906244177</v>
      </c>
      <c r="D22">
        <f>C22^0.5*(1-(1-C22^(1/$C$8))^$C$8)^2</f>
        <v>1.8174923550926962E-6</v>
      </c>
      <c r="G22">
        <f>$D$10*D22</f>
        <v>1088875.4886294613</v>
      </c>
      <c r="H22" t="s">
        <v>236</v>
      </c>
      <c r="I22">
        <v>1336.7239999999999</v>
      </c>
      <c r="J22">
        <v>602.04189999999994</v>
      </c>
      <c r="K22">
        <v>1.48</v>
      </c>
    </row>
    <row r="23" spans="2:11" x14ac:dyDescent="0.2">
      <c r="B23">
        <f>B22+0.05</f>
        <v>0.49999999999999994</v>
      </c>
      <c r="C23">
        <f>(1/(1+($C$7*B23)^$C$6))^(1-1/$C$6)</f>
        <v>0.40421906792731677</v>
      </c>
      <c r="D23">
        <f>C23^0.5*(1-(1-C23^(1/$C$8))^$C$8)^2</f>
        <v>1.3875649644790823E-6</v>
      </c>
      <c r="G23">
        <f>$D$10*D23</f>
        <v>831302.24700462259</v>
      </c>
      <c r="H23" t="s">
        <v>238</v>
      </c>
      <c r="I23">
        <v>265.30400000000003</v>
      </c>
      <c r="J23" s="10">
        <v>193.87790000000001</v>
      </c>
      <c r="K23" s="10">
        <v>1.31</v>
      </c>
    </row>
    <row r="24" spans="2:11" x14ac:dyDescent="0.2">
      <c r="B24">
        <f>B23+0.05</f>
        <v>0.54999999999999993</v>
      </c>
      <c r="C24">
        <f>(1/(1+($C$7*B24)^$C$6))^(1-1/$C$6)</f>
        <v>0.39551891256660238</v>
      </c>
      <c r="D24">
        <f>C24^0.5*(1-(1-C24^(1/$C$8))^$C$8)^2</f>
        <v>1.0868066317602063E-6</v>
      </c>
      <c r="G24">
        <f>$D$10*D24</f>
        <v>651115.31219798594</v>
      </c>
      <c r="H24" t="s">
        <v>237</v>
      </c>
      <c r="I24">
        <v>71.428000000000011</v>
      </c>
      <c r="J24">
        <v>102.04100000000001</v>
      </c>
      <c r="K24">
        <v>1.23</v>
      </c>
    </row>
    <row r="25" spans="2:11" x14ac:dyDescent="0.2">
      <c r="B25">
        <f>B24+0.05</f>
        <v>0.6</v>
      </c>
      <c r="C25">
        <f>(1/(1+($C$7*B25)^$C$6))^(1-1/$C$6)</f>
        <v>0.38773382221932151</v>
      </c>
      <c r="D25">
        <f>C25^0.5*(1-(1-C25^(1/$C$8))^$C$8)^2</f>
        <v>8.6944652178700708E-7</v>
      </c>
      <c r="G25">
        <f>$D$10*D25</f>
        <v>520892.97850153991</v>
      </c>
      <c r="H25" t="s">
        <v>236</v>
      </c>
      <c r="I25">
        <v>122.44799999999999</v>
      </c>
      <c r="J25">
        <v>275.51069999999999</v>
      </c>
      <c r="K25">
        <v>1.23</v>
      </c>
    </row>
    <row r="26" spans="2:11" x14ac:dyDescent="0.2">
      <c r="B26">
        <f>B25+0.05</f>
        <v>0.65</v>
      </c>
      <c r="C26">
        <f>(1/(1+($C$7*B26)^$C$6))^(1-1/$C$6)</f>
        <v>0.3807030966603932</v>
      </c>
      <c r="D26">
        <f>C26^0.5*(1-(1-C26^(1/$C$8))^$C$8)^2</f>
        <v>7.0804269491901361E-7</v>
      </c>
      <c r="G26">
        <f>$D$10*D26</f>
        <v>424194.54103351117</v>
      </c>
      <c r="H26" t="s">
        <v>235</v>
      </c>
      <c r="I26">
        <v>20.408000000000001</v>
      </c>
      <c r="J26">
        <v>51.020500000000006</v>
      </c>
      <c r="K26">
        <v>1.0900000000000001</v>
      </c>
    </row>
    <row r="27" spans="2:11" x14ac:dyDescent="0.2">
      <c r="B27">
        <f>B26+0.05</f>
        <v>0.70000000000000007</v>
      </c>
      <c r="C27">
        <f>(1/(1+($C$7*B27)^$C$6))^(1-1/$C$6)</f>
        <v>0.37430392367498272</v>
      </c>
      <c r="D27">
        <f>C27^0.5*(1-(1-C27^(1/$C$8))^$C$8)^2</f>
        <v>5.854112370351662E-7</v>
      </c>
      <c r="G27">
        <f>$D$10*D27</f>
        <v>350724.96728237026</v>
      </c>
      <c r="H27" t="s">
        <v>234</v>
      </c>
      <c r="I27">
        <v>204.08</v>
      </c>
      <c r="J27">
        <v>81.632800000000003</v>
      </c>
      <c r="K27">
        <v>1.0900000000000001</v>
      </c>
    </row>
    <row r="28" spans="2:11" x14ac:dyDescent="0.2">
      <c r="B28">
        <f>B27+0.05</f>
        <v>0.75000000000000011</v>
      </c>
      <c r="C28">
        <f>(1/(1+($C$7*B28)^$C$6))^(1-1/$C$6)</f>
        <v>0.36844047706018374</v>
      </c>
      <c r="D28">
        <f>C28^0.5*(1-(1-C28^(1/$C$8))^$C$8)^2</f>
        <v>4.9039060053975363E-7</v>
      </c>
      <c r="G28">
        <f>$D$10*D28</f>
        <v>293797.27693808393</v>
      </c>
    </row>
    <row r="29" spans="2:11" x14ac:dyDescent="0.2">
      <c r="B29">
        <f>B28+0.05</f>
        <v>0.80000000000000016</v>
      </c>
      <c r="C29">
        <f>(1/(1+($C$7*B29)^$C$6))^(1-1/$C$6)</f>
        <v>0.36303664612979097</v>
      </c>
      <c r="D29">
        <f>C29^0.5*(1-(1-C29^(1/$C$8))^$C$8)^2</f>
        <v>4.1550085822406708E-7</v>
      </c>
      <c r="G29">
        <f>$D$10*D29</f>
        <v>248930.18050775607</v>
      </c>
    </row>
    <row r="30" spans="2:11" x14ac:dyDescent="0.2">
      <c r="B30">
        <f>B29+0.05</f>
        <v>0.8500000000000002</v>
      </c>
      <c r="C30">
        <f>(1/(1+($C$7*B30)^$C$6))^(1-1/$C$6)</f>
        <v>0.35803104202218178</v>
      </c>
      <c r="D30">
        <f>C30^0.5*(1-(1-C30^(1/$C$8))^$C$8)^2</f>
        <v>3.5559215440125333E-7</v>
      </c>
      <c r="G30">
        <f>$D$10*D30</f>
        <v>213038.35462720267</v>
      </c>
    </row>
    <row r="31" spans="2:11" x14ac:dyDescent="0.2">
      <c r="B31">
        <f>B30+0.05</f>
        <v>0.90000000000000024</v>
      </c>
      <c r="C31">
        <f>(1/(1+($C$7*B31)^$C$6))^(1-1/$C$6)</f>
        <v>0.3533734794680285</v>
      </c>
      <c r="D31">
        <f>C31^0.5*(1-(1-C31^(1/$C$8))^$C$8)^2</f>
        <v>3.0703432358935078E-7</v>
      </c>
      <c r="G31">
        <f>$D$10*D31</f>
        <v>183946.93556073817</v>
      </c>
    </row>
    <row r="32" spans="2:11" x14ac:dyDescent="0.2">
      <c r="B32">
        <f>B31+0.05</f>
        <v>0.95000000000000029</v>
      </c>
      <c r="C32">
        <f>(1/(1+($C$7*B32)^$C$6))^(1-1/$C$6)</f>
        <v>0.34902244248881775</v>
      </c>
      <c r="D32">
        <f>C32^0.5*(1-(1-C32^(1/$C$8))^$C$8)^2</f>
        <v>2.6721478747609961E-7</v>
      </c>
      <c r="G32">
        <f>$D$10*D32</f>
        <v>160090.70490269866</v>
      </c>
    </row>
    <row r="33" spans="2:7" x14ac:dyDescent="0.2">
      <c r="B33">
        <f>B32+0.05</f>
        <v>1.0000000000000002</v>
      </c>
      <c r="C33">
        <f>(1/(1+($C$7*B33)^$C$6))^(1-1/$C$6)</f>
        <v>0.34494322288231849</v>
      </c>
      <c r="D33">
        <f>C33^0.5*(1-(1-C33^(1/$C$8))^$C$8)^2</f>
        <v>2.3421836775708164E-7</v>
      </c>
      <c r="G33">
        <f>$D$10*D33</f>
        <v>140322.26266199606</v>
      </c>
    </row>
    <row r="34" spans="2:7" x14ac:dyDescent="0.2">
      <c r="B34">
        <f>B33+0.05</f>
        <v>1.0500000000000003</v>
      </c>
      <c r="C34">
        <f>(1/(1+($C$7*B34)^$C$6))^(1-1/$C$6)</f>
        <v>0.34110652902004879</v>
      </c>
      <c r="D34">
        <f>C34^0.5*(1-(1-C34^(1/$C$8))^$C$8)^2</f>
        <v>2.0661783268414118E-7</v>
      </c>
      <c r="G34">
        <f>$D$10*D34</f>
        <v>123786.54187628205</v>
      </c>
    </row>
    <row r="35" spans="2:7" x14ac:dyDescent="0.2">
      <c r="B35">
        <f>B34+0.05</f>
        <v>1.1000000000000003</v>
      </c>
      <c r="C35">
        <f>(1/(1+($C$7*B35)^$C$6))^(1-1/$C$6)</f>
        <v>0.33748742993842162</v>
      </c>
      <c r="D35">
        <f>C35^0.5*(1-(1-C35^(1/$C$8))^$C$8)^2</f>
        <v>1.8333373051188829E-7</v>
      </c>
      <c r="G35">
        <f>$D$10*D35</f>
        <v>109836.83360979687</v>
      </c>
    </row>
    <row r="36" spans="2:7" x14ac:dyDescent="0.2">
      <c r="B36">
        <f>B35+0.05</f>
        <v>1.1500000000000004</v>
      </c>
      <c r="C36">
        <f>(1/(1+($C$7*B36)^$C$6))^(1-1/$C$6)</f>
        <v>0.33406454270640329</v>
      </c>
      <c r="D36">
        <f>C36^0.5*(1-(1-C36^(1/$C$8))^$C$8)^2</f>
        <v>1.6353865649137278E-7</v>
      </c>
      <c r="G36">
        <f>$D$10*D36</f>
        <v>97977.432476059592</v>
      </c>
    </row>
    <row r="37" spans="2:7" x14ac:dyDescent="0.2">
      <c r="B37">
        <f>B36+0.05</f>
        <v>1.2000000000000004</v>
      </c>
      <c r="C37">
        <f>(1/(1+($C$7*B37)^$C$6))^(1-1/$C$6)</f>
        <v>0.33081939912203145</v>
      </c>
      <c r="D37">
        <f>C37^0.5*(1-(1-C37^(1/$C$8))^$C$8)^2</f>
        <v>1.4659065259632599E-7</v>
      </c>
      <c r="G37">
        <f>$D$10*D37</f>
        <v>87823.735834198407</v>
      </c>
    </row>
    <row r="38" spans="2:7" x14ac:dyDescent="0.2">
      <c r="B38">
        <f>B37+0.05</f>
        <v>1.2500000000000004</v>
      </c>
      <c r="C38">
        <f>(1/(1+($C$7*B38)^$C$6))^(1-1/$C$6)</f>
        <v>0.32773594650747562</v>
      </c>
      <c r="D38">
        <f>C38^0.5*(1-(1-C38^(1/$C$8))^$C$8)^2</f>
        <v>1.3198609404945052E-7</v>
      </c>
      <c r="G38">
        <f>$D$10*D38</f>
        <v>79074.017696794996</v>
      </c>
    </row>
    <row r="39" spans="2:7" x14ac:dyDescent="0.2">
      <c r="B39">
        <f>B38+0.05</f>
        <v>1.3000000000000005</v>
      </c>
      <c r="C39">
        <f>(1/(1+($C$7*B39)^$C$6))^(1-1/$C$6)</f>
        <v>0.32480015009607532</v>
      </c>
      <c r="D39">
        <f>C39^0.5*(1-(1-C39^(1/$C$8))^$C$8)^2</f>
        <v>1.1932584964408131E-7</v>
      </c>
      <c r="G39">
        <f>$D$10*D39</f>
        <v>71489.155084065205</v>
      </c>
    </row>
    <row r="40" spans="2:7" x14ac:dyDescent="0.2">
      <c r="B40">
        <f>B39+0.05</f>
        <v>1.3500000000000005</v>
      </c>
      <c r="C40">
        <f>(1/(1+($C$7*B40)^$C$6))^(1-1/$C$6)</f>
        <v>0.32199967330678531</v>
      </c>
      <c r="D40">
        <f>C40^0.5*(1-(1-C40^(1/$C$8))^$C$8)^2</f>
        <v>1.082906350436421E-7</v>
      </c>
      <c r="G40">
        <f>$D$10*D40</f>
        <v>64877.861971048857</v>
      </c>
    </row>
    <row r="41" spans="2:7" x14ac:dyDescent="0.2">
      <c r="B41">
        <f>B40+0.05</f>
        <v>1.4000000000000006</v>
      </c>
      <c r="C41">
        <f>(1/(1+($C$7*B41)^$C$6))^(1-1/$C$6)</f>
        <v>0.31932361838840889</v>
      </c>
      <c r="D41">
        <f>C41^0.5*(1-(1-C41^(1/$C$8))^$C$8)^2</f>
        <v>9.8622830387081948E-8</v>
      </c>
      <c r="G41">
        <f>$D$10*D41</f>
        <v>59085.79605677478</v>
      </c>
    </row>
    <row r="42" spans="2:7" x14ac:dyDescent="0.2">
      <c r="B42">
        <f>B41+0.05</f>
        <v>1.4500000000000006</v>
      </c>
      <c r="C42">
        <f>(1/(1+($C$7*B42)^$C$6))^(1-1/$C$6)</f>
        <v>0.31676231432886265</v>
      </c>
      <c r="D42">
        <f>C42^0.5*(1-(1-C42^(1/$C$8))^$C$8)^2</f>
        <v>9.0112907495580211E-8</v>
      </c>
      <c r="G42">
        <f>$D$10*D42</f>
        <v>53987.427185665889</v>
      </c>
    </row>
    <row r="43" spans="2:7" x14ac:dyDescent="0.2">
      <c r="B43">
        <f>B42+0.05</f>
        <v>1.5000000000000007</v>
      </c>
      <c r="C43">
        <f>(1/(1+($C$7*B43)^$C$6))^(1-1/$C$6)</f>
        <v>0.31430714211480187</v>
      </c>
      <c r="D43">
        <f>C43^0.5*(1-(1-C43^(1/$C$8))^$C$8)^2</f>
        <v>8.2589186841421207E-8</v>
      </c>
      <c r="G43">
        <f>$D$10*D43</f>
        <v>49479.900658440893</v>
      </c>
    </row>
    <row r="44" spans="2:7" x14ac:dyDescent="0.2">
      <c r="B44">
        <f>B43+0.05</f>
        <v>1.5500000000000007</v>
      </c>
      <c r="C44">
        <f>(1/(1+($C$7*B44)^$C$6))^(1-1/$C$6)</f>
        <v>0.31195038976186434</v>
      </c>
      <c r="D44">
        <f>C44^0.5*(1-(1-C44^(1/$C$8))^$C$8)^2</f>
        <v>7.591002871643331E-8</v>
      </c>
      <c r="G44">
        <f>$D$10*D44</f>
        <v>45478.358893161392</v>
      </c>
    </row>
    <row r="45" spans="2:7" x14ac:dyDescent="0.2">
      <c r="B45">
        <f>B44+0.05</f>
        <v>1.6000000000000008</v>
      </c>
      <c r="C45">
        <f>(1/(1+($C$7*B45)^$C$6))^(1-1/$C$6)</f>
        <v>0.30968513126453462</v>
      </c>
      <c r="D45">
        <f>C45^0.5*(1-(1-C45^(1/$C$8))^$C$8)^2</f>
        <v>6.9957823775491039E-8</v>
      </c>
      <c r="G45">
        <f>$D$10*D45</f>
        <v>41912.341107540138</v>
      </c>
    </row>
    <row r="46" spans="2:7" x14ac:dyDescent="0.2">
      <c r="B46">
        <f>B45+0.05</f>
        <v>1.6500000000000008</v>
      </c>
      <c r="C46">
        <f>(1/(1+($C$7*B46)^$C$6))^(1-1/$C$6)</f>
        <v>0.30750512490829596</v>
      </c>
      <c r="D46">
        <f>C46^0.5*(1-(1-C46^(1/$C$8))^$C$8)^2</f>
        <v>6.4634327515518006E-8</v>
      </c>
      <c r="G46">
        <f>$D$10*D46</f>
        <v>38722.988164705006</v>
      </c>
    </row>
    <row r="47" spans="2:7" x14ac:dyDescent="0.2">
      <c r="B47">
        <f>B46+0.05</f>
        <v>1.7000000000000008</v>
      </c>
      <c r="C47">
        <f>(1/(1+($C$7*B47)^$C$6))^(1-1/$C$6)</f>
        <v>0.30540472736447299</v>
      </c>
      <c r="D47">
        <f>C47^0.5*(1-(1-C47^(1/$C$8))^$C$8)^2</f>
        <v>5.9857008261204454E-8</v>
      </c>
      <c r="G47">
        <f>$D$10*D47</f>
        <v>35860.854619656726</v>
      </c>
    </row>
    <row r="48" spans="2:7" x14ac:dyDescent="0.2">
      <c r="B48">
        <f>B47+0.05</f>
        <v>1.7500000000000009</v>
      </c>
      <c r="C48">
        <f>(1/(1+($C$7*B48)^$C$6))^(1-1/$C$6)</f>
        <v>0.3033788207340144</v>
      </c>
      <c r="D48">
        <f>C48^0.5*(1-(1-C48^(1/$C$8))^$C$8)^2</f>
        <v>5.5556166405358653E-8</v>
      </c>
      <c r="G48">
        <f>$D$10*D48</f>
        <v>33284.182831090504</v>
      </c>
    </row>
    <row r="49" spans="2:7" x14ac:dyDescent="0.2">
      <c r="B49">
        <f>B48+0.05</f>
        <v>1.8000000000000009</v>
      </c>
      <c r="C49">
        <f>(1/(1+($C$7*B49)^$C$6))^(1-1/$C$6)</f>
        <v>0.30142275028037335</v>
      </c>
      <c r="D49">
        <f>C49^0.5*(1-(1-C49^(1/$C$8))^$C$8)^2</f>
        <v>5.1672645546671582E-8</v>
      </c>
      <c r="G49">
        <f>$D$10*D49</f>
        <v>30957.531684109523</v>
      </c>
    </row>
    <row r="50" spans="2:7" x14ac:dyDescent="0.2">
      <c r="B50">
        <f>B49+0.05</f>
        <v>1.850000000000001</v>
      </c>
      <c r="C50">
        <f>(1/(1+($C$7*B50)^$C$6))^(1-1/$C$6)</f>
        <v>0.29953227103684493</v>
      </c>
      <c r="D50">
        <f>C50^0.5*(1-(1-C50^(1/$C$8))^$C$8)^2</f>
        <v>4.8156001507365445E-8</v>
      </c>
      <c r="G50">
        <f>$D$10*D50</f>
        <v>28850.679632762072</v>
      </c>
    </row>
    <row r="51" spans="2:7" x14ac:dyDescent="0.2">
      <c r="B51">
        <f>B50+0.05</f>
        <v>1.900000000000001</v>
      </c>
      <c r="C51">
        <f>(1/(1+($C$7*B51)^$C$6))^(1-1/$C$6)</f>
        <v>0.2977035018217416</v>
      </c>
      <c r="D51">
        <f>C51^0.5*(1-(1-C51^(1/$C$8))^$C$8)^2</f>
        <v>4.4963028220418579E-8</v>
      </c>
      <c r="G51">
        <f>$D$10*D51</f>
        <v>26937.74154624794</v>
      </c>
    </row>
    <row r="52" spans="2:7" x14ac:dyDescent="0.2">
      <c r="B52">
        <f>B51+0.05</f>
        <v>1.9500000000000011</v>
      </c>
      <c r="C52">
        <f>(1/(1+($C$7*B52)^$C$6))^(1-1/$C$6)</f>
        <v>0.29593288546879221</v>
      </c>
      <c r="D52">
        <f>C52^0.5*(1-(1-C52^(1/$C$8))^$C$8)^2</f>
        <v>4.2056563731324654E-8</v>
      </c>
      <c r="G52">
        <f>$D$10*D52</f>
        <v>25196.45337418027</v>
      </c>
    </row>
    <row r="53" spans="2:7" x14ac:dyDescent="0.2">
      <c r="B53">
        <f>B52+0.05</f>
        <v>2.0000000000000009</v>
      </c>
      <c r="C53">
        <f>(1/(1+($C$7*B53)^$C$6))^(1-1/$C$6)</f>
        <v>0.29421715429735285</v>
      </c>
      <c r="D53">
        <f>C53^0.5*(1-(1-C53^(1/$C$8))^$C$8)^2</f>
        <v>3.9404517540654019E-8</v>
      </c>
      <c r="G53">
        <f>$D$10*D53</f>
        <v>23607.589419048472</v>
      </c>
    </row>
    <row r="54" spans="2:7" x14ac:dyDescent="0.2">
      <c r="B54">
        <f>B53+0.05</f>
        <v>2.0500000000000007</v>
      </c>
      <c r="C54">
        <f>(1/(1+($C$7*B54)^$C$6))^(1-1/$C$6)</f>
        <v>0.29255330002029895</v>
      </c>
      <c r="D54">
        <f>C54^0.5*(1-(1-C54^(1/$C$8))^$C$8)^2</f>
        <v>3.6979073952492338E-8</v>
      </c>
      <c r="G54">
        <f>$D$10*D54</f>
        <v>22154.48505533408</v>
      </c>
    </row>
    <row r="55" spans="2:7" x14ac:dyDescent="0.2">
      <c r="B55">
        <f>B54+0.05</f>
        <v>2.1000000000000005</v>
      </c>
      <c r="C55">
        <f>(1/(1+($C$7*B55)^$C$6))^(1-1/$C$6)</f>
        <v>0.29093854742655151</v>
      </c>
      <c r="D55">
        <f>C55^0.5*(1-(1-C55^(1/$C$8))^$C$8)^2</f>
        <v>3.47560362204322E-8</v>
      </c>
      <c r="G55">
        <f>$D$10*D55</f>
        <v>20822.643801666054</v>
      </c>
    </row>
    <row r="56" spans="2:7" x14ac:dyDescent="0.2">
      <c r="B56">
        <f>B55+0.05</f>
        <v>2.1500000000000004</v>
      </c>
      <c r="C56">
        <f>(1/(1+($C$7*B56)^$C$6))^(1-1/$C$6)</f>
        <v>0.28937033128746154</v>
      </c>
      <c r="D56">
        <f>C56^0.5*(1-(1-C56^(1/$C$8))^$C$8)^2</f>
        <v>3.2714283966508829E-8</v>
      </c>
      <c r="G56">
        <f>$D$10*D56</f>
        <v>19599.412255782754</v>
      </c>
    </row>
    <row r="57" spans="2:7" x14ac:dyDescent="0.2">
      <c r="B57">
        <f>B56+0.05</f>
        <v>2.2000000000000002</v>
      </c>
      <c r="C57">
        <f>(1/(1+($C$7*B57)^$C$6))^(1-1/$C$6)</f>
        <v>0.28784627602740726</v>
      </c>
      <c r="D57">
        <f>C57^0.5*(1-(1-C57^(1/$C$8))^$C$8)^2</f>
        <v>3.0835322222497385E-8</v>
      </c>
      <c r="G57">
        <f>$D$10*D57</f>
        <v>18473.709921248217</v>
      </c>
    </row>
    <row r="58" spans="2:7" x14ac:dyDescent="0.2">
      <c r="B58">
        <f>B57+0.05</f>
        <v>2.25</v>
      </c>
      <c r="C58">
        <f>(1/(1+($C$7*B58)^$C$6))^(1-1/$C$6)</f>
        <v>0.28636417777330858</v>
      </c>
      <c r="D58">
        <f>C58^0.5*(1-(1-C58^(1/$C$8))^$C$8)^2</f>
        <v>2.9102904963226576E-8</v>
      </c>
      <c r="G58">
        <f>$D$10*D58</f>
        <v>17435.803662983704</v>
      </c>
    </row>
    <row r="59" spans="2:7" x14ac:dyDescent="0.2">
      <c r="B59">
        <f>B58+0.05</f>
        <v>2.2999999999999998</v>
      </c>
      <c r="C59">
        <f>(1/(1+($C$7*B59)^$C$6))^(1-1/$C$6)</f>
        <v>0.28492198845872374</v>
      </c>
      <c r="D59">
        <f>C59^0.5*(1-(1-C59^(1/$C$8))^$C$8)^2</f>
        <v>2.7502719500209131E-8</v>
      </c>
      <c r="G59">
        <f>$D$10*D59</f>
        <v>16477.118624744842</v>
      </c>
    </row>
    <row r="60" spans="2:7" x14ac:dyDescent="0.2">
      <c r="B60">
        <f>B59+0.05</f>
        <v>2.3499999999999996</v>
      </c>
      <c r="C60">
        <f>(1/(1+($C$7*B60)^$C$6))^(1-1/$C$6)</f>
        <v>0.28351780170840735</v>
      </c>
      <c r="D60">
        <f>C60^0.5*(1-(1-C60^(1/$C$8))^$C$8)^2</f>
        <v>2.6022120832123895E-8</v>
      </c>
      <c r="G60">
        <f>$D$10*D60</f>
        <v>15590.079076183321</v>
      </c>
    </row>
    <row r="61" spans="2:7" x14ac:dyDescent="0.2">
      <c r="B61">
        <f>B60+0.05</f>
        <v>2.3999999999999995</v>
      </c>
      <c r="C61">
        <f>(1/(1+($C$7*B61)^$C$6))^(1-1/$C$6)</f>
        <v>0.28214984027076473</v>
      </c>
      <c r="D61">
        <f>C61^0.5*(1-(1-C61^(1/$C$8))^$C$8)^2</f>
        <v>2.4649907184062737E-8</v>
      </c>
      <c r="G61">
        <f>$D$10*D61</f>
        <v>14767.973936456116</v>
      </c>
    </row>
    <row r="62" spans="2:7" x14ac:dyDescent="0.2">
      <c r="B62">
        <f>B61+0.05</f>
        <v>2.4499999999999993</v>
      </c>
      <c r="C62">
        <f>(1/(1+($C$7*B62)^$C$6))^(1-1/$C$6)</f>
        <v>0.28081644480016299</v>
      </c>
      <c r="D62">
        <f>C62^0.5*(1-(1-C62^(1/$C$8))^$C$8)^2</f>
        <v>2.3376129652012831E-8</v>
      </c>
      <c r="G62">
        <f>$D$10*D62</f>
        <v>14004.842730578041</v>
      </c>
    </row>
    <row r="63" spans="2:7" x14ac:dyDescent="0.2">
      <c r="B63">
        <f>B62+0.05</f>
        <v>2.4999999999999991</v>
      </c>
      <c r="C63">
        <f>(1/(1+($C$7*B63)^$C$6))^(1-1/$C$6)</f>
        <v>0.27951606381987315</v>
      </c>
      <c r="D63">
        <f>C63^0.5*(1-(1-C63^(1/$C$8))^$C$8)^2</f>
        <v>2.2191930202123242E-8</v>
      </c>
      <c r="G63">
        <f>$D$10*D63</f>
        <v>13295.378533372381</v>
      </c>
    </row>
    <row r="64" spans="2:7" x14ac:dyDescent="0.2">
      <c r="B64">
        <f>B63+0.05</f>
        <v>2.5499999999999989</v>
      </c>
      <c r="C64">
        <f>(1/(1+($C$7*B64)^$C$6))^(1-1/$C$6)</f>
        <v>0.27824724472055207</v>
      </c>
      <c r="D64">
        <f>C64^0.5*(1-(1-C64^(1/$C$8))^$C$8)^2</f>
        <v>2.1089403335895905E-8</v>
      </c>
      <c r="G64">
        <f>$D$10*D64</f>
        <v>12634.845091882789</v>
      </c>
    </row>
    <row r="65" spans="2:7" x14ac:dyDescent="0.2">
      <c r="B65">
        <f>B64+0.05</f>
        <v>2.5999999999999988</v>
      </c>
      <c r="C65">
        <f>(1/(1+($C$7*B65)^$C$6))^(1-1/$C$6)</f>
        <v>0.2770086256694626</v>
      </c>
      <c r="D65">
        <f>C65^0.5*(1-(1-C65^(1/$C$8))^$C$8)^2</f>
        <v>2.0061477582288478E-8</v>
      </c>
      <c r="G65">
        <f>$D$10*D65</f>
        <v>12019.005826260674</v>
      </c>
    </row>
    <row r="66" spans="2:7" x14ac:dyDescent="0.2">
      <c r="B66">
        <f>B65+0.05</f>
        <v>2.6499999999999986</v>
      </c>
      <c r="C66">
        <f>(1/(1+($C$7*B66)^$C$6))^(1-1/$C$6)</f>
        <v>0.27579892832275676</v>
      </c>
      <c r="D66">
        <f>C66^0.5*(1-(1-C66^(1/$C$8))^$C$8)^2</f>
        <v>1.9101813659330917E-8</v>
      </c>
      <c r="G66">
        <f>$D$10*D66</f>
        <v>11444.062817503323</v>
      </c>
    </row>
    <row r="67" spans="2:7" x14ac:dyDescent="0.2">
      <c r="B67">
        <f>B66+0.05</f>
        <v>2.6999999999999984</v>
      </c>
      <c r="C67">
        <f>(1/(1+($C$7*B67)^$C$6))^(1-1/$C$6)</f>
        <v>0.27461695124764118</v>
      </c>
      <c r="D67">
        <f>C67^0.5*(1-(1-C67^(1/$C$8))^$C$8)^2</f>
        <v>1.8204716700161195E-8</v>
      </c>
      <c r="G67">
        <f>$D$10*D67</f>
        <v>10906.604221307955</v>
      </c>
    </row>
    <row r="68" spans="2:7" x14ac:dyDescent="0.2">
      <c r="B68">
        <f>B67+0.05</f>
        <v>2.7499999999999982</v>
      </c>
      <c r="C68">
        <f>(1/(1+($C$7*B68)^$C$6))^(1-1/$C$6)</f>
        <v>0.27346156397356725</v>
      </c>
      <c r="D68">
        <f>C68^0.5*(1-(1-C68^(1/$C$8))^$C$8)^2</f>
        <v>1.7365060383450415E-8</v>
      </c>
      <c r="G68">
        <f>$D$10*D68</f>
        <v>10403.55881394907</v>
      </c>
    </row>
    <row r="69" spans="2:7" x14ac:dyDescent="0.2">
      <c r="B69">
        <f>B68+0.05</f>
        <v>2.799999999999998</v>
      </c>
      <c r="C69">
        <f>(1/(1+($C$7*B69)^$C$6))^(1-1/$C$6)</f>
        <v>0.27233170160207748</v>
      </c>
      <c r="D69">
        <f>C69^0.5*(1-(1-C69^(1/$C$8))^$C$8)^2</f>
        <v>1.657822117346744E-8</v>
      </c>
      <c r="G69">
        <f>$D$10*D69</f>
        <v>9932.1565949288215</v>
      </c>
    </row>
    <row r="70" spans="2:7" x14ac:dyDescent="0.2">
      <c r="B70">
        <f>B69+0.05</f>
        <v>2.8499999999999979</v>
      </c>
      <c r="C70">
        <f>(1/(1+($C$7*B70)^$C$6))^(1-1/$C$6)</f>
        <v>0.27122635991391975</v>
      </c>
      <c r="D70">
        <f>C70^0.5*(1-(1-C70^(1/$C$8))^$C$8)^2</f>
        <v>1.5840021170826526E-8</v>
      </c>
      <c r="G70">
        <f>$D$10*D70</f>
        <v>9489.8945483625248</v>
      </c>
    </row>
    <row r="71" spans="2:7" x14ac:dyDescent="0.2">
      <c r="B71">
        <f>B70+0.05</f>
        <v>2.8999999999999977</v>
      </c>
      <c r="C71">
        <f>(1/(1+($C$7*B71)^$C$6))^(1-1/$C$6)</f>
        <v>0.27014459091973025</v>
      </c>
      <c r="D71">
        <f>C71^0.5*(1-(1-C71^(1/$C$8))^$C$8)^2</f>
        <v>1.5146678319473507E-8</v>
      </c>
      <c r="G71">
        <f>$D$10*D71</f>
        <v>9074.5068115506929</v>
      </c>
    </row>
    <row r="72" spans="2:7" x14ac:dyDescent="0.2">
      <c r="B72">
        <f>B71+0.05</f>
        <v>2.9499999999999975</v>
      </c>
      <c r="C72">
        <f>(1/(1+($C$7*B72)^$C$6))^(1-1/$C$6)</f>
        <v>0.26908549880720267</v>
      </c>
      <c r="D72">
        <f>C72^0.5*(1-(1-C72^(1/$C$8))^$C$8)^2</f>
        <v>1.4494762916137039E-8</v>
      </c>
      <c r="G72">
        <f>$D$10*D72</f>
        <v>8683.9386194127601</v>
      </c>
    </row>
    <row r="73" spans="2:7" x14ac:dyDescent="0.2">
      <c r="B73">
        <f>B72+0.05</f>
        <v>2.9999999999999973</v>
      </c>
      <c r="C73">
        <f>(1/(1+($C$7*B73)^$C$6))^(1-1/$C$6)</f>
        <v>0.26804823624336238</v>
      </c>
      <c r="D73">
        <f>C73^0.5*(1-(1-C73^(1/$C$8))^$C$8)^2</f>
        <v>1.3881159533774633E-8</v>
      </c>
      <c r="G73">
        <f>$D$10*D73</f>
        <v>8316.3234924921962</v>
      </c>
    </row>
    <row r="74" spans="2:7" x14ac:dyDescent="0.2">
      <c r="B74">
        <f>B73+0.05</f>
        <v>3.0499999999999972</v>
      </c>
      <c r="C74">
        <f>(1/(1+($C$7*B74)^$C$6))^(1-1/$C$6)</f>
        <v>0.26703200099549396</v>
      </c>
      <c r="D74">
        <f>C74^0.5*(1-(1-C74^(1/$C$8))^$C$8)^2</f>
        <v>1.3303033608829668E-8</v>
      </c>
      <c r="G74">
        <f>$D$10*D74</f>
        <v>7969.9632190913753</v>
      </c>
    </row>
    <row r="75" spans="2:7" x14ac:dyDescent="0.2">
      <c r="B75">
        <f>B74+0.05</f>
        <v>3.099999999999997</v>
      </c>
      <c r="C75">
        <f>(1/(1+($C$7*B75)^$C$6))^(1-1/$C$6)</f>
        <v>0.26603603283854438</v>
      </c>
      <c r="D75">
        <f>C75^0.5*(1-(1-C75^(1/$C$8))^$C$8)^2</f>
        <v>1.275780205556312E-8</v>
      </c>
      <c r="G75">
        <f>$D$10*D75</f>
        <v>7643.3102500619498</v>
      </c>
    </row>
    <row r="76" spans="2:7" x14ac:dyDescent="0.2">
      <c r="B76">
        <f>B75+0.05</f>
        <v>3.1499999999999968</v>
      </c>
      <c r="C76">
        <f>(1/(1+($C$7*B76)^$C$6))^(1-1/$C$6)</f>
        <v>0.26505961072053036</v>
      </c>
      <c r="D76">
        <f>C76^0.5*(1-(1-C76^(1/$C$8))^$C$8)^2</f>
        <v>1.224310736700905E-8</v>
      </c>
      <c r="G76">
        <f>$D$10*D76</f>
        <v>7334.9521824618705</v>
      </c>
    </row>
    <row r="77" spans="2:7" x14ac:dyDescent="0.2">
      <c r="B77">
        <f>B76+0.05</f>
        <v>3.1999999999999966</v>
      </c>
      <c r="C77">
        <f>(1/(1+($C$7*B77)^$C$6))^(1-1/$C$6)</f>
        <v>0.26410205016071558</v>
      </c>
      <c r="D77">
        <f>C77^0.5*(1-(1-C77^(1/$C$8))^$C$8)^2</f>
        <v>1.17567947411939E-8</v>
      </c>
      <c r="G77">
        <f>$D$10*D77</f>
        <v>7043.5980556742834</v>
      </c>
    </row>
    <row r="78" spans="2:7" x14ac:dyDescent="0.2">
      <c r="B78">
        <f>B77+0.05</f>
        <v>3.2499999999999964</v>
      </c>
      <c r="C78">
        <f>(1/(1+($C$7*B78)^$C$6))^(1-1/$C$6)</f>
        <v>0.26316270085814075</v>
      </c>
      <c r="D78">
        <f>C78^0.5*(1-(1-C78^(1/$C$8))^$C$8)^2</f>
        <v>1.1296891838997973E-8</v>
      </c>
      <c r="G78">
        <f>$D$10*D78</f>
        <v>6768.066224166163</v>
      </c>
    </row>
    <row r="79" spans="2:7" x14ac:dyDescent="0.2">
      <c r="B79">
        <f>B78+0.05</f>
        <v>3.2999999999999963</v>
      </c>
      <c r="C79">
        <f>(1/(1+($C$7*B79)^$C$6))^(1-1/$C$6)</f>
        <v>0.26224094449055618</v>
      </c>
      <c r="D79">
        <f>C79^0.5*(1-(1-C79^(1/$C$8))^$C$8)^2</f>
        <v>1.0861590835697878E-8</v>
      </c>
      <c r="G79">
        <f>$D$10*D79</f>
        <v>6507.2736044111753</v>
      </c>
    </row>
    <row r="80" spans="2:7" x14ac:dyDescent="0.2">
      <c r="B80">
        <f>B79+0.05</f>
        <v>3.3499999999999961</v>
      </c>
      <c r="C80">
        <f>(1/(1+($C$7*B80)^$C$6))^(1-1/$C$6)</f>
        <v>0.26133619268597014</v>
      </c>
      <c r="D80">
        <f>C80^0.5*(1-(1-C80^(1/$C$8))^$C$8)^2</f>
        <v>1.0449232476660008E-8</v>
      </c>
      <c r="G80">
        <f>$D$10*D80</f>
        <v>6260.2261225168695</v>
      </c>
    </row>
    <row r="81" spans="2:7" x14ac:dyDescent="0.2">
      <c r="B81">
        <f>B80+0.05</f>
        <v>3.3999999999999959</v>
      </c>
      <c r="C81">
        <f>(1/(1+($C$7*B81)^$C$6))^(1-1/$C$6)</f>
        <v>0.26044788515092848</v>
      </c>
      <c r="D81">
        <f>C81^0.5*(1-(1-C81^(1/$C$8))^$C$8)^2</f>
        <v>1.0058291887297921E-8</v>
      </c>
      <c r="G81">
        <f>$D$10*D81</f>
        <v>6026.0102128466351</v>
      </c>
    </row>
    <row r="82" spans="2:7" x14ac:dyDescent="0.2">
      <c r="B82">
        <f>B81+0.05</f>
        <v>3.4499999999999957</v>
      </c>
      <c r="C82">
        <f>(1/(1+($C$7*B82)^$C$6))^(1-1/$C$6)</f>
        <v>0.25957548794130675</v>
      </c>
      <c r="D82">
        <f>C82^0.5*(1-(1-C82^(1/$C$8))^$C$8)^2</f>
        <v>9.6873659221083327E-9</v>
      </c>
      <c r="G82">
        <f>$D$10*D82</f>
        <v>5803.7852387170642</v>
      </c>
    </row>
    <row r="83" spans="2:7" x14ac:dyDescent="0.2">
      <c r="B83">
        <f>B82+0.05</f>
        <v>3.4999999999999956</v>
      </c>
      <c r="C83">
        <f>(1/(1+($C$7*B83)^$C$6))^(1-1/$C$6)</f>
        <v>0.25871849186287821</v>
      </c>
      <c r="D83">
        <f>C83^0.5*(1-(1-C83^(1/$C$8))^$C$8)^2</f>
        <v>9.3351618663815395E-9</v>
      </c>
      <c r="G83">
        <f>$D$10*D83</f>
        <v>5592.776723494324</v>
      </c>
    </row>
    <row r="84" spans="2:7" x14ac:dyDescent="0.2">
      <c r="B84">
        <f>B83+0.05</f>
        <v>3.5499999999999954</v>
      </c>
      <c r="C84">
        <f>(1/(1+($C$7*B84)^$C$6))^(1-1/$C$6)</f>
        <v>0.25787641099021852</v>
      </c>
      <c r="D84">
        <f>C84^0.5*(1-(1-C84^(1/$C$8))^$C$8)^2</f>
        <v>9.00048732920575E-9</v>
      </c>
      <c r="G84">
        <f>$D$10*D84</f>
        <v>5392.2702954050901</v>
      </c>
    </row>
    <row r="85" spans="2:7" x14ac:dyDescent="0.2">
      <c r="B85">
        <f>B84+0.05</f>
        <v>3.5999999999999952</v>
      </c>
      <c r="C85">
        <f>(1/(1+($C$7*B85)^$C$6))^(1-1/$C$6)</f>
        <v>0.25704878129366371</v>
      </c>
      <c r="D85">
        <f>C85^0.5*(1-(1-C85^(1/$C$8))^$C$8)^2</f>
        <v>8.6822411875295082E-9</v>
      </c>
      <c r="G85">
        <f>$D$10*D85</f>
        <v>5201.6062620455195</v>
      </c>
    </row>
    <row r="86" spans="2:7" x14ac:dyDescent="0.2">
      <c r="B86">
        <f>B85+0.05</f>
        <v>3.649999999999995</v>
      </c>
      <c r="C86">
        <f>(1/(1+($C$7*B86)^$C$6))^(1-1/$C$6)</f>
        <v>0.25623515936506136</v>
      </c>
      <c r="D86">
        <f>C86^0.5*(1-(1-C86^(1/$C$8))^$C$8)^2</f>
        <v>8.3794054591853273E-9</v>
      </c>
      <c r="G86">
        <f>$D$10*D86</f>
        <v>5020.1747414389802</v>
      </c>
    </row>
    <row r="87" spans="2:7" x14ac:dyDescent="0.2">
      <c r="B87">
        <f>B86+0.05</f>
        <v>3.6999999999999948</v>
      </c>
      <c r="C87">
        <f>(1/(1+($C$7*B87)^$C$6))^(1-1/$C$6)</f>
        <v>0.25543512123396178</v>
      </c>
      <c r="D87">
        <f>C87^0.5*(1-(1-C87^(1/$C$8))^$C$8)^2</f>
        <v>8.0910379984529357E-9</v>
      </c>
      <c r="G87">
        <f>$D$10*D87</f>
        <v>4847.4112858844146</v>
      </c>
    </row>
    <row r="88" spans="2:7" x14ac:dyDescent="0.2">
      <c r="B88">
        <f>B87+0.05</f>
        <v>3.7499999999999947</v>
      </c>
      <c r="C88">
        <f>(1/(1+($C$7*B88)^$C$6))^(1-1/$C$6)</f>
        <v>0.25464826126670559</v>
      </c>
      <c r="D88">
        <f>C88^0.5*(1-(1-C88^(1/$C$8))^$C$8)^2</f>
        <v>7.8162659212978004E-9</v>
      </c>
      <c r="G88">
        <f>$D$10*D88</f>
        <v>4682.792942959516</v>
      </c>
    </row>
    <row r="89" spans="2:7" x14ac:dyDescent="0.2">
      <c r="B89">
        <f>B88+0.05</f>
        <v>3.7999999999999945</v>
      </c>
      <c r="C89">
        <f>(1/(1+($C$7*B89)^$C$6))^(1-1/$C$6)</f>
        <v>0.25387419114158455</v>
      </c>
      <c r="D89">
        <f>C89^0.5*(1-(1-C89^(1/$C$8))^$C$8)^2</f>
        <v>7.5542796785945237E-9</v>
      </c>
      <c r="G89">
        <f>$D$10*D89</f>
        <v>4525.8347047372827</v>
      </c>
    </row>
    <row r="90" spans="2:7" x14ac:dyDescent="0.2">
      <c r="B90">
        <f>B89+0.05</f>
        <v>3.8499999999999943</v>
      </c>
      <c r="C90">
        <f>(1/(1+($C$7*B90)^$C$6))^(1-1/$C$6)</f>
        <v>0.25311253889389623</v>
      </c>
      <c r="D90">
        <f>C90^0.5*(1-(1-C90^(1/$C$8))^$C$8)^2</f>
        <v>7.3043277062405564E-9</v>
      </c>
      <c r="G90">
        <f>$D$10*D90</f>
        <v>4376.0863026225779</v>
      </c>
    </row>
    <row r="91" spans="2:7" x14ac:dyDescent="0.2">
      <c r="B91">
        <f>B90+0.05</f>
        <v>3.8999999999999941</v>
      </c>
      <c r="C91">
        <f>(1/(1+($C$7*B91)^$C$6))^(1-1/$C$6)</f>
        <v>0.25236294802528619</v>
      </c>
      <c r="D91">
        <f>C91^0.5*(1-(1-C91^(1/$C$8))^$C$8)^2</f>
        <v>7.0657115891756387E-9</v>
      </c>
      <c r="G91">
        <f>$D$10*D91</f>
        <v>4233.1293100740859</v>
      </c>
    </row>
    <row r="92" spans="2:7" x14ac:dyDescent="0.2">
      <c r="B92">
        <f>B91+0.05</f>
        <v>3.949999999999994</v>
      </c>
      <c r="C92">
        <f>(1/(1+($C$7*B92)^$C$6))^(1-1/$C$6)</f>
        <v>0.25162507667228956</v>
      </c>
      <c r="D92">
        <f>C92^0.5*(1-(1-C92^(1/$C$8))^$C$8)^2</f>
        <v>6.8377816843669238E-9</v>
      </c>
      <c r="G92">
        <f>$D$10*D92</f>
        <v>4096.5745202966082</v>
      </c>
    </row>
    <row r="93" spans="2:7" x14ac:dyDescent="0.2">
      <c r="B93">
        <f>B92+0.05</f>
        <v>3.9999999999999938</v>
      </c>
      <c r="C93">
        <f>(1/(1+($C$7*B93)^$C$6))^(1-1/$C$6)</f>
        <v>0.25089859682944265</v>
      </c>
      <c r="D93">
        <f>C93^0.5*(1-(1-C93^(1/$C$8))^$C$8)^2</f>
        <v>6.6199331537587659E-9</v>
      </c>
      <c r="G93">
        <f>$D$10*D93</f>
        <v>3966.0595695467496</v>
      </c>
    </row>
    <row r="94" spans="2:7" x14ac:dyDescent="0.2">
      <c r="B94">
        <f>B93+0.05</f>
        <v>4.0499999999999936</v>
      </c>
      <c r="C94">
        <f>(1/(1+($C$7*B94)^$C$6))^(1-1/$C$6)</f>
        <v>0.25018319362275204</v>
      </c>
      <c r="D94">
        <f>C94^0.5*(1-(1-C94^(1/$C$8))^$C$8)^2</f>
        <v>6.411602364591181E-9</v>
      </c>
      <c r="G94">
        <f>$D$10*D94</f>
        <v>3841.2467805323795</v>
      </c>
    </row>
    <row r="95" spans="2:7" x14ac:dyDescent="0.2">
      <c r="B95">
        <f>B94+0.05</f>
        <v>4.0999999999999934</v>
      </c>
      <c r="C95">
        <f>(1/(1+($C$7*B95)^$C$6))^(1-1/$C$6)</f>
        <v>0.24947856462967871</v>
      </c>
      <c r="D95">
        <f>C95^0.5*(1-(1-C95^(1/$C$8))^$C$8)^2</f>
        <v>6.2122636187318492E-9</v>
      </c>
      <c r="G95">
        <f>$D$10*D95</f>
        <v>3721.8212029269685</v>
      </c>
    </row>
    <row r="96" spans="2:7" x14ac:dyDescent="0.2">
      <c r="B96">
        <f>B95+0.05</f>
        <v>4.1499999999999932</v>
      </c>
      <c r="C96">
        <f>(1/(1+($C$7*B96)^$C$6))^(1-1/$C$6)</f>
        <v>0.24878441924213687</v>
      </c>
      <c r="D96">
        <f>C96^0.5*(1-(1-C96^(1/$C$8))^$C$8)^2</f>
        <v>6.0214261776060883E-9</v>
      </c>
      <c r="G96">
        <f>$D$10*D96</f>
        <v>3607.4888309792414</v>
      </c>
    </row>
    <row r="97" spans="2:7" x14ac:dyDescent="0.2">
      <c r="B97">
        <f>B96+0.05</f>
        <v>4.1999999999999931</v>
      </c>
      <c r="C97">
        <f>(1/(1+($C$7*B97)^$C$6))^(1-1/$C$6)</f>
        <v>0.24810047806929941</v>
      </c>
      <c r="D97">
        <f>C97^0.5*(1-(1-C97^(1/$C$8))^$C$8)^2</f>
        <v>5.838631552754649E-9</v>
      </c>
      <c r="G97">
        <f>$D$10*D97</f>
        <v>3497.9749802627698</v>
      </c>
    </row>
    <row r="98" spans="2:7" x14ac:dyDescent="0.2">
      <c r="B98">
        <f>B97+0.05</f>
        <v>4.2499999999999929</v>
      </c>
      <c r="C98">
        <f>(1/(1+($C$7*B98)^$C$6))^(1-1/$C$6)</f>
        <v>0.24742647237728696</v>
      </c>
      <c r="D98">
        <f>C98^0.5*(1-(1-C98^(1/$C$8))^$C$8)^2</f>
        <v>5.6634510354402736E-9</v>
      </c>
      <c r="G98">
        <f>$D$10*D98</f>
        <v>3393.0228076417611</v>
      </c>
    </row>
    <row r="99" spans="2:7" x14ac:dyDescent="0.2">
      <c r="B99">
        <f>B98+0.05</f>
        <v>4.2999999999999927</v>
      </c>
      <c r="C99">
        <f>(1/(1+($C$7*B99)^$C$6))^(1-1/$C$6)</f>
        <v>0.24676214356305601</v>
      </c>
      <c r="D99">
        <f>C99^0.5*(1-(1-C99^(1/$C$8))^$C$8)^2</f>
        <v>5.4954834417971725E-9</v>
      </c>
      <c r="G99">
        <f>$D$10*D99</f>
        <v>3292.391960370484</v>
      </c>
    </row>
    <row r="100" spans="2:7" x14ac:dyDescent="0.2">
      <c r="B100">
        <f>B99+0.05</f>
        <v>4.3499999999999925</v>
      </c>
      <c r="C100">
        <f>(1/(1+($C$7*B100)^$C$6))^(1-1/$C$6)</f>
        <v>0.24610724266002834</v>
      </c>
      <c r="D100">
        <f>C100^0.5*(1-(1-C100^(1/$C$8))^$C$8)^2</f>
        <v>5.3343530524531481E-9</v>
      </c>
      <c r="G100">
        <f>$D$10*D100</f>
        <v>3195.8573417029511</v>
      </c>
    </row>
    <row r="101" spans="2:7" x14ac:dyDescent="0.2">
      <c r="B101">
        <f>B100+0.05</f>
        <v>4.3999999999999924</v>
      </c>
      <c r="C101">
        <f>(1/(1+($C$7*B101)^$C$6))^(1-1/$C$6)</f>
        <v>0.24546152987320871</v>
      </c>
      <c r="D101">
        <f>C101^0.5*(1-(1-C101^(1/$C$8))^$C$8)^2</f>
        <v>5.1797077277622727E-9</v>
      </c>
      <c r="G101">
        <f>$D$10*D101</f>
        <v>3103.2079817124104</v>
      </c>
    </row>
    <row r="102" spans="2:7" x14ac:dyDescent="0.2">
      <c r="B102">
        <f>B101+0.05</f>
        <v>4.4499999999999922</v>
      </c>
      <c r="C102">
        <f>(1/(1+($C$7*B102)^$C$6))^(1-1/$C$6)</f>
        <v>0.24482477414171624</v>
      </c>
      <c r="D102">
        <f>C102^0.5*(1-(1-C102^(1/$C$8))^$C$8)^2</f>
        <v>5.031217182022822E-9</v>
      </c>
      <c r="G102">
        <f>$D$10*D102</f>
        <v>3014.2460033602906</v>
      </c>
    </row>
    <row r="103" spans="2:7" x14ac:dyDescent="0.2">
      <c r="B103">
        <f>B102+0.05</f>
        <v>4.499999999999992</v>
      </c>
      <c r="C103">
        <f>(1/(1+($C$7*B103)^$C$6))^(1-1/$C$6)</f>
        <v>0.24419675272682848</v>
      </c>
      <c r="D103">
        <f>C103^0.5*(1-(1-C103^(1/$C$8))^$C$8)^2</f>
        <v>4.8885714016090746E-9</v>
      </c>
      <c r="G103">
        <f>$D$10*D103</f>
        <v>2928.7856747851929</v>
      </c>
    </row>
    <row r="104" spans="2:7" x14ac:dyDescent="0.2">
      <c r="B104">
        <f>B103+0.05</f>
        <v>4.5499999999999918</v>
      </c>
      <c r="C104">
        <f>(1/(1+($C$7*B104)^$C$6))^(1-1/$C$6)</f>
        <v>0.24357725082378234</v>
      </c>
      <c r="D104">
        <f>C104^0.5*(1-(1-C104^(1/$C$8))^$C$8)^2</f>
        <v>4.7514791935316085E-9</v>
      </c>
      <c r="G104">
        <f>$D$10*D104</f>
        <v>2846.6525397327323</v>
      </c>
    </row>
    <row r="105" spans="2:7" x14ac:dyDescent="0.2">
      <c r="B105">
        <f>B104+0.05</f>
        <v>4.5999999999999917</v>
      </c>
      <c r="C105">
        <f>(1/(1+($C$7*B105)^$C$6))^(1-1/$C$6)</f>
        <v>0.24296606119572059</v>
      </c>
      <c r="D105">
        <f>C105^0.5*(1-(1-C105^(1/$C$8))^$C$8)^2</f>
        <v>4.6196668524634463E-9</v>
      </c>
      <c r="G105">
        <f>$D$10*D105</f>
        <v>2767.6826189593007</v>
      </c>
    </row>
    <row r="106" spans="2:7" x14ac:dyDescent="0.2">
      <c r="B106">
        <f>B105+0.05</f>
        <v>4.6499999999999915</v>
      </c>
      <c r="C106">
        <f>(1/(1+($C$7*B106)^$C$6))^(1-1/$C$6)</f>
        <v>0.24236298382829316</v>
      </c>
      <c r="D106">
        <f>C106^0.5*(1-(1-C106^(1/$C$8))^$C$8)^2</f>
        <v>4.4928769353866664E-9</v>
      </c>
      <c r="G106">
        <f>$D$10*D106</f>
        <v>2691.721676112184</v>
      </c>
    </row>
    <row r="107" spans="2:7" x14ac:dyDescent="0.2">
      <c r="B107">
        <f>B106+0.05</f>
        <v>4.6999999999999913</v>
      </c>
      <c r="C107">
        <f>(1/(1+($C$7*B107)^$C$6))^(1-1/$C$6)</f>
        <v>0.24176782560354068</v>
      </c>
      <c r="D107">
        <f>C107^0.5*(1-(1-C107^(1/$C$8))^$C$8)^2</f>
        <v>4.3708671340771286E-9</v>
      </c>
      <c r="G107">
        <f>$D$10*D107</f>
        <v>2618.624542225351</v>
      </c>
    </row>
    <row r="108" spans="2:7" x14ac:dyDescent="0.2">
      <c r="B108">
        <f>B107+0.05</f>
        <v>4.7499999999999911</v>
      </c>
      <c r="C108">
        <f>(1/(1+($C$7*B108)^$C$6))^(1-1/$C$6)</f>
        <v>0.24118039999179183</v>
      </c>
      <c r="D108">
        <f>C108^0.5*(1-(1-C108^(1/$C$8))^$C$8)^2</f>
        <v>4.2534092367176464E-9</v>
      </c>
      <c r="G108">
        <f>$D$10*D108</f>
        <v>2548.2544936128647</v>
      </c>
    </row>
    <row r="109" spans="2:7" x14ac:dyDescent="0.2">
      <c r="B109">
        <f>B108+0.05</f>
        <v>4.7999999999999909</v>
      </c>
      <c r="C109">
        <f>(1/(1+($C$7*B109)^$C$6))^(1-1/$C$6)</f>
        <v>0.24060052676040081</v>
      </c>
      <c r="D109">
        <f>C109^0.5*(1-(1-C109^(1/$C$8))^$C$8)^2</f>
        <v>4.140288170776983E-9</v>
      </c>
      <c r="G109">
        <f>$D$10*D109</f>
        <v>2480.4826784493598</v>
      </c>
    </row>
    <row r="110" spans="2:7" x14ac:dyDescent="0.2">
      <c r="B110">
        <f>B109+0.05</f>
        <v>4.8499999999999908</v>
      </c>
      <c r="C110">
        <f>(1/(1+($C$7*B110)^$C$6))^(1-1/$C$6)</f>
        <v>0.24002803169824086</v>
      </c>
      <c r="D110">
        <f>C110^0.5*(1-(1-C110^(1/$C$8))^$C$8)^2</f>
        <v>4.0313011199409752E-9</v>
      </c>
      <c r="G110">
        <f>$D$10*D110</f>
        <v>2415.1875877157927</v>
      </c>
    </row>
    <row r="111" spans="2:7" x14ac:dyDescent="0.2">
      <c r="B111">
        <f>B110+0.05</f>
        <v>4.8999999999999906</v>
      </c>
      <c r="C111">
        <f>(1/(1+($C$7*B111)^$C$6))^(1-1/$C$6)</f>
        <v>0.23946274635494766</v>
      </c>
      <c r="D111">
        <f>C111^0.5*(1-(1-C111^(1/$C$8))^$C$8)^2</f>
        <v>3.926256708746237E-9</v>
      </c>
      <c r="G111">
        <f>$D$10*D111</f>
        <v>2352.2545667063973</v>
      </c>
    </row>
    <row r="112" spans="2:7" x14ac:dyDescent="0.2">
      <c r="B112">
        <f>B111+0.05</f>
        <v>4.9499999999999904</v>
      </c>
      <c r="C112">
        <f>(1/(1+($C$7*B112)^$C$6))^(1-1/$C$6)</f>
        <v>0.23890450779398262</v>
      </c>
      <c r="D112">
        <f>C112^0.5*(1-(1-C112^(1/$C$8))^$C$8)^2</f>
        <v>3.8249742490963403E-9</v>
      </c>
      <c r="G112">
        <f>$D$10*D112</f>
        <v>2291.5753636099689</v>
      </c>
    </row>
    <row r="113" spans="2:4" x14ac:dyDescent="0.2">
      <c r="B113">
        <f>B112+0.05</f>
        <v>4.9999999999999902</v>
      </c>
      <c r="C113">
        <f>(1/(1+($C$7*B113)^$C$6))^(1-1/$C$6)</f>
        <v>0.23835315835865239</v>
      </c>
      <c r="D113">
        <f>C113^0.5*(1-(1-C113^(1/$C$8))^$C$8)^2</f>
        <v>3.7272830433614431E-9</v>
      </c>
    </row>
    <row r="114" spans="2:4" x14ac:dyDescent="0.2">
      <c r="B114">
        <f>B113+0.05</f>
        <v>5.0499999999999901</v>
      </c>
      <c r="C114">
        <f>(1/(1+($C$7*B114)^$C$6))^(1-1/$C$6)</f>
        <v>0.23780854545028174</v>
      </c>
      <c r="D114">
        <f>C114^0.5*(1-(1-C114^(1/$C$8))^$C$8)^2</f>
        <v>3.6330217393396727E-9</v>
      </c>
    </row>
    <row r="115" spans="2:4" x14ac:dyDescent="0.2">
      <c r="B115">
        <f>B114+0.05</f>
        <v>5.0999999999999899</v>
      </c>
      <c r="C115">
        <f>(1/(1+($C$7*B115)^$C$6))^(1-1/$C$6)</f>
        <v>0.23727052131779597</v>
      </c>
      <c r="D115">
        <f>C115^0.5*(1-(1-C115^(1/$C$8))^$C$8)^2</f>
        <v>3.5420377326695913E-9</v>
      </c>
    </row>
    <row r="116" spans="2:4" x14ac:dyDescent="0.2">
      <c r="B116">
        <f>B115+0.05</f>
        <v>5.1499999999999897</v>
      </c>
      <c r="C116">
        <f>(1/(1+($C$7*B116)^$C$6))^(1-1/$C$6)</f>
        <v>0.2367389428580213</v>
      </c>
      <c r="D116">
        <f>C116^0.5*(1-(1-C116^(1/$C$8))^$C$8)^2</f>
        <v>3.4541866129431459E-9</v>
      </c>
    </row>
    <row r="117" spans="2:4" x14ac:dyDescent="0.2">
      <c r="B117">
        <f>B116+0.05</f>
        <v>5.1999999999999895</v>
      </c>
      <c r="C117">
        <f>(1/(1+($C$7*B117)^$C$6))^(1-1/$C$6)</f>
        <v>0.23621367142605784</v>
      </c>
      <c r="D117">
        <f>C117^0.5*(1-(1-C117^(1/$C$8))^$C$8)^2</f>
        <v>3.3693316497611401E-9</v>
      </c>
    </row>
    <row r="118" spans="2:4" x14ac:dyDescent="0.2">
      <c r="B118">
        <f>B117+0.05</f>
        <v>5.2499999999999893</v>
      </c>
      <c r="C118">
        <f>(1/(1+($C$7*B118)^$C$6))^(1-1/$C$6)</f>
        <v>0.23569457265512675</v>
      </c>
      <c r="D118">
        <f>C118^0.5*(1-(1-C118^(1/$C$8))^$C$8)^2</f>
        <v>3.287343315570707E-9</v>
      </c>
    </row>
    <row r="119" spans="2:4" x14ac:dyDescent="0.2">
      <c r="B119">
        <f>B118+0.05</f>
        <v>5.2999999999999892</v>
      </c>
      <c r="C119">
        <f>(1/(1+($C$7*B119)^$C$6))^(1-1/$C$6)</f>
        <v>0.23518151628533274</v>
      </c>
      <c r="D119">
        <f>C119^0.5*(1-(1-C119^(1/$C$8))^$C$8)^2</f>
        <v>3.208098842408699E-9</v>
      </c>
    </row>
    <row r="120" spans="2:4" x14ac:dyDescent="0.2">
      <c r="B120">
        <f>B119+0.05</f>
        <v>5.349999999999989</v>
      </c>
      <c r="C120">
        <f>(1/(1+($C$7*B120)^$C$6))^(1-1/$C$6)</f>
        <v>0.23467437600082075</v>
      </c>
      <c r="D120">
        <f>C120^0.5*(1-(1-C120^(1/$C$8))^$C$8)^2</f>
        <v>3.1314818096928323E-9</v>
      </c>
    </row>
    <row r="121" spans="2:4" x14ac:dyDescent="0.2">
      <c r="B121">
        <f>B120+0.05</f>
        <v>5.3999999999999888</v>
      </c>
      <c r="C121">
        <f>(1/(1+($C$7*B121)^$C$6))^(1-1/$C$6)</f>
        <v>0.23417302927484285</v>
      </c>
      <c r="D121">
        <f>C121^0.5*(1-(1-C121^(1/$C$8))^$C$8)^2</f>
        <v>3.0573817607889686E-9</v>
      </c>
    </row>
    <row r="122" spans="2:4" x14ac:dyDescent="0.2">
      <c r="B122">
        <f>B121+0.05</f>
        <v>5.4499999999999886</v>
      </c>
      <c r="C122">
        <f>(1/(1+($C$7*B122)^$C$6))^(1-1/$C$6)</f>
        <v>0.23367735722227939</v>
      </c>
      <c r="D122">
        <f>C122^0.5*(1-(1-C122^(1/$C$8))^$C$8)^2</f>
        <v>2.9856938459360619E-9</v>
      </c>
    </row>
    <row r="123" spans="2:4" x14ac:dyDescent="0.2">
      <c r="B123">
        <f>B122+0.05</f>
        <v>5.4999999999999885</v>
      </c>
      <c r="C123">
        <f>(1/(1+($C$7*B123)^$C$6))^(1-1/$C$6)</f>
        <v>0.23318724445919398</v>
      </c>
      <c r="D123">
        <f>C123^0.5*(1-(1-C123^(1/$C$8))^$C$8)^2</f>
        <v>2.9163184896433448E-9</v>
      </c>
    </row>
    <row r="124" spans="2:4" x14ac:dyDescent="0.2">
      <c r="B124">
        <f>B123+0.05</f>
        <v>5.5499999999999883</v>
      </c>
      <c r="C124">
        <f>(1/(1+($C$7*B124)^$C$6))^(1-1/$C$6)</f>
        <v>0.23270257896902308</v>
      </c>
      <c r="D124">
        <f>C124^0.5*(1-(1-C124^(1/$C$8))^$C$8)^2</f>
        <v>2.8491610806029778E-9</v>
      </c>
    </row>
    <row r="125" spans="2:4" x14ac:dyDescent="0.2">
      <c r="B125">
        <f>B124+0.05</f>
        <v>5.5999999999999881</v>
      </c>
      <c r="C125">
        <f>(1/(1+($C$7*B125)^$C$6))^(1-1/$C$6)</f>
        <v>0.23222325197503352</v>
      </c>
      <c r="D125">
        <f>C125^0.5*(1-(1-C125^(1/$C$8))^$C$8)^2</f>
        <v>2.7841316823868218E-9</v>
      </c>
    </row>
    <row r="126" spans="2:4" x14ac:dyDescent="0.2">
      <c r="B126">
        <f>B125+0.05</f>
        <v>5.6499999999999879</v>
      </c>
      <c r="C126">
        <f>(1/(1+($C$7*B126)^$C$6))^(1-1/$C$6)</f>
        <v>0.23174915781869843</v>
      </c>
      <c r="D126">
        <f>C126^0.5*(1-(1-C126^(1/$C$8))^$C$8)^2</f>
        <v>2.7211447634175046E-9</v>
      </c>
    </row>
    <row r="127" spans="2:4" x14ac:dyDescent="0.2">
      <c r="B127">
        <f>B126+0.05</f>
        <v>5.6999999999999877</v>
      </c>
      <c r="C127">
        <f>(1/(1+($C$7*B127)^$C$6))^(1-1/$C$6)</f>
        <v>0.23128019384366949</v>
      </c>
      <c r="D127">
        <f>C127^0.5*(1-(1-C127^(1/$C$8))^$C$8)^2</f>
        <v>2.6601189447945414E-9</v>
      </c>
    </row>
    <row r="128" spans="2:4" x14ac:dyDescent="0.2">
      <c r="B128">
        <f>B127+0.05</f>
        <v>5.7499999999999876</v>
      </c>
      <c r="C128">
        <f>(1/(1+($C$7*B128)^$C$6))^(1-1/$C$6)</f>
        <v>0.23081626028503999</v>
      </c>
      <c r="D128">
        <f>C128^0.5*(1-(1-C128^(1/$C$8))^$C$8)^2</f>
        <v>2.6009767645149179E-9</v>
      </c>
    </row>
    <row r="129" spans="2:4" x14ac:dyDescent="0.2">
      <c r="B129">
        <f>B128+0.05</f>
        <v>5.7999999999999874</v>
      </c>
      <c r="C129">
        <f>(1/(1+($C$7*B129)^$C$6))^(1-1/$C$6)</f>
        <v>0.23035726016361452</v>
      </c>
      <c r="D129">
        <f>C129^0.5*(1-(1-C129^(1/$C$8))^$C$8)^2</f>
        <v>2.5436444570745088E-9</v>
      </c>
    </row>
    <row r="130" spans="2:4" x14ac:dyDescent="0.2">
      <c r="B130">
        <f>B129+0.05</f>
        <v>5.8499999999999872</v>
      </c>
      <c r="C130">
        <f>(1/(1+($C$7*B130)^$C$6))^(1-1/$C$6)</f>
        <v>0.22990309918491791</v>
      </c>
      <c r="D130">
        <f>C130^0.5*(1-(1-C130^(1/$C$8))^$C$8)^2</f>
        <v>2.4880517471807791E-9</v>
      </c>
    </row>
    <row r="131" spans="2:4" x14ac:dyDescent="0.2">
      <c r="B131">
        <f>B130+0.05</f>
        <v>5.899999999999987</v>
      </c>
      <c r="C131">
        <f>(1/(1+($C$7*B131)^$C$6))^(1-1/$C$6)</f>
        <v>0.22945368564269225</v>
      </c>
      <c r="D131">
        <f>C131^0.5*(1-(1-C131^(1/$C$8))^$C$8)^2</f>
        <v>2.4341316566407394E-9</v>
      </c>
    </row>
    <row r="132" spans="2:4" x14ac:dyDescent="0.2">
      <c r="B132">
        <f>B131+0.05</f>
        <v>5.9499999999999869</v>
      </c>
      <c r="C132">
        <f>(1/(1+($C$7*B132)^$C$6))^(1-1/$C$6)</f>
        <v>0.22900893032664665</v>
      </c>
      <c r="D132">
        <f>C132^0.5*(1-(1-C132^(1/$C$8))^$C$8)^2</f>
        <v>2.3818203234528274E-9</v>
      </c>
    </row>
    <row r="133" spans="2:4" x14ac:dyDescent="0.2">
      <c r="B133">
        <f>B132+0.05</f>
        <v>5.9999999999999867</v>
      </c>
      <c r="C133">
        <f>(1/(1+($C$7*B133)^$C$6))^(1-1/$C$6)</f>
        <v>0.22856874643423816</v>
      </c>
      <c r="D133">
        <f>C133^0.5*(1-(1-C133^(1/$C$8))^$C$8)^2</f>
        <v>2.3310568322349334E-9</v>
      </c>
    </row>
    <row r="134" spans="2:4" x14ac:dyDescent="0.2">
      <c r="B134">
        <f>B133+0.05</f>
        <v>6.0499999999999865</v>
      </c>
      <c r="C134">
        <f>(1/(1+($C$7*B134)^$C$6))^(1-1/$C$6)</f>
        <v>0.22813304948627602</v>
      </c>
      <c r="D134">
        <f>C134^0.5*(1-(1-C134^(1/$C$8))^$C$8)^2</f>
        <v>2.2817830552011526E-9</v>
      </c>
    </row>
    <row r="135" spans="2:4" x14ac:dyDescent="0.2">
      <c r="B135">
        <f>B134+0.05</f>
        <v>6.0999999999999863</v>
      </c>
      <c r="C135">
        <f>(1/(1+($C$7*B135)^$C$6))^(1-1/$C$6)</f>
        <v>0.22770175724615341</v>
      </c>
      <c r="D135">
        <f>C135^0.5*(1-(1-C135^(1/$C$8))^$C$8)^2</f>
        <v>2.2339435029231232E-9</v>
      </c>
    </row>
    <row r="136" spans="2:4" x14ac:dyDescent="0.2">
      <c r="B136">
        <f>B135+0.05</f>
        <v>6.1499999999999861</v>
      </c>
      <c r="C136">
        <f>(1/(1+($C$7*B136)^$C$6))^(1-1/$C$6)</f>
        <v>0.22727478964252204</v>
      </c>
      <c r="D136">
        <f>C136^0.5*(1-(1-C136^(1/$C$8))^$C$8)^2</f>
        <v>2.1874851842776718E-9</v>
      </c>
    </row>
    <row r="137" spans="2:4" x14ac:dyDescent="0.2">
      <c r="B137">
        <f>B136+0.05</f>
        <v>6.199999999999986</v>
      </c>
      <c r="C137">
        <f>(1/(1+($C$7*B137)^$C$6))^(1-1/$C$6)</f>
        <v>0.22685206869523708</v>
      </c>
      <c r="D137">
        <f>C137^0.5*(1-(1-C137^(1/$C$8))^$C$8)^2</f>
        <v>2.1423574748143543E-9</v>
      </c>
    </row>
    <row r="138" spans="2:4" x14ac:dyDescent="0.2">
      <c r="B138">
        <f>B137+0.05</f>
        <v>6.2499999999999858</v>
      </c>
      <c r="C138">
        <f>(1/(1+($C$7*B138)^$C$6))^(1-1/$C$6)</f>
        <v>0.22643351844440807</v>
      </c>
      <c r="D138">
        <f>C138^0.5*(1-(1-C138^(1/$C$8))^$C$8)^2</f>
        <v>2.0985119931239262E-9</v>
      </c>
    </row>
    <row r="139" spans="2:4" x14ac:dyDescent="0.2">
      <c r="B139">
        <f>B138+0.05</f>
        <v>6.2999999999999856</v>
      </c>
      <c r="C139">
        <f>(1/(1+($C$7*B139)^$C$6))^(1-1/$C$6)</f>
        <v>0.22601906488240248</v>
      </c>
      <c r="D139">
        <f>C139^0.5*(1-(1-C139^(1/$C$8))^$C$8)^2</f>
        <v>2.0559024845140555E-9</v>
      </c>
    </row>
    <row r="140" spans="2:4" x14ac:dyDescent="0.2">
      <c r="B140">
        <f>B139+0.05</f>
        <v>6.3499999999999854</v>
      </c>
      <c r="C140">
        <f>(1/(1+($C$7*B140)^$C$6))^(1-1/$C$6)</f>
        <v>0.22560863588865626</v>
      </c>
      <c r="D140">
        <f>C140^0.5*(1-(1-C140^(1/$C$8))^$C$8)^2</f>
        <v>2.0144847116690358E-9</v>
      </c>
    </row>
    <row r="141" spans="2:4" x14ac:dyDescent="0.2">
      <c r="B141">
        <f>B140+0.05</f>
        <v>6.3999999999999853</v>
      </c>
      <c r="C141">
        <f>(1/(1+($C$7*B141)^$C$6))^(1-1/$C$6)</f>
        <v>0.22520216116715508</v>
      </c>
      <c r="D141">
        <f>C141^0.5*(1-(1-C141^(1/$C$8))^$C$8)^2</f>
        <v>1.9742163516543293E-9</v>
      </c>
    </row>
    <row r="142" spans="2:4" x14ac:dyDescent="0.2">
      <c r="B142">
        <f>B141+0.05</f>
        <v>6.4499999999999851</v>
      </c>
      <c r="C142">
        <f>(1/(1+($C$7*B142)^$C$6))^(1-1/$C$6)</f>
        <v>0.2247995721864561</v>
      </c>
      <c r="D142">
        <f>C142^0.5*(1-(1-C142^(1/$C$8))^$C$8)^2</f>
        <v>1.9350568989598443E-9</v>
      </c>
    </row>
    <row r="143" spans="2:4" x14ac:dyDescent="0.2">
      <c r="B143">
        <f>B142+0.05</f>
        <v>6.4999999999999849</v>
      </c>
      <c r="C143">
        <f>(1/(1+($C$7*B143)^$C$6))^(1-1/$C$6)</f>
        <v>0.22440080212212896</v>
      </c>
      <c r="D143">
        <f>C143^0.5*(1-(1-C143^(1/$C$8))^$C$8)^2</f>
        <v>1.8969675742061671E-9</v>
      </c>
    </row>
    <row r="144" spans="2:4" x14ac:dyDescent="0.2">
      <c r="B144">
        <f>B143+0.05</f>
        <v>6.5499999999999847</v>
      </c>
      <c r="C144">
        <f>(1/(1+($C$7*B144)^$C$6))^(1-1/$C$6)</f>
        <v>0.22400578580150013</v>
      </c>
      <c r="D144">
        <f>C144^0.5*(1-(1-C144^(1/$C$8))^$C$8)^2</f>
        <v>1.8599112379830388E-9</v>
      </c>
    </row>
    <row r="145" spans="2:4" x14ac:dyDescent="0.2">
      <c r="B145">
        <f>B144+0.05</f>
        <v>6.5999999999999845</v>
      </c>
      <c r="C145">
        <f>(1/(1+($C$7*B145)^$C$6))^(1-1/$C$6)</f>
        <v>0.2236144596505924</v>
      </c>
      <c r="D145">
        <f>C145^0.5*(1-(1-C145^(1/$C$8))^$C$8)^2</f>
        <v>1.8238523097491823E-9</v>
      </c>
    </row>
    <row r="146" spans="2:4" x14ac:dyDescent="0.2">
      <c r="B146">
        <f>B145+0.05</f>
        <v>6.6499999999999844</v>
      </c>
      <c r="C146">
        <f>(1/(1+($C$7*B146)^$C$6))^(1-1/$C$6)</f>
        <v>0.22322676164315478</v>
      </c>
      <c r="D146">
        <f>C146^0.5*(1-(1-C146^(1/$C$8))^$C$8)^2</f>
        <v>1.7887566911794953E-9</v>
      </c>
    </row>
    <row r="147" spans="2:4" x14ac:dyDescent="0.2">
      <c r="B147">
        <f>B146+0.05</f>
        <v>6.6999999999999842</v>
      </c>
      <c r="C147">
        <f>(1/(1+($C$7*B147)^$C$6))^(1-1/$C$6)</f>
        <v>0.22284263125168793</v>
      </c>
      <c r="D147">
        <f>C147^0.5*(1-(1-C147^(1/$C$8))^$C$8)^2</f>
        <v>1.7545916939062692E-9</v>
      </c>
    </row>
    <row r="148" spans="2:4" x14ac:dyDescent="0.2">
      <c r="B148">
        <f>B147+0.05</f>
        <v>6.749999999999984</v>
      </c>
      <c r="C148">
        <f>(1/(1+($C$7*B148)^$C$6))^(1-1/$C$6)</f>
        <v>0.22246200940037045</v>
      </c>
      <c r="D148">
        <f>C148^0.5*(1-(1-C148^(1/$C$8))^$C$8)^2</f>
        <v>1.7213259712897573E-9</v>
      </c>
    </row>
    <row r="149" spans="2:4" x14ac:dyDescent="0.2">
      <c r="B149">
        <f>B148+0.05</f>
        <v>6.7999999999999838</v>
      </c>
      <c r="C149">
        <f>(1/(1+($C$7*B149)^$C$6))^(1-1/$C$6)</f>
        <v>0.22208483841980026</v>
      </c>
      <c r="D149">
        <f>C149^0.5*(1-(1-C149^(1/$C$8))^$C$8)^2</f>
        <v>1.6889294539145439E-9</v>
      </c>
    </row>
    <row r="150" spans="2:4" x14ac:dyDescent="0.2">
      <c r="B150">
        <f>B149+0.05</f>
        <v>6.8499999999999837</v>
      </c>
      <c r="C150">
        <f>(1/(1+($C$7*B150)^$C$6))^(1-1/$C$6)</f>
        <v>0.22171106200346682</v>
      </c>
      <c r="D150">
        <f>C150^0.5*(1-(1-C150^(1/$C$8))^$C$8)^2</f>
        <v>1.6573732886512121E-9</v>
      </c>
    </row>
    <row r="151" spans="2:4" x14ac:dyDescent="0.2">
      <c r="B151">
        <f>B150+0.05</f>
        <v>6.8999999999999835</v>
      </c>
      <c r="C151">
        <f>(1/(1+($C$7*B151)^$C$6))^(1-1/$C$6)</f>
        <v>0.22134062516587852</v>
      </c>
      <c r="D151">
        <f>C151^0.5*(1-(1-C151^(1/$C$8))^$C$8)^2</f>
        <v>1.6266297811001964E-9</v>
      </c>
    </row>
    <row r="152" spans="2:4" x14ac:dyDescent="0.2">
      <c r="B152">
        <f>B151+0.05</f>
        <v>6.9499999999999833</v>
      </c>
      <c r="C152">
        <f>(1/(1+($C$7*B152)^$C$6))^(1-1/$C$6)</f>
        <v>0.22097347420226771</v>
      </c>
      <c r="D152">
        <f>C152^0.5*(1-(1-C152^(1/$C$8))^$C$8)^2</f>
        <v>1.5966723410500455E-9</v>
      </c>
    </row>
    <row r="153" spans="2:4" x14ac:dyDescent="0.2">
      <c r="B153">
        <f>B152+0.05</f>
        <v>6.9999999999999831</v>
      </c>
      <c r="C153">
        <f>(1/(1+($C$7*B153)^$C$6))^(1-1/$C$6)</f>
        <v>0.22060955664980472</v>
      </c>
      <c r="D153">
        <f>C153^0.5*(1-(1-C153^(1/$C$8))^$C$8)^2</f>
        <v>1.5674754309621955E-9</v>
      </c>
    </row>
    <row r="154" spans="2:4" x14ac:dyDescent="0.2">
      <c r="B154">
        <f>B153+0.05</f>
        <v>7.0499999999999829</v>
      </c>
      <c r="C154">
        <f>(1/(1+($C$7*B154)^$C$6))^(1-1/$C$6)</f>
        <v>0.22024882125025458</v>
      </c>
      <c r="D154">
        <f>C154^0.5*(1-(1-C154^(1/$C$8))^$C$8)^2</f>
        <v>1.5390145171557998E-9</v>
      </c>
    </row>
    <row r="155" spans="2:4" x14ac:dyDescent="0.2">
      <c r="B155">
        <f>B154+0.05</f>
        <v>7.0999999999999828</v>
      </c>
      <c r="C155">
        <f>(1/(1+($C$7*B155)^$C$6))^(1-1/$C$6)</f>
        <v>0.21989121791401189</v>
      </c>
      <c r="D155">
        <f>C155^0.5*(1-(1-C155^(1/$C$8))^$C$8)^2</f>
        <v>1.5112660235885082E-9</v>
      </c>
    </row>
    <row r="156" spans="2:4" x14ac:dyDescent="0.2">
      <c r="B156">
        <f>B155+0.05</f>
        <v>7.1499999999999826</v>
      </c>
      <c r="C156">
        <f>(1/(1+($C$7*B156)^$C$6))^(1-1/$C$6)</f>
        <v>0.21953669768545328</v>
      </c>
      <c r="D156">
        <f>C156^0.5*(1-(1-C156^(1/$C$8))^$C$8)^2</f>
        <v>1.4842072880870885E-9</v>
      </c>
    </row>
    <row r="157" spans="2:4" x14ac:dyDescent="0.2">
      <c r="B157">
        <f>B156+0.05</f>
        <v>7.1999999999999824</v>
      </c>
      <c r="C157">
        <f>(1/(1+($C$7*B157)^$C$6))^(1-1/$C$6)</f>
        <v>0.2191852127095521</v>
      </c>
      <c r="D157">
        <f>C157^0.5*(1-(1-C157^(1/$C$8))^$C$8)^2</f>
        <v>1.4578165208608866E-9</v>
      </c>
    </row>
    <row r="158" spans="2:4" x14ac:dyDescent="0.2">
      <c r="B158">
        <f>B157+0.05</f>
        <v>7.2499999999999822</v>
      </c>
      <c r="C158">
        <f>(1/(1+($C$7*B158)^$C$6))^(1-1/$C$6)</f>
        <v>0.21883671619969958</v>
      </c>
      <c r="D158">
        <f>C158^0.5*(1-(1-C158^(1/$C$8))^$C$8)^2</f>
        <v>1.4320727651696088E-9</v>
      </c>
    </row>
    <row r="159" spans="2:4" x14ac:dyDescent="0.2">
      <c r="B159">
        <f>B158+0.05</f>
        <v>7.2999999999999821</v>
      </c>
      <c r="C159">
        <f>(1/(1+($C$7*B159)^$C$6))^(1-1/$C$6)</f>
        <v>0.21849116240668112</v>
      </c>
      <c r="D159">
        <f>C159^0.5*(1-(1-C159^(1/$C$8))^$C$8)^2</f>
        <v>1.4069558600012061E-9</v>
      </c>
    </row>
    <row r="160" spans="2:4" x14ac:dyDescent="0.2">
      <c r="B160">
        <f>B159+0.05</f>
        <v>7.3499999999999819</v>
      </c>
      <c r="C160">
        <f>(1/(1+($C$7*B160)^$C$6))^(1-1/$C$6)</f>
        <v>0.21814850658875862</v>
      </c>
      <c r="D160">
        <f>C160^0.5*(1-(1-C160^(1/$C$8))^$C$8)^2</f>
        <v>1.3824464046916342E-9</v>
      </c>
    </row>
    <row r="161" spans="2:4" x14ac:dyDescent="0.2">
      <c r="B161">
        <f>B160+0.05</f>
        <v>7.3999999999999817</v>
      </c>
      <c r="C161">
        <f>(1/(1+($C$7*B161)^$C$6))^(1-1/$C$6)</f>
        <v>0.21780870498281285</v>
      </c>
      <c r="D161">
        <f>C161^0.5*(1-(1-C161^(1/$C$8))^$C$8)^2</f>
        <v>1.3585257253540829E-9</v>
      </c>
    </row>
    <row r="162" spans="2:4" x14ac:dyDescent="0.2">
      <c r="B162">
        <f>B161+0.05</f>
        <v>7.4499999999999815</v>
      </c>
      <c r="C162">
        <f>(1/(1+($C$7*B162)^$C$6))^(1-1/$C$6)</f>
        <v>0.2174717147765006</v>
      </c>
      <c r="D162">
        <f>C162^0.5*(1-(1-C162^(1/$C$8))^$C$8)^2</f>
        <v>1.3351758429318892E-9</v>
      </c>
    </row>
    <row r="163" spans="2:4" x14ac:dyDescent="0.2">
      <c r="B163">
        <f>B162+0.05</f>
        <v>7.4999999999999813</v>
      </c>
      <c r="C163">
        <f>(1/(1+($C$7*B163)^$C$6))^(1-1/$C$6)</f>
        <v>0.21713749408138464</v>
      </c>
      <c r="D163">
        <f>C163^0.5*(1-(1-C163^(1/$C$8))^$C$8)^2</f>
        <v>1.3123794429644604E-9</v>
      </c>
    </row>
    <row r="164" spans="2:4" x14ac:dyDescent="0.2">
      <c r="B164">
        <f>B163+0.05</f>
        <v>7.5499999999999812</v>
      </c>
      <c r="C164">
        <f>(1/(1+($C$7*B164)^$C$6))^(1-1/$C$6)</f>
        <v>0.21680600190699656</v>
      </c>
      <c r="D164">
        <f>C164^0.5*(1-(1-C164^(1/$C$8))^$C$8)^2</f>
        <v>1.2901198467720123E-9</v>
      </c>
    </row>
    <row r="165" spans="2:4" x14ac:dyDescent="0.2">
      <c r="B165">
        <f>B164+0.05</f>
        <v>7.599999999999981</v>
      </c>
      <c r="C165">
        <f>(1/(1+($C$7*B165)^$C$6))^(1-1/$C$6)</f>
        <v>0.2164771981357938</v>
      </c>
      <c r="D165">
        <f>C165^0.5*(1-(1-C165^(1/$C$8))^$C$8)^2</f>
        <v>1.268380984118555E-9</v>
      </c>
    </row>
    <row r="166" spans="2:4" x14ac:dyDescent="0.2">
      <c r="B166">
        <f>B165+0.05</f>
        <v>7.6499999999999808</v>
      </c>
      <c r="C166">
        <f>(1/(1+($C$7*B166)^$C$6))^(1-1/$C$6)</f>
        <v>0.21615104349897435</v>
      </c>
      <c r="D166">
        <f>C166^0.5*(1-(1-C166^(1/$C$8))^$C$8)^2</f>
        <v>1.2471473671931165E-9</v>
      </c>
    </row>
    <row r="167" spans="2:4" x14ac:dyDescent="0.2">
      <c r="B167">
        <f>B166+0.05</f>
        <v>7.6999999999999806</v>
      </c>
      <c r="C167">
        <f>(1/(1+($C$7*B167)^$C$6))^(1-1/$C$6)</f>
        <v>0.21582749955311512</v>
      </c>
      <c r="D167">
        <f>C167^0.5*(1-(1-C167^(1/$C$8))^$C$8)^2</f>
        <v>1.2264040658808823E-9</v>
      </c>
    </row>
    <row r="168" spans="2:4" x14ac:dyDescent="0.2">
      <c r="B168">
        <f>B167+0.05</f>
        <v>7.7499999999999805</v>
      </c>
      <c r="C168">
        <f>(1/(1+($C$7*B168)^$C$6))^(1-1/$C$6)</f>
        <v>0.21550652865759942</v>
      </c>
      <c r="D168">
        <f>C168^0.5*(1-(1-C168^(1/$C$8))^$C$8)^2</f>
        <v>1.2061366842441091E-9</v>
      </c>
    </row>
    <row r="169" spans="2:4" x14ac:dyDescent="0.2">
      <c r="B169">
        <f>B168+0.05</f>
        <v>7.7999999999999803</v>
      </c>
      <c r="C169">
        <f>(1/(1+($C$7*B169)^$C$6))^(1-1/$C$6)</f>
        <v>0.21518809395280356</v>
      </c>
      <c r="D169">
        <f>C169^0.5*(1-(1-C169^(1/$C$8))^$C$8)^2</f>
        <v>1.1863313380953397E-9</v>
      </c>
    </row>
    <row r="170" spans="2:4" x14ac:dyDescent="0.2">
      <c r="B170">
        <f>B169+0.05</f>
        <v>7.8499999999999801</v>
      </c>
      <c r="C170">
        <f>(1/(1+($C$7*B170)^$C$6))^(1-1/$C$6)</f>
        <v>0.21487215933901097</v>
      </c>
      <c r="D170">
        <f>C170^0.5*(1-(1-C170^(1/$C$8))^$C$8)^2</f>
        <v>1.1669746337176484E-9</v>
      </c>
    </row>
    <row r="171" spans="2:4" x14ac:dyDescent="0.2">
      <c r="B171">
        <f>B170+0.05</f>
        <v>7.8999999999999799</v>
      </c>
      <c r="C171">
        <f>(1/(1+($C$7*B171)^$C$6))^(1-1/$C$6)</f>
        <v>0.21455868945602602</v>
      </c>
      <c r="D171">
        <f>C171^0.5*(1-(1-C171^(1/$C$8))^$C$8)^2</f>
        <v>1.1480536475258963E-9</v>
      </c>
    </row>
    <row r="172" spans="2:4" x14ac:dyDescent="0.2">
      <c r="B172">
        <f>B171+0.05</f>
        <v>7.9499999999999797</v>
      </c>
      <c r="C172">
        <f>(1/(1+($C$7*B172)^$C$6))^(1-1/$C$6)</f>
        <v>0.21424764966345958</v>
      </c>
      <c r="D172">
        <f>C172^0.5*(1-(1-C172^(1/$C$8))^$C$8)^2</f>
        <v>1.1295559067399347E-9</v>
      </c>
    </row>
    <row r="173" spans="2:4" x14ac:dyDescent="0.2">
      <c r="B173">
        <f>B172+0.05</f>
        <v>7.9999999999999796</v>
      </c>
      <c r="C173">
        <f>(1/(1+($C$7*B173)^$C$6))^(1-1/$C$6)</f>
        <v>0.21393900602166074</v>
      </c>
      <c r="D173">
        <f>C173^0.5*(1-(1-C173^(1/$C$8))^$C$8)^2</f>
        <v>1.1114693709689273E-9</v>
      </c>
    </row>
    <row r="174" spans="2:4" x14ac:dyDescent="0.2">
      <c r="B174">
        <f>B173+0.05</f>
        <v>8.0499999999999794</v>
      </c>
      <c r="C174">
        <f>(1/(1+($C$7*B174)^$C$6))^(1-1/$C$6)</f>
        <v>0.21363272527326857</v>
      </c>
      <c r="D174">
        <f>C174^0.5*(1-(1-C174^(1/$C$8))^$C$8)^2</f>
        <v>1.0937824146068438E-9</v>
      </c>
    </row>
    <row r="175" spans="2:4" x14ac:dyDescent="0.2">
      <c r="B175">
        <f>B174+0.05</f>
        <v>8.0999999999999801</v>
      </c>
      <c r="C175">
        <f>(1/(1+($C$7*B175)^$C$6))^(1-1/$C$6)</f>
        <v>0.21332877482536114</v>
      </c>
      <c r="D175">
        <f>C175^0.5*(1-(1-C175^(1/$C$8))^$C$8)^2</f>
        <v>1.0764838101183243E-9</v>
      </c>
    </row>
    <row r="176" spans="2:4" x14ac:dyDescent="0.2">
      <c r="B176">
        <f>B175+0.05</f>
        <v>8.1499999999999808</v>
      </c>
      <c r="C176">
        <f>(1/(1+($C$7*B176)^$C$6))^(1-1/$C$6)</f>
        <v>0.21302712273217822</v>
      </c>
      <c r="D176">
        <f>C176^0.5*(1-(1-C176^(1/$C$8))^$C$8)^2</f>
        <v>1.0595627120475744E-9</v>
      </c>
    </row>
    <row r="177" spans="2:4" x14ac:dyDescent="0.2">
      <c r="B177">
        <f>B176+0.05</f>
        <v>8.1999999999999815</v>
      </c>
      <c r="C177">
        <f>(1/(1+($C$7*B177)^$C$6))^(1-1/$C$6)</f>
        <v>0.21272773767839581</v>
      </c>
      <c r="D177">
        <f>C177^0.5*(1-(1-C177^(1/$C$8))^$C$8)^2</f>
        <v>1.0430086417831386E-9</v>
      </c>
    </row>
    <row r="178" spans="2:4" x14ac:dyDescent="0.2">
      <c r="B178">
        <f>B177+0.05</f>
        <v>8.2499999999999822</v>
      </c>
      <c r="C178">
        <f>(1/(1+($C$7*B178)^$C$6))^(1-1/$C$6)</f>
        <v>0.21243058896293268</v>
      </c>
      <c r="D178">
        <f>C178^0.5*(1-(1-C178^(1/$C$8))^$C$8)^2</f>
        <v>1.0268114729878858E-9</v>
      </c>
    </row>
    <row r="179" spans="2:4" x14ac:dyDescent="0.2">
      <c r="B179">
        <f>B178+0.05</f>
        <v>8.2999999999999829</v>
      </c>
      <c r="C179">
        <f>(1/(1+($C$7*B179)^$C$6))^(1-1/$C$6)</f>
        <v>0.21213564648326722</v>
      </c>
      <c r="D179">
        <f>C179^0.5*(1-(1-C179^(1/$C$8))^$C$8)^2</f>
        <v>1.0109614177573305E-9</v>
      </c>
    </row>
    <row r="180" spans="2:4" x14ac:dyDescent="0.2">
      <c r="B180">
        <f>B179+0.05</f>
        <v>8.3499999999999837</v>
      </c>
      <c r="C180">
        <f>(1/(1+($C$7*B180)^$C$6))^(1-1/$C$6)</f>
        <v>0.21184288072024651</v>
      </c>
      <c r="D180">
        <f>C180^0.5*(1-(1-C180^(1/$C$8))^$C$8)^2</f>
        <v>9.9544901332716428E-10</v>
      </c>
    </row>
    <row r="181" spans="2:4" x14ac:dyDescent="0.2">
      <c r="B181">
        <f>B180+0.05</f>
        <v>8.3999999999999844</v>
      </c>
      <c r="C181">
        <f>(1/(1+($C$7*B181)^$C$6))^(1-1/$C$6)</f>
        <v>0.21155226272336983</v>
      </c>
      <c r="D181">
        <f>C181^0.5*(1-(1-C181^(1/$C$8))^$C$8)^2</f>
        <v>9.8026510942109899E-10</v>
      </c>
    </row>
    <row r="182" spans="2:4" x14ac:dyDescent="0.2">
      <c r="B182">
        <f>B181+0.05</f>
        <v>8.4499999999999851</v>
      </c>
      <c r="C182">
        <f>(1/(1+($C$7*B182)^$C$6))^(1-1/$C$6)</f>
        <v>0.21126376409652778</v>
      </c>
      <c r="D182">
        <f>C182^0.5*(1-(1-C182^(1/$C$8))^$C$8)^2</f>
        <v>9.6540085614611703E-10</v>
      </c>
    </row>
    <row r="183" spans="2:4" x14ac:dyDescent="0.2">
      <c r="B183">
        <f>B182+0.05</f>
        <v>8.4999999999999858</v>
      </c>
      <c r="C183">
        <f>(1/(1+($C$7*B183)^$C$6))^(1-1/$C$6)</f>
        <v>0.21097735698418149</v>
      </c>
      <c r="D183">
        <f>C183^0.5*(1-(1-C183^(1/$C$8))^$C$8)^2</f>
        <v>9.5084769245435957E-10</v>
      </c>
    </row>
    <row r="184" spans="2:4" x14ac:dyDescent="0.2">
      <c r="B184">
        <f>B183+0.05</f>
        <v>8.5499999999999865</v>
      </c>
      <c r="C184">
        <f>(1/(1+($C$7*B184)^$C$6))^(1-1/$C$6)</f>
        <v>0.21069301405796484</v>
      </c>
      <c r="D184">
        <f>C184^0.5*(1-(1-C184^(1/$C$8))^$C$8)^2</f>
        <v>9.3659733505572268E-10</v>
      </c>
    </row>
    <row r="185" spans="2:4" x14ac:dyDescent="0.2">
      <c r="B185">
        <f>B184+0.05</f>
        <v>8.5999999999999872</v>
      </c>
      <c r="C185">
        <f>(1/(1+($C$7*B185)^$C$6))^(1-1/$C$6)</f>
        <v>0.21041070850369537</v>
      </c>
      <c r="D185">
        <f>C185^0.5*(1-(1-C185^(1/$C$8))^$C$8)^2</f>
        <v>9.226417678730598E-10</v>
      </c>
    </row>
    <row r="186" spans="2:4" x14ac:dyDescent="0.2">
      <c r="B186">
        <f>B185+0.05</f>
        <v>8.6499999999999879</v>
      </c>
      <c r="C186">
        <f>(1/(1+($C$7*B186)^$C$6))^(1-1/$C$6)</f>
        <v>0.21013041400877785</v>
      </c>
      <c r="D186">
        <f>C186^0.5*(1-(1-C186^(1/$C$8))^$C$8)^2</f>
        <v>9.0897323193090469E-10</v>
      </c>
    </row>
    <row r="187" spans="2:4" x14ac:dyDescent="0.2">
      <c r="B187">
        <f>B186+0.05</f>
        <v>8.6999999999999886</v>
      </c>
      <c r="C187">
        <f>(1/(1+($C$7*B187)^$C$6))^(1-1/$C$6)</f>
        <v>0.20985210474998833</v>
      </c>
      <c r="D187">
        <f>C187^0.5*(1-(1-C187^(1/$C$8))^$C$8)^2</f>
        <v>8.9558421568294935E-10</v>
      </c>
    </row>
    <row r="188" spans="2:4" x14ac:dyDescent="0.2">
      <c r="B188">
        <f>B187+0.05</f>
        <v>8.7499999999999893</v>
      </c>
      <c r="C188">
        <f>(1/(1+($C$7*B188)^$C$6))^(1-1/$C$6)</f>
        <v>0.20957575538162251</v>
      </c>
      <c r="D188">
        <f>C188^0.5*(1-(1-C188^(1/$C$8))^$C$8)^2</f>
        <v>8.8246744576052365E-10</v>
      </c>
    </row>
    <row r="189" spans="2:4" x14ac:dyDescent="0.2">
      <c r="B189">
        <f>B188+0.05</f>
        <v>8.7999999999999901</v>
      </c>
      <c r="C189">
        <f>(1/(1+($C$7*B189)^$C$6))^(1-1/$C$6)</f>
        <v>0.20930134102399847</v>
      </c>
      <c r="D189">
        <f>C189^0.5*(1-(1-C189^(1/$C$8))^$C$8)^2</f>
        <v>8.6961587812510931E-10</v>
      </c>
    </row>
    <row r="190" spans="2:4" x14ac:dyDescent="0.2">
      <c r="B190">
        <f>B189+0.05</f>
        <v>8.8499999999999908</v>
      </c>
      <c r="C190">
        <f>(1/(1+($C$7*B190)^$C$6))^(1-1/$C$6)</f>
        <v>0.2090288372522984</v>
      </c>
      <c r="D190">
        <f>C190^0.5*(1-(1-C190^(1/$C$8))^$C$8)^2</f>
        <v>8.5702268956028815E-10</v>
      </c>
    </row>
    <row r="191" spans="2:4" x14ac:dyDescent="0.2">
      <c r="B191">
        <f>B190+0.05</f>
        <v>8.8999999999999915</v>
      </c>
      <c r="C191">
        <f>(1/(1+($C$7*B191)^$C$6))^(1-1/$C$6)</f>
        <v>0.20875822008573927</v>
      </c>
      <c r="D191">
        <f>C191^0.5*(1-(1-C191^(1/$C$8))^$C$8)^2</f>
        <v>8.4468126959046453E-10</v>
      </c>
    </row>
    <row r="192" spans="2:4" x14ac:dyDescent="0.2">
      <c r="B192">
        <f>B191+0.05</f>
        <v>8.9499999999999922</v>
      </c>
      <c r="C192">
        <f>(1/(1+($C$7*B192)^$C$6))^(1-1/$C$6)</f>
        <v>0.20848946597706097</v>
      </c>
      <c r="D192">
        <f>C192^0.5*(1-(1-C192^(1/$C$8))^$C$8)^2</f>
        <v>8.3258521267874323E-10</v>
      </c>
    </row>
    <row r="193" spans="2:4" x14ac:dyDescent="0.2">
      <c r="B193">
        <f>B192+0.05</f>
        <v>8.9999999999999929</v>
      </c>
      <c r="C193">
        <f>(1/(1+($C$7*B193)^$C$6))^(1-1/$C$6)</f>
        <v>0.2082225518023201</v>
      </c>
      <c r="D193">
        <f>C193^0.5*(1-(1-C193^(1/$C$8))^$C$8)^2</f>
        <v>8.2072831077974174E-10</v>
      </c>
    </row>
    <row r="194" spans="2:4" x14ac:dyDescent="0.2">
      <c r="B194">
        <f>B193+0.05</f>
        <v>9.0499999999999936</v>
      </c>
      <c r="C194">
        <f>(1/(1+($C$7*B194)^$C$6))^(1-1/$C$6)</f>
        <v>0.2079574548509785</v>
      </c>
      <c r="D194">
        <f>C194^0.5*(1-(1-C194^(1/$C$8))^$C$8)^2</f>
        <v>8.0910454619897515E-10</v>
      </c>
    </row>
    <row r="195" spans="2:4" x14ac:dyDescent="0.2">
      <c r="B195">
        <f>B194+0.05</f>
        <v>9.0999999999999943</v>
      </c>
      <c r="C195">
        <f>(1/(1+($C$7*B195)^$C$6))^(1-1/$C$6)</f>
        <v>0.20769415281627832</v>
      </c>
      <c r="D195">
        <f>C195^0.5*(1-(1-C195^(1/$C$8))^$C$8)^2</f>
        <v>7.9770808474695364E-10</v>
      </c>
    </row>
    <row r="196" spans="2:4" x14ac:dyDescent="0.2">
      <c r="B196">
        <f>B195+0.05</f>
        <v>9.149999999999995</v>
      </c>
      <c r="C196">
        <f>(1/(1+($C$7*B196)^$C$6))^(1-1/$C$6)</f>
        <v>0.20743262378589158</v>
      </c>
      <c r="D196">
        <f>C196^0.5*(1-(1-C196^(1/$C$8))^$C$8)^2</f>
        <v>7.8653326917661362E-10</v>
      </c>
    </row>
    <row r="197" spans="2:4" x14ac:dyDescent="0.2">
      <c r="B197">
        <f>B196+0.05</f>
        <v>9.1999999999999957</v>
      </c>
      <c r="C197">
        <f>(1/(1+($C$7*B197)^$C$6))^(1-1/$C$6)</f>
        <v>0.20717284623283708</v>
      </c>
      <c r="D197">
        <f>C197^0.5*(1-(1-C197^(1/$C$8))^$C$8)^2</f>
        <v>7.7557461288483737E-10</v>
      </c>
    </row>
    <row r="198" spans="2:4" x14ac:dyDescent="0.2">
      <c r="B198">
        <f>B197+0.05</f>
        <v>9.2499999999999964</v>
      </c>
      <c r="C198">
        <f>(1/(1+($C$7*B198)^$C$6))^(1-1/$C$6)</f>
        <v>0.20691479900665319</v>
      </c>
      <c r="D198">
        <f>C198^0.5*(1-(1-C198^(1/$C$8))^$C$8)^2</f>
        <v>7.6482679388458854E-10</v>
      </c>
    </row>
    <row r="199" spans="2:4" x14ac:dyDescent="0.2">
      <c r="B199">
        <f>B198+0.05</f>
        <v>9.2999999999999972</v>
      </c>
      <c r="C199">
        <f>(1/(1+($C$7*B199)^$C$6))^(1-1/$C$6)</f>
        <v>0.20665846132482033</v>
      </c>
      <c r="D199">
        <f>C199^0.5*(1-(1-C199^(1/$C$8))^$C$8)^2</f>
        <v>7.5428464899608557E-10</v>
      </c>
    </row>
    <row r="200" spans="2:4" x14ac:dyDescent="0.2">
      <c r="B200">
        <f>B199+0.05</f>
        <v>9.3499999999999979</v>
      </c>
      <c r="C200">
        <f>(1/(1+($C$7*B200)^$C$6))^(1-1/$C$6)</f>
        <v>0.20640381276442377</v>
      </c>
      <c r="D200">
        <f>C200^0.5*(1-(1-C200^(1/$C$8))^$C$8)^2</f>
        <v>7.4394316829803575E-10</v>
      </c>
    </row>
    <row r="201" spans="2:4" x14ac:dyDescent="0.2">
      <c r="B201">
        <f>B200+0.05</f>
        <v>9.3999999999999986</v>
      </c>
      <c r="C201">
        <f>(1/(1+($C$7*B201)^$C$6))^(1-1/$C$6)</f>
        <v>0.20615083325404771</v>
      </c>
      <c r="D201">
        <f>C201^0.5*(1-(1-C201^(1/$C$8))^$C$8)^2</f>
        <v>7.337974897963934E-10</v>
      </c>
    </row>
    <row r="202" spans="2:4" x14ac:dyDescent="0.2">
      <c r="B202">
        <f>B201+0.05</f>
        <v>9.4499999999999993</v>
      </c>
      <c r="C202">
        <f>(1/(1+($C$7*B202)^$C$6))^(1-1/$C$6)</f>
        <v>0.20589950306589544</v>
      </c>
      <c r="D202">
        <f>C202^0.5*(1-(1-C202^(1/$C$8))^$C$8)^2</f>
        <v>7.2384289427440536E-10</v>
      </c>
    </row>
    <row r="203" spans="2:4" x14ac:dyDescent="0.2">
      <c r="B203">
        <f>B202+0.05</f>
        <v>9.5</v>
      </c>
      <c r="C203">
        <f>(1/(1+($C$7*B203)^$C$6))^(1-1/$C$6)</f>
        <v>0.20564980280812564</v>
      </c>
      <c r="D203">
        <f>C203^0.5*(1-(1-C203^(1/$C$8))^$C$8)^2</f>
        <v>7.1407480041347665E-10</v>
      </c>
    </row>
    <row r="204" spans="2:4" x14ac:dyDescent="0.2">
      <c r="B204">
        <f>B203+0.05</f>
        <v>9.5500000000000007</v>
      </c>
      <c r="C204">
        <f>(1/(1+($C$7*B204)^$C$6))^(1-1/$C$6)</f>
        <v>0.20540171341739974</v>
      </c>
      <c r="D204">
        <f>C204^0.5*(1-(1-C204^(1/$C$8))^$C$8)^2</f>
        <v>7.0448876003117982E-10</v>
      </c>
    </row>
    <row r="205" spans="2:4" x14ac:dyDescent="0.2">
      <c r="B205">
        <f>B204+0.05</f>
        <v>9.6000000000000014</v>
      </c>
      <c r="C205">
        <f>(1/(1+($C$7*B205)^$C$6))^(1-1/$C$6)</f>
        <v>0.20515521615163179</v>
      </c>
      <c r="D205">
        <f>C205^0.5*(1-(1-C205^(1/$C$8))^$C$8)^2</f>
        <v>6.9508045355121363E-10</v>
      </c>
    </row>
    <row r="206" spans="2:4" x14ac:dyDescent="0.2">
      <c r="B206">
        <f>B205+0.05</f>
        <v>9.6500000000000021</v>
      </c>
      <c r="C206">
        <f>(1/(1+($C$7*B206)^$C$6))^(1-1/$C$6)</f>
        <v>0.20491029258293603</v>
      </c>
      <c r="D206">
        <f>C206^0.5*(1-(1-C206^(1/$C$8))^$C$8)^2</f>
        <v>6.8584568566105346E-10</v>
      </c>
    </row>
    <row r="207" spans="2:4" x14ac:dyDescent="0.2">
      <c r="B207">
        <f>B206+0.05</f>
        <v>9.7000000000000028</v>
      </c>
      <c r="C207">
        <f>(1/(1+($C$7*B207)^$C$6))^(1-1/$C$6)</f>
        <v>0.20466692459076413</v>
      </c>
      <c r="D207">
        <f>C207^0.5*(1-(1-C207^(1/$C$8))^$C$8)^2</f>
        <v>6.7678038108427067E-10</v>
      </c>
    </row>
    <row r="208" spans="2:4" x14ac:dyDescent="0.2">
      <c r="B208">
        <f>B207+0.05</f>
        <v>9.7500000000000036</v>
      </c>
      <c r="C208">
        <f>(1/(1+($C$7*B208)^$C$6))^(1-1/$C$6)</f>
        <v>0.20442509435522749</v>
      </c>
      <c r="D208">
        <f>C208^0.5*(1-(1-C208^(1/$C$8))^$C$8)^2</f>
        <v>6.67880580579775E-10</v>
      </c>
    </row>
    <row r="209" spans="2:4" x14ac:dyDescent="0.2">
      <c r="B209">
        <f>B208+0.05</f>
        <v>9.8000000000000043</v>
      </c>
      <c r="C209">
        <f>(1/(1+($C$7*B209)^$C$6))^(1-1/$C$6)</f>
        <v>0.20418478435059695</v>
      </c>
      <c r="D209">
        <f>C209^0.5*(1-(1-C209^(1/$C$8))^$C$8)^2</f>
        <v>6.5914243704406437E-10</v>
      </c>
    </row>
    <row r="210" spans="2:4" x14ac:dyDescent="0.2">
      <c r="B210">
        <f>B209+0.05</f>
        <v>9.850000000000005</v>
      </c>
      <c r="C210">
        <f>(1/(1+($C$7*B210)^$C$6))^(1-1/$C$6)</f>
        <v>0.20394597733897699</v>
      </c>
      <c r="D210">
        <f>C210^0.5*(1-(1-C210^(1/$C$8))^$C$8)^2</f>
        <v>6.5056221179332415E-10</v>
      </c>
    </row>
    <row r="211" spans="2:4" x14ac:dyDescent="0.2">
      <c r="B211">
        <f>B210+0.05</f>
        <v>9.9000000000000057</v>
      </c>
      <c r="C211">
        <f>(1/(1+($C$7*B211)^$C$6))^(1-1/$C$6)</f>
        <v>0.20370865636414559</v>
      </c>
      <c r="D211">
        <f>C211^0.5*(1-(1-C211^(1/$C$8))^$C$8)^2</f>
        <v>6.4213627098834005E-10</v>
      </c>
    </row>
    <row r="212" spans="2:4" x14ac:dyDescent="0.2">
      <c r="B212">
        <f>B211+0.05</f>
        <v>9.9500000000000064</v>
      </c>
      <c r="C212">
        <f>(1/(1+($C$7*B212)^$C$6))^(1-1/$C$6)</f>
        <v>0.20347280474555768</v>
      </c>
      <c r="D212">
        <f>C212^0.5*(1-(1-C212^(1/$C$8))^$C$8)^2</f>
        <v>6.3386108216335314E-10</v>
      </c>
    </row>
    <row r="213" spans="2:4" x14ac:dyDescent="0.2">
      <c r="B213">
        <f>B212+0.05</f>
        <v>10.000000000000007</v>
      </c>
      <c r="C213">
        <f>(1/(1+($C$7*B213)^$C$6))^(1-1/$C$6)</f>
        <v>0.20323840607250435</v>
      </c>
      <c r="D213">
        <f>C213^0.5*(1-(1-C213^(1/$C$8))^$C$8)^2</f>
        <v>6.2573321092267448E-10</v>
      </c>
    </row>
    <row r="214" spans="2:4" x14ac:dyDescent="0.2">
      <c r="B214">
        <f>B213+0.05</f>
        <v>10.050000000000008</v>
      </c>
      <c r="C214">
        <f>(1/(1+($C$7*B214)^$C$6))^(1-1/$C$6)</f>
        <v>0.20300544419842545</v>
      </c>
      <c r="D214">
        <f>C214^0.5*(1-(1-C214^(1/$C$8))^$C$8)^2</f>
        <v>6.1774931773945997E-10</v>
      </c>
    </row>
    <row r="215" spans="2:4" x14ac:dyDescent="0.2">
      <c r="B215">
        <f>B214+0.05</f>
        <v>10.100000000000009</v>
      </c>
      <c r="C215">
        <f>(1/(1+($C$7*B215)^$C$6))^(1-1/$C$6)</f>
        <v>0.20277390323536884</v>
      </c>
      <c r="D215">
        <f>C215^0.5*(1-(1-C215^(1/$C$8))^$C$8)^2</f>
        <v>6.0990615488275868E-10</v>
      </c>
    </row>
    <row r="216" spans="2:4" x14ac:dyDescent="0.2">
      <c r="B216">
        <f>B215+0.05</f>
        <v>10.150000000000009</v>
      </c>
      <c r="C216">
        <f>(1/(1+($C$7*B216)^$C$6))^(1-1/$C$6)</f>
        <v>0.20254376754859327</v>
      </c>
      <c r="D216">
        <f>C216^0.5*(1-(1-C216^(1/$C$8))^$C$8)^2</f>
        <v>6.0220056345364549E-10</v>
      </c>
    </row>
    <row r="217" spans="2:4" x14ac:dyDescent="0.2">
      <c r="B217">
        <f>B216+0.05</f>
        <v>10.20000000000001</v>
      </c>
      <c r="C217">
        <f>(1/(1+($C$7*B217)^$C$6))^(1-1/$C$6)</f>
        <v>0.20231502175130914</v>
      </c>
      <c r="D217">
        <f>C217^0.5*(1-(1-C217^(1/$C$8))^$C$8)^2</f>
        <v>5.946294705376077E-10</v>
      </c>
    </row>
    <row r="218" spans="2:4" x14ac:dyDescent="0.2">
      <c r="B218">
        <f>B217+0.05</f>
        <v>10.250000000000011</v>
      </c>
      <c r="C218">
        <f>(1/(1+($C$7*B218)^$C$6))^(1-1/$C$6)</f>
        <v>0.20208765069955431</v>
      </c>
      <c r="D218">
        <f>C218^0.5*(1-(1-C218^(1/$C$8))^$C$8)^2</f>
        <v>5.8718988645827839E-10</v>
      </c>
    </row>
    <row r="219" spans="2:4" x14ac:dyDescent="0.2">
      <c r="B219">
        <f>B218+0.05</f>
        <v>10.300000000000011</v>
      </c>
      <c r="C219">
        <f>(1/(1+($C$7*B219)^$C$6))^(1-1/$C$6)</f>
        <v>0.20186163948720004</v>
      </c>
      <c r="D219">
        <f>C219^0.5*(1-(1-C219^(1/$C$8))^$C$8)^2</f>
        <v>5.7987890211832531E-10</v>
      </c>
    </row>
    <row r="220" spans="2:4" x14ac:dyDescent="0.2">
      <c r="B220">
        <f>B219+0.05</f>
        <v>10.350000000000012</v>
      </c>
      <c r="C220">
        <f>(1/(1+($C$7*B220)^$C$6))^(1-1/$C$6)</f>
        <v>0.20163697344108283</v>
      </c>
      <c r="D220">
        <f>C220^0.5*(1-(1-C220^(1/$C$8))^$C$8)^2</f>
        <v>5.7269368646739555E-10</v>
      </c>
    </row>
    <row r="221" spans="2:4" x14ac:dyDescent="0.2">
      <c r="B221">
        <f>B220+0.05</f>
        <v>10.400000000000013</v>
      </c>
      <c r="C221">
        <f>(1/(1+($C$7*B221)^$C$6))^(1-1/$C$6)</f>
        <v>0.20141363811625937</v>
      </c>
      <c r="D221">
        <f>C221^0.5*(1-(1-C221^(1/$C$8))^$C$8)^2</f>
        <v>5.6563148404293211E-10</v>
      </c>
    </row>
    <row r="222" spans="2:4" x14ac:dyDescent="0.2">
      <c r="B222">
        <f>B221+0.05</f>
        <v>10.450000000000014</v>
      </c>
      <c r="C222">
        <f>(1/(1+($C$7*B222)^$C$6))^(1-1/$C$6)</f>
        <v>0.20119161929138055</v>
      </c>
      <c r="D222">
        <f>C222^0.5*(1-(1-C222^(1/$C$8))^$C$8)^2</f>
        <v>5.5868961258160792E-10</v>
      </c>
    </row>
    <row r="223" spans="2:4" x14ac:dyDescent="0.2">
      <c r="B223">
        <f>B222+0.05</f>
        <v>10.500000000000014</v>
      </c>
      <c r="C223">
        <f>(1/(1+($C$7*B223)^$C$6))^(1-1/$C$6)</f>
        <v>0.20097090296418008</v>
      </c>
      <c r="D223">
        <f>C223^0.5*(1-(1-C223^(1/$C$8))^$C$8)^2</f>
        <v>5.5186546076556147E-10</v>
      </c>
    </row>
    <row r="224" spans="2:4" x14ac:dyDescent="0.2">
      <c r="B224">
        <f>B223+0.05</f>
        <v>10.550000000000015</v>
      </c>
      <c r="C224">
        <f>(1/(1+($C$7*B224)^$C$6))^(1-1/$C$6)</f>
        <v>0.20075147534707624</v>
      </c>
      <c r="D224">
        <f>C224^0.5*(1-(1-C224^(1/$C$8))^$C$8)^2</f>
        <v>5.4515648599425958E-10</v>
      </c>
    </row>
    <row r="225" spans="2:4" x14ac:dyDescent="0.2">
      <c r="B225">
        <f>B224+0.05</f>
        <v>10.600000000000016</v>
      </c>
      <c r="C225">
        <f>(1/(1+($C$7*B225)^$C$6))^(1-1/$C$6)</f>
        <v>0.20053332286288106</v>
      </c>
      <c r="D225">
        <f>C225^0.5*(1-(1-C225^(1/$C$8))^$C$8)^2</f>
        <v>5.3856021227829855E-10</v>
      </c>
    </row>
    <row r="226" spans="2:4" x14ac:dyDescent="0.2">
      <c r="B226">
        <f>B225+0.05</f>
        <v>10.650000000000016</v>
      </c>
      <c r="C226">
        <f>(1/(1+($C$7*B226)^$C$6))^(1-1/$C$6)</f>
        <v>0.20031643214061606</v>
      </c>
      <c r="D226">
        <f>C226^0.5*(1-(1-C226^(1/$C$8))^$C$8)^2</f>
        <v>5.3207422818894402E-10</v>
      </c>
    </row>
    <row r="227" spans="2:4" x14ac:dyDescent="0.2">
      <c r="B227">
        <f>B226+0.05</f>
        <v>10.700000000000017</v>
      </c>
      <c r="C227">
        <f>(1/(1+($C$7*B227)^$C$6))^(1-1/$C$6)</f>
        <v>0.20010079001142961</v>
      </c>
      <c r="D227">
        <f>C227^0.5*(1-(1-C227^(1/$C$8))^$C$8)^2</f>
        <v>5.2569618487198979E-10</v>
      </c>
    </row>
    <row r="228" spans="2:4" x14ac:dyDescent="0.2">
      <c r="B228">
        <f>B227+0.05</f>
        <v>10.750000000000018</v>
      </c>
      <c r="C228">
        <f>(1/(1+($C$7*B228)^$C$6))^(1-1/$C$6)</f>
        <v>0.19988638350461457</v>
      </c>
      <c r="D228">
        <f>C228^0.5*(1-(1-C228^(1/$C$8))^$C$8)^2</f>
        <v>5.1942379415436644E-10</v>
      </c>
    </row>
    <row r="229" spans="2:4" x14ac:dyDescent="0.2">
      <c r="B229">
        <f>B228+0.05</f>
        <v>10.800000000000018</v>
      </c>
      <c r="C229">
        <f>(1/(1+($C$7*B229)^$C$6))^(1-1/$C$6)</f>
        <v>0.1996731998437215</v>
      </c>
      <c r="D229">
        <f>C229^0.5*(1-(1-C229^(1/$C$8))^$C$8)^2</f>
        <v>5.1325482669312575E-10</v>
      </c>
    </row>
    <row r="230" spans="2:4" x14ac:dyDescent="0.2">
      <c r="B230">
        <f>B229+0.05</f>
        <v>10.850000000000019</v>
      </c>
      <c r="C230">
        <f>(1/(1+($C$7*B230)^$C$6))^(1-1/$C$6)</f>
        <v>0.19946122644276693</v>
      </c>
      <c r="D230">
        <f>C230^0.5*(1-(1-C230^(1/$C$8))^$C$8)^2</f>
        <v>5.0718711020579047E-10</v>
      </c>
    </row>
    <row r="231" spans="2:4" x14ac:dyDescent="0.2">
      <c r="B231">
        <f>B230+0.05</f>
        <v>10.90000000000002</v>
      </c>
      <c r="C231">
        <f>(1/(1+($C$7*B231)^$C$6))^(1-1/$C$6)</f>
        <v>0.19925045090253113</v>
      </c>
      <c r="D231">
        <f>C231^0.5*(1-(1-C231^(1/$C$8))^$C$8)^2</f>
        <v>5.0121852775598785E-10</v>
      </c>
    </row>
    <row r="232" spans="2:4" x14ac:dyDescent="0.2">
      <c r="B232">
        <f>B231+0.05</f>
        <v>10.950000000000021</v>
      </c>
      <c r="C232">
        <f>(1/(1+($C$7*B232)^$C$6))^(1-1/$C$6)</f>
        <v>0.19904086100694623</v>
      </c>
      <c r="D232">
        <f>C232^0.5*(1-(1-C232^(1/$C$8))^$C$8)^2</f>
        <v>4.9534701609265543E-10</v>
      </c>
    </row>
    <row r="233" spans="2:4" x14ac:dyDescent="0.2">
      <c r="B233">
        <f>B232+0.05</f>
        <v>11.000000000000021</v>
      </c>
      <c r="C233">
        <f>(1/(1+($C$7*B233)^$C$6))^(1-1/$C$6)</f>
        <v>0.19883244471956893</v>
      </c>
      <c r="D233">
        <f>C233^0.5*(1-(1-C233^(1/$C$8))^$C$8)^2</f>
        <v>4.8957056406411362E-10</v>
      </c>
    </row>
    <row r="234" spans="2:4" x14ac:dyDescent="0.2">
      <c r="B234">
        <f>B233+0.05</f>
        <v>11.050000000000022</v>
      </c>
      <c r="C234">
        <f>(1/(1+($C$7*B234)^$C$6))^(1-1/$C$6)</f>
        <v>0.19862519018013761</v>
      </c>
      <c r="D234">
        <f>C234^0.5*(1-(1-C234^(1/$C$8))^$C$8)^2</f>
        <v>4.8388721105551291E-10</v>
      </c>
    </row>
    <row r="235" spans="2:4" x14ac:dyDescent="0.2">
      <c r="B235">
        <f>B234+0.05</f>
        <v>11.100000000000023</v>
      </c>
      <c r="C235">
        <f>(1/(1+($C$7*B235)^$C$6))^(1-1/$C$6)</f>
        <v>0.19841908570120992</v>
      </c>
      <c r="D235">
        <f>C235^0.5*(1-(1-C235^(1/$C$8))^$C$8)^2</f>
        <v>4.7829504551081323E-10</v>
      </c>
    </row>
    <row r="236" spans="2:4" x14ac:dyDescent="0.2">
      <c r="B236">
        <f>B235+0.05</f>
        <v>11.150000000000023</v>
      </c>
      <c r="C236">
        <f>(1/(1+($C$7*B236)^$C$6))^(1-1/$C$6)</f>
        <v>0.19821411976488024</v>
      </c>
      <c r="D236">
        <f>C236^0.5*(1-(1-C236^(1/$C$8))^$C$8)^2</f>
        <v>4.7279220349118511E-10</v>
      </c>
    </row>
    <row r="237" spans="2:4" x14ac:dyDescent="0.2">
      <c r="B237">
        <f>B236+0.05</f>
        <v>11.200000000000024</v>
      </c>
      <c r="C237">
        <f>(1/(1+($C$7*B237)^$C$6))^(1-1/$C$6)</f>
        <v>0.19801028101957327</v>
      </c>
      <c r="D237">
        <f>C237^0.5*(1-(1-C237^(1/$C$8))^$C$8)^2</f>
        <v>4.6737686727522933E-10</v>
      </c>
    </row>
    <row r="238" spans="2:4" x14ac:dyDescent="0.2">
      <c r="B238">
        <f>B237+0.05</f>
        <v>11.250000000000025</v>
      </c>
      <c r="C238">
        <f>(1/(1+($C$7*B238)^$C$6))^(1-1/$C$6)</f>
        <v>0.19780755827691235</v>
      </c>
      <c r="D238">
        <f>C238^0.5*(1-(1-C238^(1/$C$8))^$C$8)^2</f>
        <v>4.6204726401250242E-10</v>
      </c>
    </row>
    <row r="239" spans="2:4" x14ac:dyDescent="0.2">
      <c r="B239">
        <f>B238+0.05</f>
        <v>11.300000000000026</v>
      </c>
      <c r="C239">
        <f>(1/(1+($C$7*B239)^$C$6))^(1-1/$C$6)</f>
        <v>0.19760594050866087</v>
      </c>
      <c r="D239">
        <f>C239^0.5*(1-(1-C239^(1/$C$8))^$C$8)^2</f>
        <v>4.568016644412736E-10</v>
      </c>
    </row>
    <row r="240" spans="2:4" x14ac:dyDescent="0.2">
      <c r="B240">
        <f>B239+0.05</f>
        <v>11.350000000000026</v>
      </c>
      <c r="C240">
        <f>(1/(1+($C$7*B240)^$C$6))^(1-1/$C$6)</f>
        <v>0.19740541684373336</v>
      </c>
      <c r="D240">
        <f>C240^0.5*(1-(1-C240^(1/$C$8))^$C$8)^2</f>
        <v>4.5163838160540069E-10</v>
      </c>
    </row>
    <row r="241" spans="2:4" x14ac:dyDescent="0.2">
      <c r="B241">
        <f>B240+0.05</f>
        <v>11.400000000000027</v>
      </c>
      <c r="C241">
        <f>(1/(1+($C$7*B241)^$C$6))^(1-1/$C$6)</f>
        <v>0.19720597656527572</v>
      </c>
      <c r="D241">
        <f>C241^0.5*(1-(1-C241^(1/$C$8))^$C$8)^2</f>
        <v>4.4655576965523038E-10</v>
      </c>
    </row>
    <row r="242" spans="2:4" x14ac:dyDescent="0.2">
      <c r="B242">
        <f>B241+0.05</f>
        <v>11.450000000000028</v>
      </c>
      <c r="C242">
        <f>(1/(1+($C$7*B242)^$C$6))^(1-1/$C$6)</f>
        <v>0.19700760910781254</v>
      </c>
      <c r="D242">
        <f>C242^0.5*(1-(1-C242^(1/$C$8))^$C$8)^2</f>
        <v>4.4155222266422122E-10</v>
      </c>
    </row>
    <row r="243" spans="2:4" x14ac:dyDescent="0.2">
      <c r="B243">
        <f>B242+0.05</f>
        <v>11.500000000000028</v>
      </c>
      <c r="C243">
        <f>(1/(1+($C$7*B243)^$C$6))^(1-1/$C$6)</f>
        <v>0.1968103040544589</v>
      </c>
      <c r="D243">
        <f>C243^0.5*(1-(1-C243^(1/$C$8))^$C$8)^2</f>
        <v>4.3662617349504206E-10</v>
      </c>
    </row>
    <row r="244" spans="2:4" x14ac:dyDescent="0.2">
      <c r="B244">
        <f>B243+0.05</f>
        <v>11.550000000000029</v>
      </c>
      <c r="C244">
        <f>(1/(1+($C$7*B244)^$C$6))^(1-1/$C$6)</f>
        <v>0.19661405113419533</v>
      </c>
      <c r="D244">
        <f>C244^0.5*(1-(1-C244^(1/$C$8))^$C$8)^2</f>
        <v>4.3177609269509117E-10</v>
      </c>
    </row>
    <row r="245" spans="2:4" x14ac:dyDescent="0.2">
      <c r="B245">
        <f>B244+0.05</f>
        <v>11.60000000000003</v>
      </c>
      <c r="C245">
        <f>(1/(1+($C$7*B245)^$C$6))^(1-1/$C$6)</f>
        <v>0.196418840219205</v>
      </c>
      <c r="D245">
        <f>C245^0.5*(1-(1-C245^(1/$C$8))^$C$8)^2</f>
        <v>4.2700048744199724E-10</v>
      </c>
    </row>
    <row r="246" spans="2:4" x14ac:dyDescent="0.2">
      <c r="B246">
        <f>B245+0.05</f>
        <v>11.650000000000031</v>
      </c>
      <c r="C246">
        <f>(1/(1+($C$7*B246)^$C$6))^(1-1/$C$6)</f>
        <v>0.19622466132226973</v>
      </c>
      <c r="D246">
        <f>C246^0.5*(1-(1-C246^(1/$C$8))^$C$8)^2</f>
        <v>4.2229790050403763E-10</v>
      </c>
    </row>
    <row r="247" spans="2:4" x14ac:dyDescent="0.2">
      <c r="B247">
        <f>B246+0.05</f>
        <v>11.700000000000031</v>
      </c>
      <c r="C247">
        <f>(1/(1+($C$7*B247)^$C$6))^(1-1/$C$6)</f>
        <v>0.19603150459422505</v>
      </c>
      <c r="D247">
        <f>C247^0.5*(1-(1-C247^(1/$C$8))^$C$8)^2</f>
        <v>4.1766690924541147E-10</v>
      </c>
    </row>
    <row r="248" spans="2:4" x14ac:dyDescent="0.2">
      <c r="B248">
        <f>B247+0.05</f>
        <v>11.750000000000032</v>
      </c>
      <c r="C248">
        <f>(1/(1+($C$7*B248)^$C$6))^(1-1/$C$6)</f>
        <v>0.19583936032147201</v>
      </c>
      <c r="D248">
        <f>C248^0.5*(1-(1-C248^(1/$C$8))^$C$8)^2</f>
        <v>4.1310612466289726E-10</v>
      </c>
    </row>
    <row r="249" spans="2:4" x14ac:dyDescent="0.2">
      <c r="B249">
        <f>B248+0.05</f>
        <v>11.800000000000033</v>
      </c>
      <c r="C249">
        <f>(1/(1+($C$7*B249)^$C$6))^(1-1/$C$6)</f>
        <v>0.19564821892354339</v>
      </c>
      <c r="D249">
        <f>C249^0.5*(1-(1-C249^(1/$C$8))^$C$8)^2</f>
        <v>4.086141904559419E-10</v>
      </c>
    </row>
    <row r="250" spans="2:4" x14ac:dyDescent="0.2">
      <c r="B250">
        <f>B249+0.05</f>
        <v>11.850000000000033</v>
      </c>
      <c r="C250">
        <f>(1/(1+($C$7*B250)^$C$6))^(1-1/$C$6)</f>
        <v>0.19545807095072448</v>
      </c>
      <c r="D250">
        <f>C250^0.5*(1-(1-C250^(1/$C$8))^$C$8)^2</f>
        <v>4.0418978211135238E-10</v>
      </c>
    </row>
    <row r="251" spans="2:4" x14ac:dyDescent="0.2">
      <c r="B251">
        <f>B250+0.05</f>
        <v>11.900000000000034</v>
      </c>
      <c r="C251">
        <f>(1/(1+($C$7*B251)^$C$6))^(1-1/$C$6)</f>
        <v>0.19526890708172639</v>
      </c>
      <c r="D251">
        <f>C251^0.5*(1-(1-C251^(1/$C$8))^$C$8)^2</f>
        <v>3.9983160604362335E-10</v>
      </c>
    </row>
    <row r="252" spans="2:4" x14ac:dyDescent="0.2">
      <c r="B252">
        <f>B251+0.05</f>
        <v>11.950000000000035</v>
      </c>
      <c r="C252">
        <f>(1/(1+($C$7*B252)^$C$6))^(1-1/$C$6)</f>
        <v>0.19508071812140923</v>
      </c>
      <c r="D252">
        <f>C252^0.5*(1-(1-C252^(1/$C$8))^$C$8)^2</f>
        <v>3.9553839873616394E-10</v>
      </c>
    </row>
    <row r="253" spans="2:4" x14ac:dyDescent="0.2">
      <c r="B253">
        <f>B252+0.05</f>
        <v>12.000000000000036</v>
      </c>
      <c r="C253">
        <f>(1/(1+($C$7*B253)^$C$6))^(1-1/$C$6)</f>
        <v>0.19489349499855621</v>
      </c>
      <c r="D253">
        <f>C253^0.5*(1-(1-C253^(1/$C$8))^$C$8)^2</f>
        <v>3.9130892591867923E-10</v>
      </c>
    </row>
    <row r="254" spans="2:4" x14ac:dyDescent="0.2">
      <c r="B254">
        <f>B253+0.05</f>
        <v>12.050000000000036</v>
      </c>
      <c r="C254">
        <f>(1/(1+($C$7*B254)^$C$6))^(1-1/$C$6)</f>
        <v>0.19470722876369523</v>
      </c>
      <c r="D254">
        <f>C254^0.5*(1-(1-C254^(1/$C$8))^$C$8)^2</f>
        <v>3.8714198178245511E-10</v>
      </c>
    </row>
    <row r="255" spans="2:4" x14ac:dyDescent="0.2">
      <c r="B255">
        <f>B254+0.05</f>
        <v>12.100000000000037</v>
      </c>
      <c r="C255">
        <f>(1/(1+($C$7*B255)^$C$6))^(1-1/$C$6)</f>
        <v>0.19452191058696819</v>
      </c>
      <c r="D255">
        <f>C255^0.5*(1-(1-C255^(1/$C$8))^$C$8)^2</f>
        <v>3.8303638820057632E-10</v>
      </c>
    </row>
    <row r="256" spans="2:4" x14ac:dyDescent="0.2">
      <c r="B256">
        <f>B255+0.05</f>
        <v>12.150000000000038</v>
      </c>
      <c r="C256">
        <f>(1/(1+($C$7*B256)^$C$6))^(1-1/$C$6)</f>
        <v>0.19433753175604593</v>
      </c>
      <c r="D256">
        <f>C256^0.5*(1-(1-C256^(1/$C$8))^$C$8)^2</f>
        <v>3.7899099398469493E-10</v>
      </c>
    </row>
    <row r="257" spans="2:4" x14ac:dyDescent="0.2">
      <c r="B257">
        <f>B256+0.05</f>
        <v>12.200000000000038</v>
      </c>
      <c r="C257">
        <f>(1/(1+($C$7*B257)^$C$6))^(1-1/$C$6)</f>
        <v>0.19415408367408796</v>
      </c>
      <c r="D257">
        <f>C257^0.5*(1-(1-C257^(1/$C$8))^$C$8)^2</f>
        <v>3.7500467416004362E-10</v>
      </c>
    </row>
    <row r="258" spans="2:4" x14ac:dyDescent="0.2">
      <c r="B258">
        <f>B257+0.05</f>
        <v>12.250000000000039</v>
      </c>
      <c r="C258">
        <f>(1/(1+($C$7*B258)^$C$6))^(1-1/$C$6)</f>
        <v>0.19397155785774586</v>
      </c>
      <c r="D258">
        <f>C258^0.5*(1-(1-C258^(1/$C$8))^$C$8)^2</f>
        <v>3.7107632926956898E-10</v>
      </c>
    </row>
    <row r="259" spans="2:4" x14ac:dyDescent="0.2">
      <c r="B259">
        <f>B258+0.05</f>
        <v>12.30000000000004</v>
      </c>
      <c r="C259">
        <f>(1/(1+($C$7*B259)^$C$6))^(1-1/$C$6)</f>
        <v>0.19378994593520904</v>
      </c>
      <c r="D259">
        <f>C259^0.5*(1-(1-C259^(1/$C$8))^$C$8)^2</f>
        <v>3.6720488468934413E-10</v>
      </c>
    </row>
    <row r="260" spans="2:4" x14ac:dyDescent="0.2">
      <c r="B260">
        <f>B259+0.05</f>
        <v>12.350000000000041</v>
      </c>
      <c r="C260">
        <f>(1/(1+($C$7*B260)^$C$6))^(1-1/$C$6)</f>
        <v>0.19360923964429208</v>
      </c>
      <c r="D260">
        <f>C260^0.5*(1-(1-C260^(1/$C$8))^$C$8)^2</f>
        <v>3.6338928996345631E-10</v>
      </c>
    </row>
    <row r="261" spans="2:4" x14ac:dyDescent="0.2">
      <c r="B261">
        <f>B260+0.05</f>
        <v>12.400000000000041</v>
      </c>
      <c r="C261">
        <f>(1/(1+($C$7*B261)^$C$6))^(1-1/$C$6)</f>
        <v>0.19342943083056263</v>
      </c>
      <c r="D261">
        <f>C261^0.5*(1-(1-C261^(1/$C$8))^$C$8)^2</f>
        <v>3.5962851818296166E-10</v>
      </c>
    </row>
    <row r="262" spans="2:4" x14ac:dyDescent="0.2">
      <c r="B262">
        <f>B261+0.05</f>
        <v>12.450000000000042</v>
      </c>
      <c r="C262">
        <f>(1/(1+($C$7*B262)^$C$6))^(1-1/$C$6)</f>
        <v>0.19325051144550809</v>
      </c>
      <c r="D262">
        <f>C262^0.5*(1-(1-C262^(1/$C$8))^$C$8)^2</f>
        <v>3.5592156534632542E-10</v>
      </c>
    </row>
    <row r="263" spans="2:4" x14ac:dyDescent="0.2">
      <c r="B263">
        <f>B262+0.05</f>
        <v>12.500000000000043</v>
      </c>
      <c r="C263">
        <f>(1/(1+($C$7*B263)^$C$6))^(1-1/$C$6)</f>
        <v>0.19307247354474144</v>
      </c>
      <c r="D263">
        <f>C263^0.5*(1-(1-C263^(1/$C$8))^$C$8)^2</f>
        <v>3.5226744977681269E-10</v>
      </c>
    </row>
    <row r="264" spans="2:4" x14ac:dyDescent="0.2">
      <c r="B264">
        <f>B263+0.05</f>
        <v>12.550000000000043</v>
      </c>
      <c r="C264">
        <f>(1/(1+($C$7*B264)^$C$6))^(1-1/$C$6)</f>
        <v>0.19289530928624404</v>
      </c>
      <c r="D264">
        <f>C264^0.5*(1-(1-C264^(1/$C$8))^$C$8)^2</f>
        <v>3.4866521152343012E-10</v>
      </c>
    </row>
    <row r="265" spans="2:4" x14ac:dyDescent="0.2">
      <c r="B265">
        <f>B264+0.05</f>
        <v>12.600000000000044</v>
      </c>
      <c r="C265">
        <f>(1/(1+($C$7*B265)^$C$6))^(1-1/$C$6)</f>
        <v>0.19271901092864482</v>
      </c>
      <c r="D265">
        <f>C265^0.5*(1-(1-C265^(1/$C$8))^$C$8)^2</f>
        <v>3.4511391180905827E-10</v>
      </c>
    </row>
    <row r="266" spans="2:4" x14ac:dyDescent="0.2">
      <c r="B266">
        <f>B265+0.05</f>
        <v>12.650000000000045</v>
      </c>
      <c r="C266">
        <f>(1/(1+($C$7*B266)^$C$6))^(1-1/$C$6)</f>
        <v>0.19254357082953566</v>
      </c>
      <c r="D266">
        <f>C266^0.5*(1-(1-C266^(1/$C$8))^$C$8)^2</f>
        <v>3.4161263247525149E-10</v>
      </c>
    </row>
  </sheetData>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125</vt:i4>
      </vt:variant>
    </vt:vector>
  </HeadingPairs>
  <TitlesOfParts>
    <vt:vector size="129" baseType="lpstr">
      <vt:lpstr>Parameters</vt:lpstr>
      <vt:lpstr>Common Soil Types</vt:lpstr>
      <vt:lpstr>root and xylem worksheet</vt:lpstr>
      <vt:lpstr>van genuchten parameters</vt:lpstr>
      <vt:lpstr>i_aspect</vt:lpstr>
      <vt:lpstr>i_atmTrans</vt:lpstr>
      <vt:lpstr>i_autoGenInput</vt:lpstr>
      <vt:lpstr>i_autosaveOutput</vt:lpstr>
      <vt:lpstr>i_autoSolar</vt:lpstr>
      <vt:lpstr>i_baperga</vt:lpstr>
      <vt:lpstr>i_bl</vt:lpstr>
      <vt:lpstr>i_br</vt:lpstr>
      <vt:lpstr>i_bs</vt:lpstr>
      <vt:lpstr>i_chainRunBAGA</vt:lpstr>
      <vt:lpstr>i_chainRunFile</vt:lpstr>
      <vt:lpstr>i_cl</vt:lpstr>
      <vt:lpstr>i_co2AmbPPM</vt:lpstr>
      <vt:lpstr>i_comp25</vt:lpstr>
      <vt:lpstr>i_copyFullSeasonsOpt</vt:lpstr>
      <vt:lpstr>i_copyFullSeasonsStress</vt:lpstr>
      <vt:lpstr>i_cr</vt:lpstr>
      <vt:lpstr>i_cs</vt:lpstr>
      <vt:lpstr>i_elevation</vt:lpstr>
      <vt:lpstr>i_emiss</vt:lpstr>
      <vt:lpstr>i_fieldCapFrac</vt:lpstr>
      <vt:lpstr>i_fieldCapPercInit</vt:lpstr>
      <vt:lpstr>i_gWaterDist</vt:lpstr>
      <vt:lpstr>i_gWaterEnable</vt:lpstr>
      <vt:lpstr>i_gWaterP</vt:lpstr>
      <vt:lpstr>i_hajmax</vt:lpstr>
      <vt:lpstr>i_havmax</vt:lpstr>
      <vt:lpstr>i_hdjmax</vt:lpstr>
      <vt:lpstr>i_hdvmax</vt:lpstr>
      <vt:lpstr>i_height</vt:lpstr>
      <vt:lpstr>i_iter_bagaCutoff</vt:lpstr>
      <vt:lpstr>i_iter_bagaEnable</vt:lpstr>
      <vt:lpstr>i_iter_bagaEnd</vt:lpstr>
      <vt:lpstr>i_iter_bagaInc</vt:lpstr>
      <vt:lpstr>i_iter_bagaRef</vt:lpstr>
      <vt:lpstr>i_iter_bagaStart</vt:lpstr>
      <vt:lpstr>i_iter_ffcEnable</vt:lpstr>
      <vt:lpstr>i_iter_ffcEnd</vt:lpstr>
      <vt:lpstr>i_iter_ffcInc</vt:lpstr>
      <vt:lpstr>i_iter_ffcStart</vt:lpstr>
      <vt:lpstr>i_iter_gwEnable</vt:lpstr>
      <vt:lpstr>i_iter_gwEnd</vt:lpstr>
      <vt:lpstr>i_iter_gwInc</vt:lpstr>
      <vt:lpstr>i_iter_gwStart</vt:lpstr>
      <vt:lpstr>i_iter_runSupplyCurve</vt:lpstr>
      <vt:lpstr>i_iter_useAreaTable</vt:lpstr>
      <vt:lpstr>i_iter_yearsAsCount</vt:lpstr>
      <vt:lpstr>i_jmax25</vt:lpstr>
      <vt:lpstr>i_kc25</vt:lpstr>
      <vt:lpstr>i_kmaxTree</vt:lpstr>
      <vt:lpstr>i_ko25</vt:lpstr>
      <vt:lpstr>i_latitude</vt:lpstr>
      <vt:lpstr>i_layers</vt:lpstr>
      <vt:lpstr>i_leafAngleIndex</vt:lpstr>
      <vt:lpstr>i_leafAngleParam</vt:lpstr>
      <vt:lpstr>i_leafPerBasal</vt:lpstr>
      <vt:lpstr>i_leafPercRes</vt:lpstr>
      <vt:lpstr>i_leafWidth</vt:lpstr>
      <vt:lpstr>i_lightComp</vt:lpstr>
      <vt:lpstr>i_lightCurv</vt:lpstr>
      <vt:lpstr>i_liveGraph_Anet</vt:lpstr>
      <vt:lpstr>i_liveGraph_points</vt:lpstr>
      <vt:lpstr>i_liveGraph_points_1</vt:lpstr>
      <vt:lpstr>i_liveGraph_points_2</vt:lpstr>
      <vt:lpstr>i_liveGraph_points_3</vt:lpstr>
      <vt:lpstr>i_liveGraph_points_4</vt:lpstr>
      <vt:lpstr>i_liveGraph_sunXP</vt:lpstr>
      <vt:lpstr>i_liveGraph_treeE</vt:lpstr>
      <vt:lpstr>i_livegraph_update</vt:lpstr>
      <vt:lpstr>i_longitude</vt:lpstr>
      <vt:lpstr>i_modelName</vt:lpstr>
      <vt:lpstr>i_o2MolF</vt:lpstr>
      <vt:lpstr>i_pinc</vt:lpstr>
      <vt:lpstr>i_qMax</vt:lpstr>
      <vt:lpstr>i_rainEnable</vt:lpstr>
      <vt:lpstr>i_refilling</vt:lpstr>
      <vt:lpstr>i_regionName</vt:lpstr>
      <vt:lpstr>i_rhizoPer</vt:lpstr>
      <vt:lpstr>i_rockFrac</vt:lpstr>
      <vt:lpstr>i_rootBeta</vt:lpstr>
      <vt:lpstr>i_scenName</vt:lpstr>
      <vt:lpstr>i_siteCode</vt:lpstr>
      <vt:lpstr>i_siteName</vt:lpstr>
      <vt:lpstr>i_slopeA</vt:lpstr>
      <vt:lpstr>i_slopeI</vt:lpstr>
      <vt:lpstr>i_soilAbsSol</vt:lpstr>
      <vt:lpstr>i_soilEvapEnable</vt:lpstr>
      <vt:lpstr>i_soilRedEnable</vt:lpstr>
      <vt:lpstr>i_soilXHeight</vt:lpstr>
      <vt:lpstr>i_solarNoon</vt:lpstr>
      <vt:lpstr>i_speciesName</vt:lpstr>
      <vt:lpstr>i_svjmax</vt:lpstr>
      <vt:lpstr>i_svvmax</vt:lpstr>
      <vt:lpstr>i_thetaC</vt:lpstr>
      <vt:lpstr>i_treeToPhotoLAI</vt:lpstr>
      <vt:lpstr>i_useDLL</vt:lpstr>
      <vt:lpstr>i_useGSDataOpt</vt:lpstr>
      <vt:lpstr>i_useGSDataStress</vt:lpstr>
      <vt:lpstr>i_v38_CICA</vt:lpstr>
      <vt:lpstr>i_v38_CICA_ratio</vt:lpstr>
      <vt:lpstr>i_vmax25</vt:lpstr>
      <vt:lpstr>inputmarker_atm</vt:lpstr>
      <vt:lpstr>inputmarker_layer</vt:lpstr>
      <vt:lpstr>inputmarker_opt</vt:lpstr>
      <vt:lpstr>inputmarker_plant</vt:lpstr>
      <vt:lpstr>inputmarker_ps</vt:lpstr>
      <vt:lpstr>inputmarker_soil</vt:lpstr>
      <vt:lpstr>inputmarker_stand</vt:lpstr>
      <vt:lpstr>inputmarker_wb</vt:lpstr>
      <vt:lpstr>o_atmP</vt:lpstr>
      <vt:lpstr>o_co2AmbPa</vt:lpstr>
      <vt:lpstr>o_ksatLeaf</vt:lpstr>
      <vt:lpstr>o_ksatRoot</vt:lpstr>
      <vt:lpstr>o_ksatStem</vt:lpstr>
      <vt:lpstr>o_leafLSC</vt:lpstr>
      <vt:lpstr>o_pcritLeaf</vt:lpstr>
      <vt:lpstr>o_pcritStem</vt:lpstr>
      <vt:lpstr>o_rootPercRes</vt:lpstr>
      <vt:lpstr>o_stemPercRes</vt:lpstr>
      <vt:lpstr>soilalpha</vt:lpstr>
      <vt:lpstr>soilkmax</vt:lpstr>
      <vt:lpstr>soiln</vt:lpstr>
      <vt:lpstr>soilthetasat</vt:lpstr>
      <vt:lpstr>soiltypes</vt:lpstr>
      <vt:lpstr>soiltypesmarker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2019-02-28T00:04:14Z</dcterms:created>
  <dcterms:modified xsi:type="dcterms:W3CDTF">2019-04-03T18:45:24Z</dcterms:modified>
</cp:coreProperties>
</file>