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382C29BC-8599-A141-9A74-6BFDFCB95B5E}" xr6:coauthVersionLast="47" xr6:coauthVersionMax="47" xr10:uidLastSave="{00000000-0000-0000-0000-000000000000}"/>
  <bookViews>
    <workbookView xWindow="37620" yWindow="500" windowWidth="53100" windowHeight="21100" xr2:uid="{C59B1C3A-DEDE-5241-BA75-3E8F7BB492C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8" i="1"/>
  <c r="G12" i="1"/>
  <c r="G13" i="1"/>
  <c r="G42" i="1"/>
  <c r="F42" i="1"/>
  <c r="E42" i="1"/>
  <c r="D42" i="1"/>
  <c r="C42" i="1"/>
  <c r="G38" i="1"/>
  <c r="G32" i="1"/>
  <c r="G27" i="1"/>
  <c r="G25" i="1"/>
  <c r="G20" i="1"/>
  <c r="F11" i="1"/>
  <c r="E11" i="1"/>
  <c r="D11" i="1"/>
  <c r="C11" i="1"/>
  <c r="G11" i="1"/>
  <c r="G10" i="1"/>
  <c r="G8" i="1"/>
  <c r="F12" i="1"/>
  <c r="F13" i="1"/>
  <c r="F10" i="1"/>
  <c r="E10" i="1"/>
  <c r="D10" i="1"/>
  <c r="C10" i="1"/>
  <c r="F8" i="1"/>
  <c r="E8" i="1"/>
  <c r="D8" i="1"/>
  <c r="C8" i="1"/>
  <c r="F25" i="1"/>
  <c r="E25" i="1"/>
  <c r="D25" i="1"/>
  <c r="C25" i="1"/>
  <c r="F20" i="1"/>
  <c r="E20" i="1"/>
  <c r="D20" i="1"/>
  <c r="C20" i="1"/>
  <c r="C27" i="1" s="1"/>
  <c r="C32" i="1" s="1"/>
  <c r="C38" i="1" s="1"/>
  <c r="D27" i="1" l="1"/>
  <c r="D32" i="1" s="1"/>
  <c r="D38" i="1" s="1"/>
  <c r="F27" i="1"/>
  <c r="F32" i="1" s="1"/>
  <c r="F38" i="1" s="1"/>
  <c r="E27" i="1"/>
  <c r="E32" i="1" s="1"/>
  <c r="E38" i="1" s="1"/>
</calcChain>
</file>

<file path=xl/sharedStrings.xml><?xml version="1.0" encoding="utf-8"?>
<sst xmlns="http://schemas.openxmlformats.org/spreadsheetml/2006/main" count="33" uniqueCount="32">
  <si>
    <t xml:space="preserve">Stock Price EOB </t>
  </si>
  <si>
    <t xml:space="preserve">Cap </t>
  </si>
  <si>
    <t>yahoofinance</t>
  </si>
  <si>
    <t xml:space="preserve">EV </t>
  </si>
  <si>
    <t>KGV</t>
  </si>
  <si>
    <t xml:space="preserve">23-24 Growth </t>
  </si>
  <si>
    <t>Qick FS ($M)</t>
  </si>
  <si>
    <t xml:space="preserve">Mointor </t>
  </si>
  <si>
    <t xml:space="preserve">Oustanding </t>
  </si>
  <si>
    <t xml:space="preserve">Income Statement </t>
  </si>
  <si>
    <t xml:space="preserve">Revenue </t>
  </si>
  <si>
    <t>Cost of Goods Sold (COGS)</t>
  </si>
  <si>
    <t xml:space="preserve">Gross Profit </t>
  </si>
  <si>
    <t>Operating Expenses (OpEx)</t>
  </si>
  <si>
    <t xml:space="preserve">Sales, General &amp; Admin </t>
  </si>
  <si>
    <t>Research &amp; Development</t>
  </si>
  <si>
    <t>Total OpEx</t>
  </si>
  <si>
    <t xml:space="preserve">Operating Profit (EBIT) </t>
  </si>
  <si>
    <t xml:space="preserve">Net Insterest Income </t>
  </si>
  <si>
    <t>Other Non-Operating</t>
  </si>
  <si>
    <t>Pre-Tax Income (EBT)</t>
  </si>
  <si>
    <t xml:space="preserve">Income Tax </t>
  </si>
  <si>
    <t xml:space="preserve">Minority Interest </t>
  </si>
  <si>
    <t>Other Non-recurring</t>
  </si>
  <si>
    <t xml:space="preserve">Net Income </t>
  </si>
  <si>
    <t xml:space="preserve">D&amp;A (from CFS) </t>
  </si>
  <si>
    <t xml:space="preserve">EBITDA </t>
  </si>
  <si>
    <t>EPS</t>
  </si>
  <si>
    <t>*verzinslich = ST, LT, Current Porportin of CL, CL, Pension Liabilities</t>
  </si>
  <si>
    <t>(+) Debt*</t>
  </si>
  <si>
    <t xml:space="preserve">(-) Cash </t>
  </si>
  <si>
    <t>https://quickfs.net/company/PLTR:US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</si>
</sst>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;\(#,##0\)\ "/>
  </numFmts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0" borderId="0" xfId="0" applyFont="1"/>
    <xf numFmtId="3" fontId="0" fillId="0" borderId="0" xfId="0" applyNumberFormat="1"/>
    <xf numFmtId="167" fontId="0" fillId="0" borderId="0" xfId="0" applyNumberFormat="1"/>
    <xf numFmtId="167" fontId="0" fillId="0" borderId="0" xfId="0" applyNumberFormat="1" applyAlignment="1"/>
    <xf numFmtId="0" fontId="2" fillId="0" borderId="1" xfId="0" applyFont="1" applyBorder="1"/>
    <xf numFmtId="167" fontId="2" fillId="0" borderId="1" xfId="0" applyNumberFormat="1" applyFont="1" applyBorder="1"/>
    <xf numFmtId="167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applyFill="1"/>
    <xf numFmtId="3" fontId="0" fillId="0" borderId="0" xfId="0" applyNumberFormat="1" applyFill="1"/>
    <xf numFmtId="2" fontId="0" fillId="0" borderId="0" xfId="0" applyNumberFormat="1" applyFill="1"/>
    <xf numFmtId="167" fontId="0" fillId="0" borderId="0" xfId="0" applyNumberFormat="1" applyFill="1"/>
    <xf numFmtId="167" fontId="2" fillId="0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E047-3B18-1E44-B643-38E32674A34A}">
  <dimension ref="B2:I42"/>
  <sheetViews>
    <sheetView showGridLines="0" tabSelected="1" zoomScale="165" workbookViewId="0">
      <pane xSplit="2" topLeftCell="C1" activePane="topRight" state="frozen"/>
      <selection pane="topRight" activeCell="I29" sqref="I29"/>
    </sheetView>
  </sheetViews>
  <sheetFormatPr baseColWidth="10" defaultRowHeight="16" x14ac:dyDescent="0.2"/>
  <cols>
    <col min="1" max="1" width="4.1640625" customWidth="1"/>
    <col min="2" max="2" width="22.6640625" customWidth="1"/>
    <col min="9" max="9" width="14.5" style="11" customWidth="1"/>
  </cols>
  <sheetData>
    <row r="2" spans="2:9" x14ac:dyDescent="0.2">
      <c r="B2" s="3" t="s">
        <v>6</v>
      </c>
      <c r="C2" t="s">
        <v>31</v>
      </c>
    </row>
    <row r="3" spans="2:9" x14ac:dyDescent="0.2">
      <c r="B3" s="3" t="s">
        <v>2</v>
      </c>
      <c r="H3" s="1"/>
    </row>
    <row r="4" spans="2:9" x14ac:dyDescent="0.2">
      <c r="B4" s="1">
        <v>45702</v>
      </c>
      <c r="H4" s="1"/>
    </row>
    <row r="5" spans="2:9" x14ac:dyDescent="0.2">
      <c r="B5" s="2" t="s">
        <v>7</v>
      </c>
      <c r="C5" s="2">
        <v>2020</v>
      </c>
      <c r="D5" s="2">
        <v>2021</v>
      </c>
      <c r="E5" s="2">
        <v>2022</v>
      </c>
      <c r="F5" s="2">
        <v>2023</v>
      </c>
      <c r="G5" s="2">
        <v>2024</v>
      </c>
      <c r="H5" s="2">
        <v>2025</v>
      </c>
      <c r="I5" s="12" t="s">
        <v>5</v>
      </c>
    </row>
    <row r="6" spans="2:9" x14ac:dyDescent="0.2">
      <c r="B6" t="s">
        <v>0</v>
      </c>
      <c r="C6">
        <v>23.55</v>
      </c>
      <c r="D6">
        <v>18.21</v>
      </c>
      <c r="E6">
        <v>6.42</v>
      </c>
      <c r="F6">
        <v>17.170000000000002</v>
      </c>
      <c r="G6" s="14">
        <v>75.63</v>
      </c>
    </row>
    <row r="7" spans="2:9" x14ac:dyDescent="0.2">
      <c r="B7" t="s">
        <v>8</v>
      </c>
      <c r="C7" s="4">
        <v>978</v>
      </c>
      <c r="D7" s="4">
        <v>1924</v>
      </c>
      <c r="E7" s="4">
        <v>2064</v>
      </c>
      <c r="F7" s="4">
        <v>2147</v>
      </c>
      <c r="G7" s="15">
        <v>2250</v>
      </c>
    </row>
    <row r="8" spans="2:9" x14ac:dyDescent="0.2">
      <c r="B8" t="s">
        <v>1</v>
      </c>
      <c r="C8" s="4">
        <f>C7*C6</f>
        <v>23031.9</v>
      </c>
      <c r="D8" s="4">
        <f t="shared" ref="D8:F8" si="0">D7*D6</f>
        <v>35036.04</v>
      </c>
      <c r="E8" s="4">
        <f t="shared" si="0"/>
        <v>13250.88</v>
      </c>
      <c r="F8" s="4">
        <f t="shared" si="0"/>
        <v>36863.990000000005</v>
      </c>
      <c r="G8" s="15">
        <f>G7*G6</f>
        <v>170167.5</v>
      </c>
      <c r="I8" s="13">
        <f>G8/F8-1</f>
        <v>3.6160901193820845</v>
      </c>
    </row>
    <row r="9" spans="2:9" x14ac:dyDescent="0.2">
      <c r="B9" t="s">
        <v>30</v>
      </c>
      <c r="C9" s="4">
        <v>2011</v>
      </c>
      <c r="D9" s="4">
        <v>2291</v>
      </c>
      <c r="E9" s="4">
        <v>2599</v>
      </c>
      <c r="F9" s="4">
        <v>831</v>
      </c>
      <c r="G9" s="15">
        <v>2099</v>
      </c>
    </row>
    <row r="10" spans="2:9" x14ac:dyDescent="0.2">
      <c r="B10" t="s">
        <v>29</v>
      </c>
      <c r="C10" s="4">
        <f>198+230+198</f>
        <v>626</v>
      </c>
      <c r="D10" s="4">
        <f>40+220</f>
        <v>260</v>
      </c>
      <c r="E10" s="4">
        <f>45+204</f>
        <v>249</v>
      </c>
      <c r="F10" s="4">
        <f>54+175</f>
        <v>229</v>
      </c>
      <c r="G10" s="15">
        <f>44+195</f>
        <v>239</v>
      </c>
    </row>
    <row r="11" spans="2:9" x14ac:dyDescent="0.2">
      <c r="B11" t="s">
        <v>3</v>
      </c>
      <c r="C11" s="4">
        <f>C8-C9+C10</f>
        <v>21646.9</v>
      </c>
      <c r="D11" s="4">
        <f t="shared" ref="D11:F11" si="1">D8-D9+D10</f>
        <v>33005.040000000001</v>
      </c>
      <c r="E11" s="4">
        <f t="shared" si="1"/>
        <v>10900.88</v>
      </c>
      <c r="F11" s="4">
        <f t="shared" si="1"/>
        <v>36261.990000000005</v>
      </c>
      <c r="G11" s="15">
        <f>G8-G9+G10</f>
        <v>168307.5</v>
      </c>
    </row>
    <row r="12" spans="2:9" x14ac:dyDescent="0.2">
      <c r="B12" t="s">
        <v>4</v>
      </c>
      <c r="C12" s="10"/>
      <c r="D12" s="10"/>
      <c r="E12" s="10"/>
      <c r="F12" s="10">
        <f>F6/F13</f>
        <v>176.38272727272729</v>
      </c>
      <c r="G12" s="16">
        <f>G6/G13</f>
        <v>367.53239740820732</v>
      </c>
    </row>
    <row r="13" spans="2:9" x14ac:dyDescent="0.2">
      <c r="B13" t="s">
        <v>27</v>
      </c>
      <c r="C13" s="10"/>
      <c r="D13" s="10"/>
      <c r="E13" s="10"/>
      <c r="F13" s="10">
        <f>F38/F7</f>
        <v>9.7345132743362831E-2</v>
      </c>
      <c r="G13" s="16">
        <f>G38/G7</f>
        <v>0.20577777777777778</v>
      </c>
    </row>
    <row r="15" spans="2:9" x14ac:dyDescent="0.2">
      <c r="B15" t="s">
        <v>28</v>
      </c>
    </row>
    <row r="17" spans="2:9" x14ac:dyDescent="0.2">
      <c r="B17" s="2" t="s">
        <v>9</v>
      </c>
      <c r="C17" s="2">
        <v>2020</v>
      </c>
      <c r="D17" s="2">
        <v>2021</v>
      </c>
      <c r="E17" s="2">
        <v>2022</v>
      </c>
      <c r="F17" s="2">
        <v>2023</v>
      </c>
      <c r="G17" s="2">
        <v>2024</v>
      </c>
      <c r="H17" s="2">
        <v>2025</v>
      </c>
      <c r="I17" s="12" t="s">
        <v>5</v>
      </c>
    </row>
    <row r="18" spans="2:9" x14ac:dyDescent="0.2">
      <c r="B18" t="s">
        <v>10</v>
      </c>
      <c r="C18" s="5">
        <v>1093</v>
      </c>
      <c r="D18" s="5">
        <v>1542</v>
      </c>
      <c r="E18" s="5">
        <v>1906</v>
      </c>
      <c r="F18" s="5">
        <v>2225</v>
      </c>
      <c r="G18" s="17">
        <v>2866</v>
      </c>
      <c r="H18" s="5"/>
      <c r="I18" s="13">
        <f>G18/F18-1</f>
        <v>0.2880898876404494</v>
      </c>
    </row>
    <row r="19" spans="2:9" x14ac:dyDescent="0.2">
      <c r="B19" t="s">
        <v>11</v>
      </c>
      <c r="C19" s="5">
        <v>353</v>
      </c>
      <c r="D19" s="5">
        <v>339</v>
      </c>
      <c r="E19" s="5">
        <v>409</v>
      </c>
      <c r="F19" s="5">
        <v>431</v>
      </c>
      <c r="G19" s="17">
        <v>566</v>
      </c>
      <c r="H19" s="5"/>
    </row>
    <row r="20" spans="2:9" x14ac:dyDescent="0.2">
      <c r="B20" s="7" t="s">
        <v>12</v>
      </c>
      <c r="C20" s="8">
        <f>C18-C19</f>
        <v>740</v>
      </c>
      <c r="D20" s="8">
        <f t="shared" ref="D20:F20" si="2">D18-D19</f>
        <v>1203</v>
      </c>
      <c r="E20" s="8">
        <f t="shared" si="2"/>
        <v>1497</v>
      </c>
      <c r="F20" s="8">
        <f t="shared" si="2"/>
        <v>1794</v>
      </c>
      <c r="G20" s="18">
        <f>G18-G19</f>
        <v>2300</v>
      </c>
      <c r="H20" s="8"/>
    </row>
    <row r="21" spans="2:9" x14ac:dyDescent="0.2">
      <c r="C21" s="5"/>
      <c r="D21" s="5"/>
      <c r="E21" s="5"/>
      <c r="F21" s="5"/>
      <c r="G21" s="17"/>
      <c r="H21" s="5"/>
    </row>
    <row r="22" spans="2:9" x14ac:dyDescent="0.2">
      <c r="B22" t="s">
        <v>13</v>
      </c>
      <c r="C22" s="5"/>
      <c r="D22" s="5"/>
      <c r="E22" s="5"/>
      <c r="F22" s="5"/>
      <c r="G22" s="17"/>
      <c r="H22" s="5"/>
    </row>
    <row r="23" spans="2:9" x14ac:dyDescent="0.2">
      <c r="B23" t="s">
        <v>14</v>
      </c>
      <c r="C23" s="5">
        <v>1353</v>
      </c>
      <c r="D23" s="5">
        <v>1226</v>
      </c>
      <c r="E23" s="5">
        <v>1299</v>
      </c>
      <c r="F23" s="5">
        <v>1269</v>
      </c>
      <c r="G23" s="17">
        <v>1481</v>
      </c>
      <c r="H23" s="5"/>
    </row>
    <row r="24" spans="2:9" x14ac:dyDescent="0.2">
      <c r="B24" t="s">
        <v>15</v>
      </c>
      <c r="C24" s="5">
        <v>561</v>
      </c>
      <c r="D24" s="5">
        <v>387</v>
      </c>
      <c r="E24" s="5">
        <v>360</v>
      </c>
      <c r="F24" s="5">
        <v>405</v>
      </c>
      <c r="G24" s="17">
        <v>508</v>
      </c>
      <c r="H24" s="5"/>
    </row>
    <row r="25" spans="2:9" x14ac:dyDescent="0.2">
      <c r="B25" s="7" t="s">
        <v>16</v>
      </c>
      <c r="C25" s="8">
        <f>C24+C23</f>
        <v>1914</v>
      </c>
      <c r="D25" s="8">
        <f t="shared" ref="D25:F25" si="3">D24+D23</f>
        <v>1613</v>
      </c>
      <c r="E25" s="8">
        <f t="shared" si="3"/>
        <v>1659</v>
      </c>
      <c r="F25" s="8">
        <f t="shared" si="3"/>
        <v>1674</v>
      </c>
      <c r="G25" s="18">
        <f>G23+G24</f>
        <v>1989</v>
      </c>
      <c r="H25" s="9"/>
    </row>
    <row r="26" spans="2:9" x14ac:dyDescent="0.2">
      <c r="C26" s="5"/>
      <c r="D26" s="5"/>
      <c r="E26" s="5"/>
      <c r="F26" s="5"/>
      <c r="G26" s="17"/>
      <c r="H26" s="5"/>
    </row>
    <row r="27" spans="2:9" x14ac:dyDescent="0.2">
      <c r="B27" s="7" t="s">
        <v>17</v>
      </c>
      <c r="C27" s="8">
        <f>C20-C25</f>
        <v>-1174</v>
      </c>
      <c r="D27" s="8">
        <f t="shared" ref="D27:F27" si="4">D20-D25</f>
        <v>-410</v>
      </c>
      <c r="E27" s="8">
        <f t="shared" si="4"/>
        <v>-162</v>
      </c>
      <c r="F27" s="8">
        <f t="shared" si="4"/>
        <v>120</v>
      </c>
      <c r="G27" s="18">
        <f>G20-G25</f>
        <v>311</v>
      </c>
      <c r="H27" s="8"/>
    </row>
    <row r="28" spans="2:9" x14ac:dyDescent="0.2">
      <c r="C28" s="5"/>
      <c r="D28" s="5"/>
      <c r="E28" s="5"/>
      <c r="F28" s="5"/>
      <c r="G28" s="17"/>
      <c r="H28" s="5"/>
    </row>
    <row r="29" spans="2:9" x14ac:dyDescent="0.2">
      <c r="B29" t="s">
        <v>18</v>
      </c>
      <c r="C29" s="6">
        <v>-9</v>
      </c>
      <c r="D29" s="5">
        <v>-2</v>
      </c>
      <c r="E29" s="5">
        <v>16</v>
      </c>
      <c r="F29" s="5">
        <v>129</v>
      </c>
      <c r="G29" s="17">
        <v>197</v>
      </c>
      <c r="H29" s="5"/>
    </row>
    <row r="30" spans="2:9" x14ac:dyDescent="0.2">
      <c r="B30" t="s">
        <v>19</v>
      </c>
      <c r="C30" s="5">
        <v>4</v>
      </c>
      <c r="D30" s="5">
        <v>-75</v>
      </c>
      <c r="E30" s="5">
        <v>-216</v>
      </c>
      <c r="F30" s="5">
        <v>-12</v>
      </c>
      <c r="G30" s="17">
        <v>-18</v>
      </c>
      <c r="H30" s="5"/>
    </row>
    <row r="31" spans="2:9" x14ac:dyDescent="0.2">
      <c r="C31" s="5"/>
      <c r="D31" s="5"/>
      <c r="E31" s="5"/>
      <c r="F31" s="5"/>
      <c r="G31" s="17"/>
      <c r="H31" s="5"/>
    </row>
    <row r="32" spans="2:9" x14ac:dyDescent="0.2">
      <c r="B32" s="7" t="s">
        <v>20</v>
      </c>
      <c r="C32" s="8">
        <f>C27+C30+C29</f>
        <v>-1179</v>
      </c>
      <c r="D32" s="8">
        <f>D27+D29+D30</f>
        <v>-487</v>
      </c>
      <c r="E32" s="8">
        <f>E27+E29+E30</f>
        <v>-362</v>
      </c>
      <c r="F32" s="8">
        <f>F27+F29+F30</f>
        <v>237</v>
      </c>
      <c r="G32" s="18">
        <f>G27+G29+G30</f>
        <v>490</v>
      </c>
      <c r="H32" s="9"/>
    </row>
    <row r="33" spans="2:8" x14ac:dyDescent="0.2">
      <c r="C33" s="5"/>
      <c r="D33" s="5"/>
      <c r="E33" s="5"/>
      <c r="F33" s="5"/>
      <c r="G33" s="17"/>
      <c r="H33" s="5"/>
    </row>
    <row r="34" spans="2:8" x14ac:dyDescent="0.2">
      <c r="B34" t="s">
        <v>21</v>
      </c>
      <c r="C34" s="5">
        <v>13</v>
      </c>
      <c r="D34" s="5">
        <v>-32</v>
      </c>
      <c r="E34" s="5">
        <v>-10</v>
      </c>
      <c r="F34" s="5">
        <v>-20</v>
      </c>
      <c r="G34" s="17">
        <v>-21</v>
      </c>
      <c r="H34" s="5"/>
    </row>
    <row r="35" spans="2:8" x14ac:dyDescent="0.2">
      <c r="B35" t="s">
        <v>22</v>
      </c>
      <c r="C35" s="5"/>
      <c r="D35" s="5"/>
      <c r="E35" s="5">
        <v>-3</v>
      </c>
      <c r="F35" s="5">
        <v>-8</v>
      </c>
      <c r="G35" s="17">
        <v>-6</v>
      </c>
      <c r="H35" s="5"/>
    </row>
    <row r="36" spans="2:8" x14ac:dyDescent="0.2">
      <c r="B36" t="s">
        <v>23</v>
      </c>
      <c r="C36" s="5"/>
      <c r="D36" s="5"/>
      <c r="E36" s="5"/>
      <c r="F36" s="5"/>
      <c r="G36" s="17"/>
      <c r="H36" s="5"/>
    </row>
    <row r="37" spans="2:8" x14ac:dyDescent="0.2">
      <c r="C37" s="5"/>
      <c r="D37" s="5"/>
      <c r="E37" s="5"/>
      <c r="F37" s="5"/>
      <c r="G37" s="17"/>
      <c r="H37" s="5"/>
    </row>
    <row r="38" spans="2:8" x14ac:dyDescent="0.2">
      <c r="B38" s="7" t="s">
        <v>24</v>
      </c>
      <c r="C38" s="8">
        <f>C32+C34</f>
        <v>-1166</v>
      </c>
      <c r="D38" s="8">
        <f>D32+D34</f>
        <v>-519</v>
      </c>
      <c r="E38" s="8">
        <f>E32+E34+E35</f>
        <v>-375</v>
      </c>
      <c r="F38" s="8">
        <f>F32+F34+F35</f>
        <v>209</v>
      </c>
      <c r="G38" s="18">
        <f>G32+G34+G35</f>
        <v>463</v>
      </c>
      <c r="H38" s="8"/>
    </row>
    <row r="39" spans="2:8" x14ac:dyDescent="0.2">
      <c r="C39" s="5"/>
      <c r="D39" s="5"/>
      <c r="E39" s="5"/>
      <c r="F39" s="5"/>
      <c r="G39" s="17"/>
      <c r="H39" s="5"/>
    </row>
    <row r="40" spans="2:8" x14ac:dyDescent="0.2">
      <c r="B40" t="s">
        <v>25</v>
      </c>
      <c r="C40" s="5">
        <v>14</v>
      </c>
      <c r="D40" s="5">
        <v>15</v>
      </c>
      <c r="E40" s="5">
        <v>23</v>
      </c>
      <c r="F40" s="5">
        <v>33</v>
      </c>
      <c r="G40" s="17">
        <v>32</v>
      </c>
      <c r="H40" s="5"/>
    </row>
    <row r="41" spans="2:8" x14ac:dyDescent="0.2">
      <c r="C41" s="5"/>
      <c r="D41" s="5"/>
      <c r="E41" s="5"/>
      <c r="F41" s="5"/>
      <c r="G41" s="17"/>
      <c r="H41" s="5"/>
    </row>
    <row r="42" spans="2:8" x14ac:dyDescent="0.2">
      <c r="B42" s="7" t="s">
        <v>26</v>
      </c>
      <c r="C42" s="8">
        <f>C27+C40</f>
        <v>-1160</v>
      </c>
      <c r="D42" s="8">
        <f t="shared" ref="D42:G42" si="5">D27+D40</f>
        <v>-395</v>
      </c>
      <c r="E42" s="8">
        <f t="shared" si="5"/>
        <v>-139</v>
      </c>
      <c r="F42" s="8">
        <f t="shared" si="5"/>
        <v>153</v>
      </c>
      <c r="G42" s="8">
        <f t="shared" si="5"/>
        <v>343</v>
      </c>
      <c r="H42" s="8"/>
    </row>
  </sheetData>
  <conditionalFormatting sqref="C18:H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H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H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2025-02-14T12:05:32Z</dcterms:created>
  <dcterms:modified xsi:type="dcterms:W3CDTF">2025-02-14T14:08:08Z</dcterms:modified>
</cp:coreProperties>
</file>